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CO2_Market_model\Revision_3rd\Upload\"/>
    </mc:Choice>
  </mc:AlternateContent>
  <xr:revisionPtr revIDLastSave="0" documentId="13_ncr:1_{204789AE-B845-4BA4-8827-E242C8F87232}" xr6:coauthVersionLast="47" xr6:coauthVersionMax="47" xr10:uidLastSave="{00000000-0000-0000-0000-000000000000}"/>
  <bookViews>
    <workbookView xWindow="-120" yWindow="-120" windowWidth="29040" windowHeight="15990" firstSheet="1" activeTab="2" xr2:uid="{B962D7DD-7E57-48EA-8266-444D237E7CF3}"/>
  </bookViews>
  <sheets>
    <sheet name="readme" sheetId="53" r:id="rId1"/>
    <sheet name="Alphas" sheetId="39" r:id="rId2"/>
    <sheet name="alpha_i" sheetId="19" r:id="rId3"/>
    <sheet name="alpha_i_split" sheetId="45" r:id="rId4"/>
    <sheet name="CO2" sheetId="33" r:id="rId5"/>
    <sheet name="GDP_WB" sheetId="35" r:id="rId6"/>
    <sheet name="MAC-EU" sheetId="2" r:id="rId7"/>
    <sheet name="MACS-nonEU" sheetId="3" r:id="rId8"/>
    <sheet name="USA" sheetId="37" r:id="rId9"/>
    <sheet name="EU" sheetId="38" r:id="rId10"/>
    <sheet name="GBR" sheetId="48" r:id="rId11"/>
    <sheet name="CAN" sheetId="5" r:id="rId12"/>
    <sheet name="JPN" sheetId="6" r:id="rId13"/>
    <sheet name="KOR" sheetId="7" r:id="rId14"/>
    <sheet name="RUS" sheetId="8" r:id="rId15"/>
    <sheet name="CHN" sheetId="9" r:id="rId16"/>
    <sheet name="IND" sheetId="10" r:id="rId17"/>
    <sheet name="BRA" sheetId="11" r:id="rId18"/>
    <sheet name="EEU" sheetId="54" r:id="rId19"/>
    <sheet name="REU" sheetId="12" r:id="rId20"/>
    <sheet name="ANZ" sheetId="13" r:id="rId21"/>
    <sheet name="MEA" sheetId="14" r:id="rId22"/>
    <sheet name="AFR" sheetId="15" r:id="rId23"/>
    <sheet name="OAM" sheetId="16" r:id="rId24"/>
    <sheet name="OAS" sheetId="17" r:id="rId25"/>
    <sheet name="Alphas Non-EU" sheetId="18" r:id="rId26"/>
    <sheet name="ISO3" sheetId="34" r:id="rId27"/>
    <sheet name="ISO3_2.0" sheetId="42" r:id="rId28"/>
  </sheets>
  <definedNames>
    <definedName name="solver_adj" localSheetId="22" hidden="1">AFR!$I$1</definedName>
    <definedName name="solver_adj" localSheetId="20" hidden="1">ANZ!$I$1</definedName>
    <definedName name="solver_adj" localSheetId="17" hidden="1">BRA!$I$1</definedName>
    <definedName name="solver_adj" localSheetId="11" hidden="1">CAN!$I$1</definedName>
    <definedName name="solver_adj" localSheetId="15" hidden="1">CHN!$I$1</definedName>
    <definedName name="solver_adj" localSheetId="9" hidden="1">EU!$J$1</definedName>
    <definedName name="solver_adj" localSheetId="10" hidden="1">GBR!$J$1</definedName>
    <definedName name="solver_adj" localSheetId="16" hidden="1">IND!$I$1</definedName>
    <definedName name="solver_adj" localSheetId="12" hidden="1">JPN!$I$1</definedName>
    <definedName name="solver_adj" localSheetId="13" hidden="1">KOR!$I$1</definedName>
    <definedName name="solver_adj" localSheetId="21" hidden="1">MEA!$I$1</definedName>
    <definedName name="solver_adj" localSheetId="23" hidden="1">OAM!$I$1</definedName>
    <definedName name="solver_adj" localSheetId="24" hidden="1">OAS!$I$1</definedName>
    <definedName name="solver_adj" localSheetId="19" hidden="1">REU!$I$1</definedName>
    <definedName name="solver_adj" localSheetId="14" hidden="1">RUS!$I$1</definedName>
    <definedName name="solver_adj" localSheetId="8" hidden="1">USA!$I$1</definedName>
    <definedName name="solver_cvg" localSheetId="22" hidden="1">0.0001</definedName>
    <definedName name="solver_cvg" localSheetId="20" hidden="1">0.0001</definedName>
    <definedName name="solver_cvg" localSheetId="17" hidden="1">0.0001</definedName>
    <definedName name="solver_cvg" localSheetId="11" hidden="1">0.0001</definedName>
    <definedName name="solver_cvg" localSheetId="15" hidden="1">0.0001</definedName>
    <definedName name="solver_cvg" localSheetId="9" hidden="1">0.0001</definedName>
    <definedName name="solver_cvg" localSheetId="10" hidden="1">0.0001</definedName>
    <definedName name="solver_cvg" localSheetId="16" hidden="1">0.0001</definedName>
    <definedName name="solver_cvg" localSheetId="12" hidden="1">0.0001</definedName>
    <definedName name="solver_cvg" localSheetId="13" hidden="1">0.0001</definedName>
    <definedName name="solver_cvg" localSheetId="21" hidden="1">0.0001</definedName>
    <definedName name="solver_cvg" localSheetId="23" hidden="1">0.0001</definedName>
    <definedName name="solver_cvg" localSheetId="24" hidden="1">0.0001</definedName>
    <definedName name="solver_cvg" localSheetId="19" hidden="1">0.0001</definedName>
    <definedName name="solver_cvg" localSheetId="14" hidden="1">0.0001</definedName>
    <definedName name="solver_cvg" localSheetId="8" hidden="1">0.0001</definedName>
    <definedName name="solver_drv" localSheetId="22" hidden="1">1</definedName>
    <definedName name="solver_drv" localSheetId="20" hidden="1">1</definedName>
    <definedName name="solver_drv" localSheetId="17" hidden="1">1</definedName>
    <definedName name="solver_drv" localSheetId="11" hidden="1">1</definedName>
    <definedName name="solver_drv" localSheetId="15" hidden="1">1</definedName>
    <definedName name="solver_drv" localSheetId="9" hidden="1">1</definedName>
    <definedName name="solver_drv" localSheetId="10" hidden="1">1</definedName>
    <definedName name="solver_drv" localSheetId="16" hidden="1">1</definedName>
    <definedName name="solver_drv" localSheetId="12" hidden="1">1</definedName>
    <definedName name="solver_drv" localSheetId="13" hidden="1">1</definedName>
    <definedName name="solver_drv" localSheetId="21" hidden="1">1</definedName>
    <definedName name="solver_drv" localSheetId="23" hidden="1">1</definedName>
    <definedName name="solver_drv" localSheetId="24" hidden="1">1</definedName>
    <definedName name="solver_drv" localSheetId="19" hidden="1">1</definedName>
    <definedName name="solver_drv" localSheetId="14" hidden="1">1</definedName>
    <definedName name="solver_drv" localSheetId="8" hidden="1">1</definedName>
    <definedName name="solver_eng" localSheetId="22" hidden="1">1</definedName>
    <definedName name="solver_eng" localSheetId="20" hidden="1">1</definedName>
    <definedName name="solver_eng" localSheetId="17" hidden="1">1</definedName>
    <definedName name="solver_eng" localSheetId="11" hidden="1">1</definedName>
    <definedName name="solver_eng" localSheetId="15" hidden="1">1</definedName>
    <definedName name="solver_eng" localSheetId="9" hidden="1">1</definedName>
    <definedName name="solver_eng" localSheetId="10" hidden="1">1</definedName>
    <definedName name="solver_eng" localSheetId="16" hidden="1">1</definedName>
    <definedName name="solver_eng" localSheetId="12" hidden="1">1</definedName>
    <definedName name="solver_eng" localSheetId="13" hidden="1">1</definedName>
    <definedName name="solver_eng" localSheetId="21" hidden="1">1</definedName>
    <definedName name="solver_eng" localSheetId="23" hidden="1">1</definedName>
    <definedName name="solver_eng" localSheetId="24" hidden="1">1</definedName>
    <definedName name="solver_eng" localSheetId="19" hidden="1">1</definedName>
    <definedName name="solver_eng" localSheetId="14" hidden="1">1</definedName>
    <definedName name="solver_eng" localSheetId="8" hidden="1">1</definedName>
    <definedName name="solver_est" localSheetId="22" hidden="1">1</definedName>
    <definedName name="solver_est" localSheetId="20" hidden="1">1</definedName>
    <definedName name="solver_est" localSheetId="17" hidden="1">1</definedName>
    <definedName name="solver_est" localSheetId="11" hidden="1">1</definedName>
    <definedName name="solver_est" localSheetId="15" hidden="1">1</definedName>
    <definedName name="solver_est" localSheetId="9" hidden="1">1</definedName>
    <definedName name="solver_est" localSheetId="10" hidden="1">1</definedName>
    <definedName name="solver_est" localSheetId="16" hidden="1">1</definedName>
    <definedName name="solver_est" localSheetId="12" hidden="1">1</definedName>
    <definedName name="solver_est" localSheetId="13" hidden="1">1</definedName>
    <definedName name="solver_est" localSheetId="21" hidden="1">1</definedName>
    <definedName name="solver_est" localSheetId="23" hidden="1">1</definedName>
    <definedName name="solver_est" localSheetId="24" hidden="1">1</definedName>
    <definedName name="solver_est" localSheetId="19" hidden="1">1</definedName>
    <definedName name="solver_est" localSheetId="14" hidden="1">1</definedName>
    <definedName name="solver_est" localSheetId="8" hidden="1">1</definedName>
    <definedName name="solver_itr" localSheetId="22" hidden="1">2147483647</definedName>
    <definedName name="solver_itr" localSheetId="20" hidden="1">2147483647</definedName>
    <definedName name="solver_itr" localSheetId="17" hidden="1">2147483647</definedName>
    <definedName name="solver_itr" localSheetId="11" hidden="1">2147483647</definedName>
    <definedName name="solver_itr" localSheetId="15" hidden="1">2147483647</definedName>
    <definedName name="solver_itr" localSheetId="9" hidden="1">2147483647</definedName>
    <definedName name="solver_itr" localSheetId="10" hidden="1">2147483647</definedName>
    <definedName name="solver_itr" localSheetId="16" hidden="1">2147483647</definedName>
    <definedName name="solver_itr" localSheetId="12" hidden="1">2147483647</definedName>
    <definedName name="solver_itr" localSheetId="13" hidden="1">2147483647</definedName>
    <definedName name="solver_itr" localSheetId="21" hidden="1">2147483647</definedName>
    <definedName name="solver_itr" localSheetId="23" hidden="1">2147483647</definedName>
    <definedName name="solver_itr" localSheetId="24" hidden="1">2147483647</definedName>
    <definedName name="solver_itr" localSheetId="19" hidden="1">2147483647</definedName>
    <definedName name="solver_itr" localSheetId="14" hidden="1">2147483647</definedName>
    <definedName name="solver_itr" localSheetId="8" hidden="1">2147483647</definedName>
    <definedName name="solver_lhs1" localSheetId="22" hidden="1">AFR!$I$1</definedName>
    <definedName name="solver_lhs1" localSheetId="20" hidden="1">ANZ!$I$1</definedName>
    <definedName name="solver_lhs1" localSheetId="17" hidden="1">BRA!$I$1</definedName>
    <definedName name="solver_lhs1" localSheetId="11" hidden="1">CAN!$I$1</definedName>
    <definedName name="solver_lhs1" localSheetId="15" hidden="1">CHN!$I$1</definedName>
    <definedName name="solver_lhs1" localSheetId="16" hidden="1">IND!$I$1</definedName>
    <definedName name="solver_lhs1" localSheetId="12" hidden="1">JPN!$I$1</definedName>
    <definedName name="solver_lhs1" localSheetId="13" hidden="1">KOR!$I$1</definedName>
    <definedName name="solver_lhs1" localSheetId="21" hidden="1">MEA!$I$1</definedName>
    <definedName name="solver_lhs1" localSheetId="23" hidden="1">OAM!$I$1</definedName>
    <definedName name="solver_lhs1" localSheetId="24" hidden="1">OAS!$I$1</definedName>
    <definedName name="solver_lhs1" localSheetId="19" hidden="1">REU!$I$1</definedName>
    <definedName name="solver_lhs1" localSheetId="14" hidden="1">RUS!$I$1</definedName>
    <definedName name="solver_mip" localSheetId="22" hidden="1">2147483647</definedName>
    <definedName name="solver_mip" localSheetId="20" hidden="1">2147483647</definedName>
    <definedName name="solver_mip" localSheetId="17" hidden="1">2147483647</definedName>
    <definedName name="solver_mip" localSheetId="11" hidden="1">2147483647</definedName>
    <definedName name="solver_mip" localSheetId="15" hidden="1">2147483647</definedName>
    <definedName name="solver_mip" localSheetId="9" hidden="1">2147483647</definedName>
    <definedName name="solver_mip" localSheetId="10" hidden="1">2147483647</definedName>
    <definedName name="solver_mip" localSheetId="16" hidden="1">2147483647</definedName>
    <definedName name="solver_mip" localSheetId="12" hidden="1">2147483647</definedName>
    <definedName name="solver_mip" localSheetId="13" hidden="1">2147483647</definedName>
    <definedName name="solver_mip" localSheetId="21" hidden="1">2147483647</definedName>
    <definedName name="solver_mip" localSheetId="23" hidden="1">2147483647</definedName>
    <definedName name="solver_mip" localSheetId="24" hidden="1">2147483647</definedName>
    <definedName name="solver_mip" localSheetId="19" hidden="1">2147483647</definedName>
    <definedName name="solver_mip" localSheetId="14" hidden="1">2147483647</definedName>
    <definedName name="solver_mip" localSheetId="8" hidden="1">2147483647</definedName>
    <definedName name="solver_mni" localSheetId="22" hidden="1">30</definedName>
    <definedName name="solver_mni" localSheetId="20" hidden="1">30</definedName>
    <definedName name="solver_mni" localSheetId="17" hidden="1">30</definedName>
    <definedName name="solver_mni" localSheetId="11" hidden="1">30</definedName>
    <definedName name="solver_mni" localSheetId="15" hidden="1">30</definedName>
    <definedName name="solver_mni" localSheetId="9" hidden="1">30</definedName>
    <definedName name="solver_mni" localSheetId="10" hidden="1">30</definedName>
    <definedName name="solver_mni" localSheetId="16" hidden="1">30</definedName>
    <definedName name="solver_mni" localSheetId="12" hidden="1">30</definedName>
    <definedName name="solver_mni" localSheetId="13" hidden="1">30</definedName>
    <definedName name="solver_mni" localSheetId="21" hidden="1">30</definedName>
    <definedName name="solver_mni" localSheetId="23" hidden="1">30</definedName>
    <definedName name="solver_mni" localSheetId="24" hidden="1">30</definedName>
    <definedName name="solver_mni" localSheetId="19" hidden="1">30</definedName>
    <definedName name="solver_mni" localSheetId="14" hidden="1">30</definedName>
    <definedName name="solver_mni" localSheetId="8" hidden="1">30</definedName>
    <definedName name="solver_mrt" localSheetId="22" hidden="1">0.075</definedName>
    <definedName name="solver_mrt" localSheetId="20" hidden="1">0.075</definedName>
    <definedName name="solver_mrt" localSheetId="17" hidden="1">0.075</definedName>
    <definedName name="solver_mrt" localSheetId="11" hidden="1">0.075</definedName>
    <definedName name="solver_mrt" localSheetId="15" hidden="1">0.075</definedName>
    <definedName name="solver_mrt" localSheetId="9" hidden="1">0.075</definedName>
    <definedName name="solver_mrt" localSheetId="10" hidden="1">0.075</definedName>
    <definedName name="solver_mrt" localSheetId="16" hidden="1">0.075</definedName>
    <definedName name="solver_mrt" localSheetId="12" hidden="1">0.075</definedName>
    <definedName name="solver_mrt" localSheetId="13" hidden="1">0.075</definedName>
    <definedName name="solver_mrt" localSheetId="21" hidden="1">0.075</definedName>
    <definedName name="solver_mrt" localSheetId="23" hidden="1">0.075</definedName>
    <definedName name="solver_mrt" localSheetId="24" hidden="1">0.075</definedName>
    <definedName name="solver_mrt" localSheetId="19" hidden="1">0.075</definedName>
    <definedName name="solver_mrt" localSheetId="14" hidden="1">0.075</definedName>
    <definedName name="solver_mrt" localSheetId="8" hidden="1">0.075</definedName>
    <definedName name="solver_msl" localSheetId="22" hidden="1">2</definedName>
    <definedName name="solver_msl" localSheetId="20" hidden="1">2</definedName>
    <definedName name="solver_msl" localSheetId="17" hidden="1">2</definedName>
    <definedName name="solver_msl" localSheetId="11" hidden="1">2</definedName>
    <definedName name="solver_msl" localSheetId="15" hidden="1">2</definedName>
    <definedName name="solver_msl" localSheetId="9" hidden="1">2</definedName>
    <definedName name="solver_msl" localSheetId="10" hidden="1">2</definedName>
    <definedName name="solver_msl" localSheetId="16" hidden="1">2</definedName>
    <definedName name="solver_msl" localSheetId="12" hidden="1">2</definedName>
    <definedName name="solver_msl" localSheetId="13" hidden="1">2</definedName>
    <definedName name="solver_msl" localSheetId="21" hidden="1">2</definedName>
    <definedName name="solver_msl" localSheetId="23" hidden="1">2</definedName>
    <definedName name="solver_msl" localSheetId="24" hidden="1">2</definedName>
    <definedName name="solver_msl" localSheetId="19" hidden="1">2</definedName>
    <definedName name="solver_msl" localSheetId="14" hidden="1">2</definedName>
    <definedName name="solver_msl" localSheetId="8" hidden="1">2</definedName>
    <definedName name="solver_neg" localSheetId="22" hidden="1">1</definedName>
    <definedName name="solver_neg" localSheetId="20" hidden="1">1</definedName>
    <definedName name="solver_neg" localSheetId="17" hidden="1">1</definedName>
    <definedName name="solver_neg" localSheetId="11" hidden="1">1</definedName>
    <definedName name="solver_neg" localSheetId="15" hidden="1">1</definedName>
    <definedName name="solver_neg" localSheetId="9" hidden="1">1</definedName>
    <definedName name="solver_neg" localSheetId="10" hidden="1">1</definedName>
    <definedName name="solver_neg" localSheetId="16" hidden="1">1</definedName>
    <definedName name="solver_neg" localSheetId="12" hidden="1">1</definedName>
    <definedName name="solver_neg" localSheetId="13" hidden="1">1</definedName>
    <definedName name="solver_neg" localSheetId="21" hidden="1">1</definedName>
    <definedName name="solver_neg" localSheetId="23" hidden="1">1</definedName>
    <definedName name="solver_neg" localSheetId="24" hidden="1">1</definedName>
    <definedName name="solver_neg" localSheetId="19" hidden="1">1</definedName>
    <definedName name="solver_neg" localSheetId="14" hidden="1">1</definedName>
    <definedName name="solver_neg" localSheetId="8" hidden="1">1</definedName>
    <definedName name="solver_nod" localSheetId="22" hidden="1">2147483647</definedName>
    <definedName name="solver_nod" localSheetId="20" hidden="1">2147483647</definedName>
    <definedName name="solver_nod" localSheetId="17" hidden="1">2147483647</definedName>
    <definedName name="solver_nod" localSheetId="11" hidden="1">2147483647</definedName>
    <definedName name="solver_nod" localSheetId="15" hidden="1">2147483647</definedName>
    <definedName name="solver_nod" localSheetId="9" hidden="1">2147483647</definedName>
    <definedName name="solver_nod" localSheetId="10" hidden="1">2147483647</definedName>
    <definedName name="solver_nod" localSheetId="16" hidden="1">2147483647</definedName>
    <definedName name="solver_nod" localSheetId="12" hidden="1">2147483647</definedName>
    <definedName name="solver_nod" localSheetId="13" hidden="1">2147483647</definedName>
    <definedName name="solver_nod" localSheetId="21" hidden="1">2147483647</definedName>
    <definedName name="solver_nod" localSheetId="23" hidden="1">2147483647</definedName>
    <definedName name="solver_nod" localSheetId="24" hidden="1">2147483647</definedName>
    <definedName name="solver_nod" localSheetId="19" hidden="1">2147483647</definedName>
    <definedName name="solver_nod" localSheetId="14" hidden="1">2147483647</definedName>
    <definedName name="solver_nod" localSheetId="8" hidden="1">2147483647</definedName>
    <definedName name="solver_num" localSheetId="22" hidden="1">1</definedName>
    <definedName name="solver_num" localSheetId="20" hidden="1">1</definedName>
    <definedName name="solver_num" localSheetId="17" hidden="1">1</definedName>
    <definedName name="solver_num" localSheetId="11" hidden="1">1</definedName>
    <definedName name="solver_num" localSheetId="15" hidden="1">1</definedName>
    <definedName name="solver_num" localSheetId="9" hidden="1">0</definedName>
    <definedName name="solver_num" localSheetId="10" hidden="1">0</definedName>
    <definedName name="solver_num" localSheetId="16" hidden="1">1</definedName>
    <definedName name="solver_num" localSheetId="12" hidden="1">1</definedName>
    <definedName name="solver_num" localSheetId="13" hidden="1">1</definedName>
    <definedName name="solver_num" localSheetId="21" hidden="1">1</definedName>
    <definedName name="solver_num" localSheetId="23" hidden="1">1</definedName>
    <definedName name="solver_num" localSheetId="24" hidden="1">1</definedName>
    <definedName name="solver_num" localSheetId="19" hidden="1">1</definedName>
    <definedName name="solver_num" localSheetId="14" hidden="1">1</definedName>
    <definedName name="solver_num" localSheetId="8" hidden="1">0</definedName>
    <definedName name="solver_nwt" localSheetId="22" hidden="1">1</definedName>
    <definedName name="solver_nwt" localSheetId="20" hidden="1">1</definedName>
    <definedName name="solver_nwt" localSheetId="17" hidden="1">1</definedName>
    <definedName name="solver_nwt" localSheetId="11" hidden="1">1</definedName>
    <definedName name="solver_nwt" localSheetId="15" hidden="1">1</definedName>
    <definedName name="solver_nwt" localSheetId="9" hidden="1">1</definedName>
    <definedName name="solver_nwt" localSheetId="10" hidden="1">1</definedName>
    <definedName name="solver_nwt" localSheetId="16" hidden="1">1</definedName>
    <definedName name="solver_nwt" localSheetId="12" hidden="1">1</definedName>
    <definedName name="solver_nwt" localSheetId="13" hidden="1">1</definedName>
    <definedName name="solver_nwt" localSheetId="21" hidden="1">1</definedName>
    <definedName name="solver_nwt" localSheetId="23" hidden="1">1</definedName>
    <definedName name="solver_nwt" localSheetId="24" hidden="1">1</definedName>
    <definedName name="solver_nwt" localSheetId="19" hidden="1">1</definedName>
    <definedName name="solver_nwt" localSheetId="14" hidden="1">1</definedName>
    <definedName name="solver_nwt" localSheetId="8" hidden="1">1</definedName>
    <definedName name="solver_opt" localSheetId="22" hidden="1">AFR!$J$3</definedName>
    <definedName name="solver_opt" localSheetId="20" hidden="1">ANZ!$J$3</definedName>
    <definedName name="solver_opt" localSheetId="17" hidden="1">BRA!$J$3</definedName>
    <definedName name="solver_opt" localSheetId="11" hidden="1">CAN!$J$3</definedName>
    <definedName name="solver_opt" localSheetId="15" hidden="1">CHN!$J$3</definedName>
    <definedName name="solver_opt" localSheetId="9" hidden="1">EU!$K$3</definedName>
    <definedName name="solver_opt" localSheetId="10" hidden="1">GBR!$K$3</definedName>
    <definedName name="solver_opt" localSheetId="16" hidden="1">IND!$J$3</definedName>
    <definedName name="solver_opt" localSheetId="12" hidden="1">JPN!$J$3</definedName>
    <definedName name="solver_opt" localSheetId="13" hidden="1">KOR!$J$3</definedName>
    <definedName name="solver_opt" localSheetId="21" hidden="1">MEA!$J$3</definedName>
    <definedName name="solver_opt" localSheetId="23" hidden="1">OAM!$J$3</definedName>
    <definedName name="solver_opt" localSheetId="24" hidden="1">OAS!$J$3</definedName>
    <definedName name="solver_opt" localSheetId="19" hidden="1">REU!$J$3</definedName>
    <definedName name="solver_opt" localSheetId="14" hidden="1">RUS!$J$3</definedName>
    <definedName name="solver_opt" localSheetId="8" hidden="1">USA!$J$3</definedName>
    <definedName name="solver_pre" localSheetId="22" hidden="1">0.000001</definedName>
    <definedName name="solver_pre" localSheetId="20" hidden="1">0.000001</definedName>
    <definedName name="solver_pre" localSheetId="17" hidden="1">0.000001</definedName>
    <definedName name="solver_pre" localSheetId="11" hidden="1">0.000001</definedName>
    <definedName name="solver_pre" localSheetId="15" hidden="1">0.000001</definedName>
    <definedName name="solver_pre" localSheetId="9" hidden="1">0.000001</definedName>
    <definedName name="solver_pre" localSheetId="10" hidden="1">0.000001</definedName>
    <definedName name="solver_pre" localSheetId="16" hidden="1">0.000001</definedName>
    <definedName name="solver_pre" localSheetId="12" hidden="1">0.000001</definedName>
    <definedName name="solver_pre" localSheetId="13" hidden="1">0.000001</definedName>
    <definedName name="solver_pre" localSheetId="21" hidden="1">0.000001</definedName>
    <definedName name="solver_pre" localSheetId="23" hidden="1">0.000001</definedName>
    <definedName name="solver_pre" localSheetId="24" hidden="1">0.000001</definedName>
    <definedName name="solver_pre" localSheetId="19" hidden="1">0.000001</definedName>
    <definedName name="solver_pre" localSheetId="14" hidden="1">0.000001</definedName>
    <definedName name="solver_pre" localSheetId="8" hidden="1">0.000001</definedName>
    <definedName name="solver_rbv" localSheetId="22" hidden="1">1</definedName>
    <definedName name="solver_rbv" localSheetId="20" hidden="1">1</definedName>
    <definedName name="solver_rbv" localSheetId="17" hidden="1">1</definedName>
    <definedName name="solver_rbv" localSheetId="11" hidden="1">1</definedName>
    <definedName name="solver_rbv" localSheetId="15" hidden="1">1</definedName>
    <definedName name="solver_rbv" localSheetId="9" hidden="1">1</definedName>
    <definedName name="solver_rbv" localSheetId="10" hidden="1">1</definedName>
    <definedName name="solver_rbv" localSheetId="16" hidden="1">1</definedName>
    <definedName name="solver_rbv" localSheetId="12" hidden="1">1</definedName>
    <definedName name="solver_rbv" localSheetId="13" hidden="1">1</definedName>
    <definedName name="solver_rbv" localSheetId="21" hidden="1">1</definedName>
    <definedName name="solver_rbv" localSheetId="23" hidden="1">1</definedName>
    <definedName name="solver_rbv" localSheetId="24" hidden="1">1</definedName>
    <definedName name="solver_rbv" localSheetId="19" hidden="1">1</definedName>
    <definedName name="solver_rbv" localSheetId="14" hidden="1">1</definedName>
    <definedName name="solver_rbv" localSheetId="8" hidden="1">1</definedName>
    <definedName name="solver_rel1" localSheetId="22" hidden="1">3</definedName>
    <definedName name="solver_rel1" localSheetId="20" hidden="1">3</definedName>
    <definedName name="solver_rel1" localSheetId="17" hidden="1">3</definedName>
    <definedName name="solver_rel1" localSheetId="11" hidden="1">3</definedName>
    <definedName name="solver_rel1" localSheetId="15" hidden="1">3</definedName>
    <definedName name="solver_rel1" localSheetId="16" hidden="1">3</definedName>
    <definedName name="solver_rel1" localSheetId="12" hidden="1">3</definedName>
    <definedName name="solver_rel1" localSheetId="13" hidden="1">3</definedName>
    <definedName name="solver_rel1" localSheetId="21" hidden="1">3</definedName>
    <definedName name="solver_rel1" localSheetId="23" hidden="1">3</definedName>
    <definedName name="solver_rel1" localSheetId="24" hidden="1">3</definedName>
    <definedName name="solver_rel1" localSheetId="19" hidden="1">3</definedName>
    <definedName name="solver_rel1" localSheetId="14" hidden="1">3</definedName>
    <definedName name="solver_rhs1" localSheetId="22" hidden="1">0</definedName>
    <definedName name="solver_rhs1" localSheetId="20" hidden="1">0</definedName>
    <definedName name="solver_rhs1" localSheetId="17" hidden="1">0</definedName>
    <definedName name="solver_rhs1" localSheetId="11" hidden="1">0</definedName>
    <definedName name="solver_rhs1" localSheetId="15" hidden="1">0</definedName>
    <definedName name="solver_rhs1" localSheetId="16" hidden="1">0</definedName>
    <definedName name="solver_rhs1" localSheetId="12" hidden="1">0</definedName>
    <definedName name="solver_rhs1" localSheetId="13" hidden="1">0</definedName>
    <definedName name="solver_rhs1" localSheetId="21" hidden="1">0</definedName>
    <definedName name="solver_rhs1" localSheetId="23" hidden="1">0</definedName>
    <definedName name="solver_rhs1" localSheetId="24" hidden="1">0</definedName>
    <definedName name="solver_rhs1" localSheetId="19" hidden="1">0</definedName>
    <definedName name="solver_rhs1" localSheetId="14" hidden="1">0</definedName>
    <definedName name="solver_rlx" localSheetId="22" hidden="1">2</definedName>
    <definedName name="solver_rlx" localSheetId="20" hidden="1">2</definedName>
    <definedName name="solver_rlx" localSheetId="17" hidden="1">2</definedName>
    <definedName name="solver_rlx" localSheetId="11" hidden="1">2</definedName>
    <definedName name="solver_rlx" localSheetId="15" hidden="1">2</definedName>
    <definedName name="solver_rlx" localSheetId="9" hidden="1">2</definedName>
    <definedName name="solver_rlx" localSheetId="10" hidden="1">2</definedName>
    <definedName name="solver_rlx" localSheetId="16" hidden="1">2</definedName>
    <definedName name="solver_rlx" localSheetId="12" hidden="1">2</definedName>
    <definedName name="solver_rlx" localSheetId="13" hidden="1">2</definedName>
    <definedName name="solver_rlx" localSheetId="21" hidden="1">2</definedName>
    <definedName name="solver_rlx" localSheetId="23" hidden="1">2</definedName>
    <definedName name="solver_rlx" localSheetId="24" hidden="1">2</definedName>
    <definedName name="solver_rlx" localSheetId="19" hidden="1">2</definedName>
    <definedName name="solver_rlx" localSheetId="14" hidden="1">2</definedName>
    <definedName name="solver_rlx" localSheetId="8" hidden="1">2</definedName>
    <definedName name="solver_rsd" localSheetId="22" hidden="1">0</definedName>
    <definedName name="solver_rsd" localSheetId="20" hidden="1">0</definedName>
    <definedName name="solver_rsd" localSheetId="17" hidden="1">0</definedName>
    <definedName name="solver_rsd" localSheetId="11" hidden="1">0</definedName>
    <definedName name="solver_rsd" localSheetId="15" hidden="1">0</definedName>
    <definedName name="solver_rsd" localSheetId="9" hidden="1">0</definedName>
    <definedName name="solver_rsd" localSheetId="10" hidden="1">0</definedName>
    <definedName name="solver_rsd" localSheetId="16" hidden="1">0</definedName>
    <definedName name="solver_rsd" localSheetId="12" hidden="1">0</definedName>
    <definedName name="solver_rsd" localSheetId="13" hidden="1">0</definedName>
    <definedName name="solver_rsd" localSheetId="21" hidden="1">0</definedName>
    <definedName name="solver_rsd" localSheetId="23" hidden="1">0</definedName>
    <definedName name="solver_rsd" localSheetId="24" hidden="1">0</definedName>
    <definedName name="solver_rsd" localSheetId="19" hidden="1">0</definedName>
    <definedName name="solver_rsd" localSheetId="14" hidden="1">0</definedName>
    <definedName name="solver_rsd" localSheetId="8" hidden="1">0</definedName>
    <definedName name="solver_scl" localSheetId="22" hidden="1">1</definedName>
    <definedName name="solver_scl" localSheetId="20" hidden="1">1</definedName>
    <definedName name="solver_scl" localSheetId="17" hidden="1">1</definedName>
    <definedName name="solver_scl" localSheetId="11" hidden="1">1</definedName>
    <definedName name="solver_scl" localSheetId="15" hidden="1">1</definedName>
    <definedName name="solver_scl" localSheetId="9" hidden="1">1</definedName>
    <definedName name="solver_scl" localSheetId="10" hidden="1">1</definedName>
    <definedName name="solver_scl" localSheetId="16" hidden="1">1</definedName>
    <definedName name="solver_scl" localSheetId="12" hidden="1">1</definedName>
    <definedName name="solver_scl" localSheetId="13" hidden="1">1</definedName>
    <definedName name="solver_scl" localSheetId="21" hidden="1">1</definedName>
    <definedName name="solver_scl" localSheetId="23" hidden="1">1</definedName>
    <definedName name="solver_scl" localSheetId="24" hidden="1">1</definedName>
    <definedName name="solver_scl" localSheetId="19" hidden="1">1</definedName>
    <definedName name="solver_scl" localSheetId="14" hidden="1">1</definedName>
    <definedName name="solver_scl" localSheetId="8" hidden="1">1</definedName>
    <definedName name="solver_sho" localSheetId="22" hidden="1">2</definedName>
    <definedName name="solver_sho" localSheetId="20" hidden="1">2</definedName>
    <definedName name="solver_sho" localSheetId="17" hidden="1">2</definedName>
    <definedName name="solver_sho" localSheetId="11" hidden="1">2</definedName>
    <definedName name="solver_sho" localSheetId="15" hidden="1">2</definedName>
    <definedName name="solver_sho" localSheetId="9" hidden="1">2</definedName>
    <definedName name="solver_sho" localSheetId="10" hidden="1">2</definedName>
    <definedName name="solver_sho" localSheetId="16" hidden="1">2</definedName>
    <definedName name="solver_sho" localSheetId="12" hidden="1">2</definedName>
    <definedName name="solver_sho" localSheetId="13" hidden="1">2</definedName>
    <definedName name="solver_sho" localSheetId="21" hidden="1">2</definedName>
    <definedName name="solver_sho" localSheetId="23" hidden="1">2</definedName>
    <definedName name="solver_sho" localSheetId="24" hidden="1">2</definedName>
    <definedName name="solver_sho" localSheetId="19" hidden="1">2</definedName>
    <definedName name="solver_sho" localSheetId="14" hidden="1">2</definedName>
    <definedName name="solver_sho" localSheetId="8" hidden="1">2</definedName>
    <definedName name="solver_ssz" localSheetId="22" hidden="1">100</definedName>
    <definedName name="solver_ssz" localSheetId="20" hidden="1">100</definedName>
    <definedName name="solver_ssz" localSheetId="17" hidden="1">100</definedName>
    <definedName name="solver_ssz" localSheetId="11" hidden="1">100</definedName>
    <definedName name="solver_ssz" localSheetId="15" hidden="1">100</definedName>
    <definedName name="solver_ssz" localSheetId="9" hidden="1">100</definedName>
    <definedName name="solver_ssz" localSheetId="10" hidden="1">100</definedName>
    <definedName name="solver_ssz" localSheetId="16" hidden="1">100</definedName>
    <definedName name="solver_ssz" localSheetId="12" hidden="1">100</definedName>
    <definedName name="solver_ssz" localSheetId="13" hidden="1">100</definedName>
    <definedName name="solver_ssz" localSheetId="21" hidden="1">100</definedName>
    <definedName name="solver_ssz" localSheetId="23" hidden="1">100</definedName>
    <definedName name="solver_ssz" localSheetId="24" hidden="1">100</definedName>
    <definedName name="solver_ssz" localSheetId="19" hidden="1">100</definedName>
    <definedName name="solver_ssz" localSheetId="14" hidden="1">100</definedName>
    <definedName name="solver_ssz" localSheetId="8" hidden="1">100</definedName>
    <definedName name="solver_tim" localSheetId="22" hidden="1">2147483647</definedName>
    <definedName name="solver_tim" localSheetId="20" hidden="1">2147483647</definedName>
    <definedName name="solver_tim" localSheetId="17" hidden="1">2147483647</definedName>
    <definedName name="solver_tim" localSheetId="11" hidden="1">2147483647</definedName>
    <definedName name="solver_tim" localSheetId="15" hidden="1">2147483647</definedName>
    <definedName name="solver_tim" localSheetId="9" hidden="1">2147483647</definedName>
    <definedName name="solver_tim" localSheetId="10" hidden="1">2147483647</definedName>
    <definedName name="solver_tim" localSheetId="16" hidden="1">2147483647</definedName>
    <definedName name="solver_tim" localSheetId="12" hidden="1">2147483647</definedName>
    <definedName name="solver_tim" localSheetId="13" hidden="1">2147483647</definedName>
    <definedName name="solver_tim" localSheetId="21" hidden="1">2147483647</definedName>
    <definedName name="solver_tim" localSheetId="23" hidden="1">2147483647</definedName>
    <definedName name="solver_tim" localSheetId="24" hidden="1">2147483647</definedName>
    <definedName name="solver_tim" localSheetId="19" hidden="1">2147483647</definedName>
    <definedName name="solver_tim" localSheetId="14" hidden="1">2147483647</definedName>
    <definedName name="solver_tim" localSheetId="8" hidden="1">2147483647</definedName>
    <definedName name="solver_tol" localSheetId="22" hidden="1">0.01</definedName>
    <definedName name="solver_tol" localSheetId="20" hidden="1">0.01</definedName>
    <definedName name="solver_tol" localSheetId="17" hidden="1">0.01</definedName>
    <definedName name="solver_tol" localSheetId="11" hidden="1">0.01</definedName>
    <definedName name="solver_tol" localSheetId="15" hidden="1">0.01</definedName>
    <definedName name="solver_tol" localSheetId="9" hidden="1">0.01</definedName>
    <definedName name="solver_tol" localSheetId="10" hidden="1">0.01</definedName>
    <definedName name="solver_tol" localSheetId="16" hidden="1">0.01</definedName>
    <definedName name="solver_tol" localSheetId="12" hidden="1">0.01</definedName>
    <definedName name="solver_tol" localSheetId="13" hidden="1">0.01</definedName>
    <definedName name="solver_tol" localSheetId="21" hidden="1">0.01</definedName>
    <definedName name="solver_tol" localSheetId="23" hidden="1">0.01</definedName>
    <definedName name="solver_tol" localSheetId="24" hidden="1">0.01</definedName>
    <definedName name="solver_tol" localSheetId="19" hidden="1">0.01</definedName>
    <definedName name="solver_tol" localSheetId="14" hidden="1">0.01</definedName>
    <definedName name="solver_tol" localSheetId="8" hidden="1">0.01</definedName>
    <definedName name="solver_typ" localSheetId="22" hidden="1">2</definedName>
    <definedName name="solver_typ" localSheetId="20" hidden="1">2</definedName>
    <definedName name="solver_typ" localSheetId="17" hidden="1">2</definedName>
    <definedName name="solver_typ" localSheetId="11" hidden="1">2</definedName>
    <definedName name="solver_typ" localSheetId="15" hidden="1">2</definedName>
    <definedName name="solver_typ" localSheetId="9" hidden="1">2</definedName>
    <definedName name="solver_typ" localSheetId="10" hidden="1">2</definedName>
    <definedName name="solver_typ" localSheetId="16" hidden="1">2</definedName>
    <definedName name="solver_typ" localSheetId="12" hidden="1">2</definedName>
    <definedName name="solver_typ" localSheetId="13" hidden="1">2</definedName>
    <definedName name="solver_typ" localSheetId="21" hidden="1">2</definedName>
    <definedName name="solver_typ" localSheetId="23" hidden="1">2</definedName>
    <definedName name="solver_typ" localSheetId="24" hidden="1">2</definedName>
    <definedName name="solver_typ" localSheetId="19" hidden="1">2</definedName>
    <definedName name="solver_typ" localSheetId="14" hidden="1">2</definedName>
    <definedName name="solver_typ" localSheetId="8" hidden="1">2</definedName>
    <definedName name="solver_val" localSheetId="22" hidden="1">0</definedName>
    <definedName name="solver_val" localSheetId="20" hidden="1">0</definedName>
    <definedName name="solver_val" localSheetId="17" hidden="1">0</definedName>
    <definedName name="solver_val" localSheetId="11" hidden="1">0</definedName>
    <definedName name="solver_val" localSheetId="15" hidden="1">0</definedName>
    <definedName name="solver_val" localSheetId="9" hidden="1">0</definedName>
    <definedName name="solver_val" localSheetId="10" hidden="1">0</definedName>
    <definedName name="solver_val" localSheetId="16" hidden="1">0</definedName>
    <definedName name="solver_val" localSheetId="12" hidden="1">0</definedName>
    <definedName name="solver_val" localSheetId="13" hidden="1">0</definedName>
    <definedName name="solver_val" localSheetId="21" hidden="1">0</definedName>
    <definedName name="solver_val" localSheetId="23" hidden="1">0</definedName>
    <definedName name="solver_val" localSheetId="24" hidden="1">0</definedName>
    <definedName name="solver_val" localSheetId="19" hidden="1">0</definedName>
    <definedName name="solver_val" localSheetId="14" hidden="1">0</definedName>
    <definedName name="solver_val" localSheetId="8" hidden="1">0</definedName>
    <definedName name="solver_ver" localSheetId="22" hidden="1">3</definedName>
    <definedName name="solver_ver" localSheetId="20" hidden="1">3</definedName>
    <definedName name="solver_ver" localSheetId="17" hidden="1">3</definedName>
    <definedName name="solver_ver" localSheetId="11" hidden="1">3</definedName>
    <definedName name="solver_ver" localSheetId="15" hidden="1">3</definedName>
    <definedName name="solver_ver" localSheetId="9" hidden="1">3</definedName>
    <definedName name="solver_ver" localSheetId="10" hidden="1">3</definedName>
    <definedName name="solver_ver" localSheetId="16" hidden="1">3</definedName>
    <definedName name="solver_ver" localSheetId="12" hidden="1">3</definedName>
    <definedName name="solver_ver" localSheetId="13" hidden="1">3</definedName>
    <definedName name="solver_ver" localSheetId="21" hidden="1">3</definedName>
    <definedName name="solver_ver" localSheetId="23" hidden="1">3</definedName>
    <definedName name="solver_ver" localSheetId="24" hidden="1">3</definedName>
    <definedName name="solver_ver" localSheetId="19" hidden="1">3</definedName>
    <definedName name="solver_ver" localSheetId="14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45" l="1"/>
  <c r="G18" i="45"/>
  <c r="J5" i="45"/>
  <c r="G5" i="45"/>
  <c r="E17" i="16" l="1"/>
  <c r="D17" i="16"/>
  <c r="B17" i="16"/>
  <c r="G169" i="45" l="1"/>
  <c r="J169" i="45" s="1"/>
  <c r="G168" i="45"/>
  <c r="J168" i="45" s="1"/>
  <c r="G167" i="45"/>
  <c r="J167" i="45" s="1"/>
  <c r="G166" i="45"/>
  <c r="J166" i="45" s="1"/>
  <c r="G165" i="45"/>
  <c r="J165" i="45" s="1"/>
  <c r="G164" i="45"/>
  <c r="J164" i="45" s="1"/>
  <c r="G163" i="45"/>
  <c r="J163" i="45" s="1"/>
  <c r="G162" i="45"/>
  <c r="J162" i="45" s="1"/>
  <c r="G161" i="45"/>
  <c r="J161" i="45" s="1"/>
  <c r="C10" i="19"/>
  <c r="G145" i="45" l="1"/>
  <c r="D158" i="45"/>
  <c r="D157" i="45"/>
  <c r="A156" i="45"/>
  <c r="D156" i="45" s="1"/>
  <c r="A155" i="45"/>
  <c r="D155" i="45" s="1"/>
  <c r="A154" i="45"/>
  <c r="D154" i="45" s="1"/>
  <c r="D153" i="45"/>
  <c r="D152" i="45"/>
  <c r="D151" i="45"/>
  <c r="D150" i="45"/>
  <c r="D149" i="45"/>
  <c r="D148" i="45"/>
  <c r="D147" i="45"/>
  <c r="D146" i="45"/>
  <c r="G102" i="45"/>
  <c r="D143" i="45"/>
  <c r="D142" i="45"/>
  <c r="D141" i="45"/>
  <c r="D140" i="45"/>
  <c r="D139" i="45"/>
  <c r="D138" i="45"/>
  <c r="D137" i="45"/>
  <c r="D136" i="45"/>
  <c r="D135" i="45"/>
  <c r="D134" i="45"/>
  <c r="D133" i="45"/>
  <c r="A132" i="45"/>
  <c r="D132" i="45" s="1"/>
  <c r="A131" i="45"/>
  <c r="D131" i="45" s="1"/>
  <c r="A130" i="45"/>
  <c r="D130" i="45" s="1"/>
  <c r="D129" i="45"/>
  <c r="D128" i="45"/>
  <c r="D127" i="45"/>
  <c r="D126" i="45"/>
  <c r="D125" i="45"/>
  <c r="D124" i="45"/>
  <c r="D123" i="45"/>
  <c r="D122" i="45"/>
  <c r="D121" i="45"/>
  <c r="D120" i="45"/>
  <c r="A119" i="45"/>
  <c r="A118" i="45"/>
  <c r="D118" i="45" s="1"/>
  <c r="A117" i="45"/>
  <c r="D117" i="45" s="1"/>
  <c r="A116" i="45"/>
  <c r="D116" i="45" s="1"/>
  <c r="A115" i="45"/>
  <c r="D115" i="45" s="1"/>
  <c r="A114" i="45"/>
  <c r="D114" i="45" s="1"/>
  <c r="A113" i="45"/>
  <c r="D113" i="45" s="1"/>
  <c r="A112" i="45"/>
  <c r="D112" i="45" s="1"/>
  <c r="A111" i="45"/>
  <c r="D111" i="45" s="1"/>
  <c r="A110" i="45"/>
  <c r="D110" i="45" s="1"/>
  <c r="A109" i="45"/>
  <c r="D109" i="45" s="1"/>
  <c r="A108" i="45"/>
  <c r="D108" i="45" s="1"/>
  <c r="A107" i="45"/>
  <c r="D107" i="45" s="1"/>
  <c r="A106" i="45"/>
  <c r="D106" i="45" s="1"/>
  <c r="A105" i="45"/>
  <c r="A104" i="45"/>
  <c r="A103" i="45"/>
  <c r="G98" i="45"/>
  <c r="D100" i="45"/>
  <c r="D99" i="45"/>
  <c r="D92" i="45"/>
  <c r="G73" i="45"/>
  <c r="A96" i="45"/>
  <c r="D96" i="45" s="1"/>
  <c r="A95" i="45"/>
  <c r="A94" i="45"/>
  <c r="A93" i="45"/>
  <c r="D93" i="45" s="1"/>
  <c r="D91" i="45"/>
  <c r="D90" i="45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A71" i="45"/>
  <c r="D71" i="45" s="1"/>
  <c r="A70" i="45"/>
  <c r="A69" i="45"/>
  <c r="D69" i="45" s="1"/>
  <c r="A68" i="45"/>
  <c r="D68" i="45" s="1"/>
  <c r="A67" i="45"/>
  <c r="D66" i="45"/>
  <c r="A66" i="45"/>
  <c r="A65" i="45"/>
  <c r="D65" i="45" s="1"/>
  <c r="A64" i="45"/>
  <c r="D64" i="45" s="1"/>
  <c r="A63" i="45"/>
  <c r="D63" i="45" s="1"/>
  <c r="A62" i="45"/>
  <c r="D62" i="45" s="1"/>
  <c r="A61" i="45"/>
  <c r="D61" i="45" s="1"/>
  <c r="A60" i="45"/>
  <c r="D60" i="45" s="1"/>
  <c r="A59" i="45"/>
  <c r="D59" i="45" s="1"/>
  <c r="A58" i="45"/>
  <c r="A57" i="45"/>
  <c r="A56" i="45"/>
  <c r="D56" i="45" s="1"/>
  <c r="A55" i="45"/>
  <c r="D55" i="45" s="1"/>
  <c r="A54" i="45"/>
  <c r="D54" i="45" s="1"/>
  <c r="A53" i="45"/>
  <c r="D53" i="45" s="1"/>
  <c r="A52" i="45"/>
  <c r="A51" i="45"/>
  <c r="D51" i="45" s="1"/>
  <c r="A50" i="45"/>
  <c r="A49" i="45"/>
  <c r="D49" i="45" s="1"/>
  <c r="A48" i="45"/>
  <c r="A47" i="45"/>
  <c r="D47" i="45" s="1"/>
  <c r="A46" i="45"/>
  <c r="D46" i="45" s="1"/>
  <c r="A45" i="45"/>
  <c r="D45" i="45" s="1"/>
  <c r="D44" i="45"/>
  <c r="D43" i="45"/>
  <c r="D42" i="45"/>
  <c r="D41" i="45"/>
  <c r="D40" i="45"/>
  <c r="D39" i="45"/>
  <c r="D38" i="45"/>
  <c r="D37" i="45"/>
  <c r="D36" i="45"/>
  <c r="D35" i="45"/>
  <c r="D34" i="45"/>
  <c r="D33" i="45"/>
  <c r="D32" i="45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A16" i="45"/>
  <c r="D16" i="45" s="1"/>
  <c r="A15" i="45"/>
  <c r="D15" i="45" s="1"/>
  <c r="A14" i="45"/>
  <c r="D14" i="45" s="1"/>
  <c r="A13" i="45"/>
  <c r="D13" i="45" s="1"/>
  <c r="A12" i="45"/>
  <c r="A11" i="45"/>
  <c r="D11" i="45" s="1"/>
  <c r="A10" i="45"/>
  <c r="D9" i="45"/>
  <c r="D8" i="45"/>
  <c r="D7" i="45"/>
  <c r="D6" i="45"/>
  <c r="J73" i="45" l="1"/>
  <c r="D145" i="45"/>
  <c r="J102" i="45"/>
  <c r="J98" i="45"/>
  <c r="J145" i="45"/>
  <c r="D98" i="45"/>
  <c r="D104" i="45"/>
  <c r="D105" i="45"/>
  <c r="D119" i="45"/>
  <c r="D103" i="45"/>
  <c r="D95" i="45"/>
  <c r="D94" i="45"/>
  <c r="D52" i="45"/>
  <c r="D67" i="45"/>
  <c r="D58" i="45"/>
  <c r="D10" i="45"/>
  <c r="D48" i="45"/>
  <c r="D57" i="45"/>
  <c r="D70" i="45"/>
  <c r="D50" i="45"/>
  <c r="D12" i="45"/>
  <c r="K145" i="45" l="1"/>
  <c r="K98" i="45"/>
  <c r="D102" i="45"/>
  <c r="D73" i="45"/>
  <c r="D18" i="45"/>
  <c r="D5" i="45"/>
  <c r="K18" i="45" l="1"/>
  <c r="K73" i="45"/>
  <c r="K5" i="45"/>
  <c r="K102" i="45"/>
  <c r="F4" i="48" l="1"/>
  <c r="F5" i="48"/>
  <c r="F6" i="48"/>
  <c r="F7" i="48"/>
  <c r="F8" i="48"/>
  <c r="F9" i="48"/>
  <c r="F10" i="48"/>
  <c r="F11" i="48"/>
  <c r="F12" i="48"/>
  <c r="F13" i="48"/>
  <c r="F14" i="48"/>
  <c r="F15" i="48"/>
  <c r="F16" i="48"/>
  <c r="F3" i="48"/>
  <c r="C4" i="48"/>
  <c r="C5" i="48"/>
  <c r="C6" i="48"/>
  <c r="C7" i="48"/>
  <c r="C8" i="48"/>
  <c r="C9" i="48"/>
  <c r="C10" i="48"/>
  <c r="C11" i="48"/>
  <c r="C12" i="48"/>
  <c r="C13" i="48"/>
  <c r="C14" i="48"/>
  <c r="C15" i="48"/>
  <c r="C16" i="48"/>
  <c r="C3" i="48"/>
  <c r="A16" i="48" s="1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B17" i="11"/>
  <c r="D17" i="11"/>
  <c r="E17" i="11"/>
  <c r="B15" i="5"/>
  <c r="D15" i="5"/>
  <c r="E15" i="5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4" i="38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D17" i="37"/>
  <c r="D18" i="37"/>
  <c r="D19" i="37"/>
  <c r="D20" i="37"/>
  <c r="D21" i="37"/>
  <c r="D22" i="37"/>
  <c r="B20" i="37"/>
  <c r="B21" i="37"/>
  <c r="B22" i="37"/>
  <c r="B17" i="37"/>
  <c r="B18" i="37"/>
  <c r="B19" i="37"/>
  <c r="A12" i="48" l="1"/>
  <c r="H12" i="48" s="1"/>
  <c r="I12" i="48" s="1"/>
  <c r="D14" i="48"/>
  <c r="H16" i="48"/>
  <c r="I16" i="48" s="1"/>
  <c r="A4" i="48"/>
  <c r="H4" i="48" s="1"/>
  <c r="I4" i="48" s="1"/>
  <c r="D6" i="48"/>
  <c r="D10" i="48"/>
  <c r="A15" i="48"/>
  <c r="J15" i="48" s="1"/>
  <c r="K15" i="48" s="1"/>
  <c r="A8" i="48"/>
  <c r="H8" i="48" s="1"/>
  <c r="I8" i="48" s="1"/>
  <c r="J16" i="48"/>
  <c r="K16" i="48" s="1"/>
  <c r="D15" i="48"/>
  <c r="A5" i="48"/>
  <c r="B5" i="48" s="1"/>
  <c r="A9" i="48"/>
  <c r="B9" i="48" s="1"/>
  <c r="A13" i="48"/>
  <c r="B13" i="48" s="1"/>
  <c r="D7" i="48"/>
  <c r="D11" i="48"/>
  <c r="B16" i="48"/>
  <c r="A3" i="48"/>
  <c r="D4" i="48"/>
  <c r="D8" i="48"/>
  <c r="D12" i="48"/>
  <c r="D16" i="48"/>
  <c r="A6" i="48"/>
  <c r="B6" i="48" s="1"/>
  <c r="A14" i="48"/>
  <c r="B14" i="48" s="1"/>
  <c r="D3" i="48"/>
  <c r="D5" i="48"/>
  <c r="D9" i="48"/>
  <c r="D13" i="48"/>
  <c r="A10" i="48"/>
  <c r="A7" i="48"/>
  <c r="A11" i="48"/>
  <c r="B8" i="48" l="1"/>
  <c r="B12" i="48"/>
  <c r="J12" i="48"/>
  <c r="K12" i="48" s="1"/>
  <c r="B15" i="48"/>
  <c r="H15" i="48"/>
  <c r="I15" i="48" s="1"/>
  <c r="J4" i="48"/>
  <c r="K4" i="48" s="1"/>
  <c r="J8" i="48"/>
  <c r="K8" i="48" s="1"/>
  <c r="B4" i="48"/>
  <c r="J7" i="48"/>
  <c r="K7" i="48" s="1"/>
  <c r="H7" i="48"/>
  <c r="I7" i="48" s="1"/>
  <c r="B7" i="48"/>
  <c r="J6" i="48"/>
  <c r="K6" i="48" s="1"/>
  <c r="H6" i="48"/>
  <c r="I6" i="48" s="1"/>
  <c r="J13" i="48"/>
  <c r="K13" i="48" s="1"/>
  <c r="H13" i="48"/>
  <c r="I13" i="48" s="1"/>
  <c r="J10" i="48"/>
  <c r="K10" i="48" s="1"/>
  <c r="H10" i="48"/>
  <c r="I10" i="48" s="1"/>
  <c r="J14" i="48"/>
  <c r="K14" i="48" s="1"/>
  <c r="H14" i="48"/>
  <c r="I14" i="48" s="1"/>
  <c r="J9" i="48"/>
  <c r="K9" i="48" s="1"/>
  <c r="H9" i="48"/>
  <c r="I9" i="48" s="1"/>
  <c r="J11" i="48"/>
  <c r="K11" i="48" s="1"/>
  <c r="H11" i="48"/>
  <c r="I11" i="48" s="1"/>
  <c r="B11" i="48"/>
  <c r="B10" i="48"/>
  <c r="H5" i="48"/>
  <c r="I5" i="48" s="1"/>
  <c r="J5" i="48"/>
  <c r="K5" i="48" s="1"/>
  <c r="K3" i="48" l="1"/>
  <c r="J76" i="39" l="1"/>
  <c r="C6" i="19" s="1"/>
  <c r="H77" i="39"/>
  <c r="I77" i="39"/>
  <c r="J77" i="39"/>
  <c r="K77" i="39"/>
  <c r="I41" i="39"/>
  <c r="J41" i="39"/>
  <c r="K41" i="39"/>
  <c r="H41" i="39"/>
  <c r="D41" i="39"/>
  <c r="J40" i="39"/>
  <c r="K239" i="39"/>
  <c r="J239" i="39"/>
  <c r="I239" i="39"/>
  <c r="H239" i="39"/>
  <c r="F239" i="39"/>
  <c r="E239" i="39"/>
  <c r="D239" i="39"/>
  <c r="C239" i="39"/>
  <c r="A239" i="39"/>
  <c r="J238" i="39"/>
  <c r="K221" i="39"/>
  <c r="J221" i="39"/>
  <c r="I221" i="39"/>
  <c r="H221" i="39"/>
  <c r="F221" i="39"/>
  <c r="E221" i="39"/>
  <c r="D221" i="39"/>
  <c r="C221" i="39"/>
  <c r="A221" i="39"/>
  <c r="J220" i="39"/>
  <c r="AT21" i="39" s="1"/>
  <c r="K203" i="39"/>
  <c r="J203" i="39"/>
  <c r="I203" i="39"/>
  <c r="H203" i="39"/>
  <c r="F203" i="39"/>
  <c r="E203" i="39"/>
  <c r="D203" i="39"/>
  <c r="C203" i="39"/>
  <c r="A203" i="39"/>
  <c r="J202" i="39"/>
  <c r="AT20" i="39" s="1"/>
  <c r="K185" i="39"/>
  <c r="J185" i="39"/>
  <c r="I185" i="39"/>
  <c r="H185" i="39"/>
  <c r="F185" i="39"/>
  <c r="E185" i="39"/>
  <c r="D185" i="39"/>
  <c r="C185" i="39"/>
  <c r="A185" i="39"/>
  <c r="J184" i="39"/>
  <c r="K167" i="39"/>
  <c r="J167" i="39"/>
  <c r="I167" i="39"/>
  <c r="H167" i="39"/>
  <c r="F167" i="39"/>
  <c r="E167" i="39"/>
  <c r="D167" i="39"/>
  <c r="C167" i="39"/>
  <c r="A167" i="39"/>
  <c r="J166" i="39"/>
  <c r="K149" i="39"/>
  <c r="J149" i="39"/>
  <c r="I149" i="39"/>
  <c r="H149" i="39"/>
  <c r="F149" i="39"/>
  <c r="E149" i="39"/>
  <c r="D149" i="39"/>
  <c r="C149" i="39"/>
  <c r="A149" i="39"/>
  <c r="J148" i="39"/>
  <c r="AT17" i="39" s="1"/>
  <c r="K131" i="39"/>
  <c r="J131" i="39"/>
  <c r="I131" i="39"/>
  <c r="H131" i="39"/>
  <c r="F131" i="39"/>
  <c r="E131" i="39"/>
  <c r="D131" i="39"/>
  <c r="C131" i="39"/>
  <c r="A131" i="39"/>
  <c r="J130" i="39"/>
  <c r="K113" i="39"/>
  <c r="J113" i="39"/>
  <c r="I113" i="39"/>
  <c r="H113" i="39"/>
  <c r="F113" i="39"/>
  <c r="E113" i="39"/>
  <c r="D113" i="39"/>
  <c r="C113" i="39"/>
  <c r="A113" i="39"/>
  <c r="J112" i="39"/>
  <c r="AT15" i="39" s="1"/>
  <c r="K95" i="39"/>
  <c r="J95" i="39"/>
  <c r="I95" i="39"/>
  <c r="H95" i="39"/>
  <c r="F95" i="39"/>
  <c r="E95" i="39"/>
  <c r="D95" i="39"/>
  <c r="C95" i="39"/>
  <c r="A95" i="39"/>
  <c r="J94" i="39"/>
  <c r="C7" i="19" s="1"/>
  <c r="F77" i="39"/>
  <c r="E77" i="39"/>
  <c r="D77" i="39"/>
  <c r="C77" i="39"/>
  <c r="A77" i="39"/>
  <c r="K59" i="39"/>
  <c r="J59" i="39"/>
  <c r="I59" i="39"/>
  <c r="H59" i="39"/>
  <c r="F59" i="39"/>
  <c r="E59" i="39"/>
  <c r="D59" i="39"/>
  <c r="C59" i="39"/>
  <c r="A59" i="39"/>
  <c r="J58" i="39"/>
  <c r="F41" i="39"/>
  <c r="E41" i="39"/>
  <c r="C41" i="39"/>
  <c r="A41" i="39"/>
  <c r="K37" i="39"/>
  <c r="J37" i="39"/>
  <c r="I37" i="39"/>
  <c r="H37" i="39"/>
  <c r="F37" i="39"/>
  <c r="E37" i="39"/>
  <c r="D37" i="39"/>
  <c r="C37" i="39"/>
  <c r="F36" i="39"/>
  <c r="E36" i="39"/>
  <c r="C36" i="39"/>
  <c r="K23" i="39"/>
  <c r="J23" i="39"/>
  <c r="I23" i="39"/>
  <c r="H23" i="39"/>
  <c r="F23" i="39"/>
  <c r="E23" i="39"/>
  <c r="D23" i="39"/>
  <c r="C23" i="39"/>
  <c r="A23" i="39"/>
  <c r="J22" i="39"/>
  <c r="C3" i="19" s="1"/>
  <c r="AB6" i="39"/>
  <c r="Y6" i="39"/>
  <c r="AH5" i="39"/>
  <c r="AG5" i="39"/>
  <c r="AF5" i="39"/>
  <c r="AE5" i="39"/>
  <c r="AC5" i="39"/>
  <c r="AB5" i="39"/>
  <c r="AA5" i="39"/>
  <c r="Z5" i="39"/>
  <c r="Y5" i="39"/>
  <c r="X5" i="39"/>
  <c r="K5" i="39"/>
  <c r="J5" i="39"/>
  <c r="I5" i="39"/>
  <c r="H5" i="39"/>
  <c r="F5" i="39"/>
  <c r="E5" i="39"/>
  <c r="D5" i="39"/>
  <c r="C5" i="39"/>
  <c r="A5" i="39"/>
  <c r="AG4" i="39"/>
  <c r="AT8" i="39" s="1"/>
  <c r="J4" i="39"/>
  <c r="C2" i="19" s="1"/>
  <c r="AB22" i="39"/>
  <c r="AB21" i="39"/>
  <c r="AB20" i="39"/>
  <c r="AB19" i="39"/>
  <c r="AB18" i="39"/>
  <c r="AB17" i="39"/>
  <c r="AB16" i="39"/>
  <c r="AB15" i="39"/>
  <c r="AB14" i="39"/>
  <c r="AB13" i="39"/>
  <c r="AB12" i="39"/>
  <c r="AB11" i="39"/>
  <c r="AB10" i="39"/>
  <c r="AB9" i="39"/>
  <c r="AB8" i="39"/>
  <c r="AB7" i="39"/>
  <c r="A1" i="38"/>
  <c r="X4" i="39" s="1"/>
  <c r="AS8" i="39" s="1"/>
  <c r="F19" i="39"/>
  <c r="D16" i="37"/>
  <c r="B16" i="37"/>
  <c r="C19" i="39" s="1"/>
  <c r="F18" i="39"/>
  <c r="D15" i="37"/>
  <c r="B15" i="37"/>
  <c r="C18" i="39" s="1"/>
  <c r="F17" i="39"/>
  <c r="D14" i="37"/>
  <c r="B14" i="37"/>
  <c r="C17" i="39" s="1"/>
  <c r="F16" i="39"/>
  <c r="D13" i="37"/>
  <c r="B13" i="37"/>
  <c r="F15" i="39"/>
  <c r="D12" i="37"/>
  <c r="B12" i="37"/>
  <c r="F14" i="39"/>
  <c r="D11" i="37"/>
  <c r="B11" i="37"/>
  <c r="C14" i="39" s="1"/>
  <c r="F13" i="39"/>
  <c r="D10" i="37"/>
  <c r="B10" i="37"/>
  <c r="C13" i="39" s="1"/>
  <c r="F12" i="39"/>
  <c r="D9" i="37"/>
  <c r="B9" i="37"/>
  <c r="C12" i="39" s="1"/>
  <c r="F11" i="39"/>
  <c r="D8" i="37"/>
  <c r="B8" i="37"/>
  <c r="C11" i="39" s="1"/>
  <c r="F10" i="39"/>
  <c r="D7" i="37"/>
  <c r="B7" i="37"/>
  <c r="C10" i="39" s="1"/>
  <c r="F9" i="39"/>
  <c r="D6" i="37"/>
  <c r="B6" i="37"/>
  <c r="C9" i="39" s="1"/>
  <c r="F8" i="39"/>
  <c r="D5" i="37"/>
  <c r="D4" i="37"/>
  <c r="B4" i="37"/>
  <c r="C7" i="39" s="1"/>
  <c r="E3" i="37"/>
  <c r="D3" i="37"/>
  <c r="E6" i="39" s="1"/>
  <c r="B3" i="37"/>
  <c r="B5" i="37"/>
  <c r="C8" i="39" s="1"/>
  <c r="F7" i="39"/>
  <c r="A1" i="37"/>
  <c r="A4" i="39" s="1"/>
  <c r="AS9" i="39" s="1"/>
  <c r="E8" i="39" l="1"/>
  <c r="H5" i="37"/>
  <c r="E16" i="39"/>
  <c r="H13" i="37"/>
  <c r="F6" i="39"/>
  <c r="F10" i="37"/>
  <c r="F18" i="37"/>
  <c r="F12" i="37"/>
  <c r="F11" i="37"/>
  <c r="F19" i="37"/>
  <c r="F4" i="37"/>
  <c r="F5" i="37"/>
  <c r="F13" i="37"/>
  <c r="F21" i="37"/>
  <c r="F6" i="37"/>
  <c r="F14" i="37"/>
  <c r="F22" i="37"/>
  <c r="F7" i="37"/>
  <c r="F15" i="37"/>
  <c r="F3" i="37"/>
  <c r="F16" i="37"/>
  <c r="F8" i="37"/>
  <c r="F9" i="37"/>
  <c r="F17" i="37"/>
  <c r="F20" i="37"/>
  <c r="E7" i="39"/>
  <c r="H4" i="37"/>
  <c r="E11" i="39"/>
  <c r="H8" i="37"/>
  <c r="E19" i="39"/>
  <c r="H16" i="37"/>
  <c r="E13" i="39"/>
  <c r="H10" i="37"/>
  <c r="E14" i="39"/>
  <c r="H11" i="37"/>
  <c r="E18" i="39"/>
  <c r="H15" i="37"/>
  <c r="E9" i="39"/>
  <c r="H6" i="37"/>
  <c r="E17" i="39"/>
  <c r="H14" i="37"/>
  <c r="E15" i="39"/>
  <c r="H12" i="37"/>
  <c r="E10" i="39"/>
  <c r="H7" i="37"/>
  <c r="H20" i="37"/>
  <c r="H19" i="37"/>
  <c r="H22" i="37"/>
  <c r="H18" i="37"/>
  <c r="H21" i="37"/>
  <c r="H17" i="37"/>
  <c r="E12" i="39"/>
  <c r="H9" i="37"/>
  <c r="C5" i="37"/>
  <c r="D8" i="39" s="1"/>
  <c r="C13" i="37"/>
  <c r="D16" i="39" s="1"/>
  <c r="C21" i="37"/>
  <c r="A11" i="37"/>
  <c r="K11" i="37" s="1"/>
  <c r="A19" i="37"/>
  <c r="C15" i="37"/>
  <c r="D18" i="39" s="1"/>
  <c r="A13" i="37"/>
  <c r="K13" i="37" s="1"/>
  <c r="C20" i="37"/>
  <c r="C6" i="37"/>
  <c r="D9" i="39" s="1"/>
  <c r="C14" i="37"/>
  <c r="D17" i="39" s="1"/>
  <c r="C22" i="37"/>
  <c r="A12" i="37"/>
  <c r="K12" i="37" s="1"/>
  <c r="A20" i="37"/>
  <c r="C7" i="37"/>
  <c r="D10" i="39" s="1"/>
  <c r="A5" i="37"/>
  <c r="A21" i="37"/>
  <c r="A10" i="37"/>
  <c r="C8" i="37"/>
  <c r="D11" i="39" s="1"/>
  <c r="C16" i="37"/>
  <c r="D19" i="39" s="1"/>
  <c r="A6" i="37"/>
  <c r="K6" i="37" s="1"/>
  <c r="A14" i="37"/>
  <c r="A22" i="37"/>
  <c r="C9" i="37"/>
  <c r="D12" i="39" s="1"/>
  <c r="C17" i="37"/>
  <c r="A7" i="37"/>
  <c r="A15" i="37"/>
  <c r="K15" i="37" s="1"/>
  <c r="C11" i="37"/>
  <c r="D14" i="39" s="1"/>
  <c r="A9" i="37"/>
  <c r="K9" i="37" s="1"/>
  <c r="C12" i="37"/>
  <c r="D15" i="39" s="1"/>
  <c r="C10" i="37"/>
  <c r="D13" i="39" s="1"/>
  <c r="C18" i="37"/>
  <c r="A8" i="37"/>
  <c r="K8" i="37" s="1"/>
  <c r="A16" i="37"/>
  <c r="K16" i="37" s="1"/>
  <c r="C19" i="37"/>
  <c r="A17" i="37"/>
  <c r="C4" i="37"/>
  <c r="D7" i="39" s="1"/>
  <c r="A18" i="37"/>
  <c r="C6" i="39"/>
  <c r="AT22" i="39"/>
  <c r="AT14" i="39"/>
  <c r="AT13" i="39"/>
  <c r="AT10" i="39"/>
  <c r="C15" i="39"/>
  <c r="C16" i="39"/>
  <c r="AT19" i="39"/>
  <c r="AT11" i="39"/>
  <c r="C4" i="19"/>
  <c r="C9" i="19"/>
  <c r="AT16" i="39"/>
  <c r="C5" i="19"/>
  <c r="AT12" i="39"/>
  <c r="AT18" i="39"/>
  <c r="A3" i="37"/>
  <c r="A6" i="39" s="1"/>
  <c r="A4" i="37"/>
  <c r="C8" i="19"/>
  <c r="AT9" i="39"/>
  <c r="C3" i="37"/>
  <c r="D6" i="39" s="1"/>
  <c r="A14" i="39" l="1"/>
  <c r="B14" i="39" s="1"/>
  <c r="A12" i="39"/>
  <c r="B12" i="39" s="1"/>
  <c r="A10" i="39"/>
  <c r="K7" i="37"/>
  <c r="K21" i="37"/>
  <c r="I21" i="37"/>
  <c r="A8" i="39"/>
  <c r="K5" i="37"/>
  <c r="K22" i="37"/>
  <c r="I22" i="37"/>
  <c r="K17" i="37"/>
  <c r="I17" i="37"/>
  <c r="K4" i="37"/>
  <c r="I4" i="37"/>
  <c r="K18" i="37"/>
  <c r="I18" i="37"/>
  <c r="I14" i="37"/>
  <c r="J17" i="39" s="1"/>
  <c r="K14" i="37"/>
  <c r="K20" i="37"/>
  <c r="I20" i="37"/>
  <c r="K19" i="37"/>
  <c r="I19" i="37"/>
  <c r="I10" i="37"/>
  <c r="K10" i="37"/>
  <c r="B6" i="39"/>
  <c r="B10" i="39"/>
  <c r="H8" i="39"/>
  <c r="B8" i="39"/>
  <c r="H10" i="39"/>
  <c r="I7" i="37"/>
  <c r="J7" i="37" s="1"/>
  <c r="K10" i="39" s="1"/>
  <c r="I5" i="37"/>
  <c r="J5" i="37" s="1"/>
  <c r="K8" i="39" s="1"/>
  <c r="I11" i="37"/>
  <c r="J14" i="39" s="1"/>
  <c r="H14" i="39"/>
  <c r="A11" i="39"/>
  <c r="B11" i="39" s="1"/>
  <c r="I8" i="37"/>
  <c r="I16" i="37"/>
  <c r="A19" i="39"/>
  <c r="B19" i="39" s="1"/>
  <c r="A18" i="39"/>
  <c r="B18" i="39" s="1"/>
  <c r="I15" i="37"/>
  <c r="A13" i="39"/>
  <c r="B13" i="39" s="1"/>
  <c r="H18" i="39"/>
  <c r="A15" i="39"/>
  <c r="B15" i="39" s="1"/>
  <c r="I12" i="37"/>
  <c r="A9" i="39"/>
  <c r="B9" i="39" s="1"/>
  <c r="H12" i="39"/>
  <c r="I6" i="37"/>
  <c r="J6" i="37" s="1"/>
  <c r="K9" i="39" s="1"/>
  <c r="I9" i="37"/>
  <c r="J12" i="39" s="1"/>
  <c r="A7" i="39"/>
  <c r="B7" i="39" s="1"/>
  <c r="A17" i="39"/>
  <c r="B17" i="39" s="1"/>
  <c r="A16" i="39"/>
  <c r="B16" i="39" s="1"/>
  <c r="I13" i="37"/>
  <c r="I19" i="39"/>
  <c r="H19" i="39"/>
  <c r="J10" i="37"/>
  <c r="K13" i="39" s="1"/>
  <c r="J13" i="39"/>
  <c r="I11" i="39"/>
  <c r="H11" i="39"/>
  <c r="I16" i="39"/>
  <c r="H16" i="39"/>
  <c r="I7" i="39"/>
  <c r="H7" i="39"/>
  <c r="I15" i="39"/>
  <c r="H15" i="39"/>
  <c r="J14" i="37" l="1"/>
  <c r="K17" i="39" s="1"/>
  <c r="J11" i="37"/>
  <c r="K14" i="39" s="1"/>
  <c r="I10" i="39"/>
  <c r="I12" i="39"/>
  <c r="I18" i="39"/>
  <c r="J8" i="39"/>
  <c r="J10" i="39"/>
  <c r="I14" i="39"/>
  <c r="I8" i="39"/>
  <c r="J9" i="39"/>
  <c r="J9" i="37"/>
  <c r="K12" i="39" s="1"/>
  <c r="J16" i="39"/>
  <c r="J13" i="37"/>
  <c r="K16" i="39" s="1"/>
  <c r="J7" i="39"/>
  <c r="J4" i="37"/>
  <c r="J15" i="37"/>
  <c r="K18" i="39" s="1"/>
  <c r="J18" i="39"/>
  <c r="J8" i="37"/>
  <c r="K11" i="39" s="1"/>
  <c r="J11" i="39"/>
  <c r="I17" i="39"/>
  <c r="H17" i="39"/>
  <c r="I9" i="39"/>
  <c r="H9" i="39"/>
  <c r="I13" i="39"/>
  <c r="H13" i="39"/>
  <c r="J12" i="37"/>
  <c r="K15" i="39" s="1"/>
  <c r="J15" i="39"/>
  <c r="J16" i="37"/>
  <c r="K19" i="39" s="1"/>
  <c r="J19" i="39"/>
  <c r="Q75" i="35"/>
  <c r="K7" i="39" l="1"/>
  <c r="J3" i="37"/>
  <c r="K6" i="39" s="1"/>
  <c r="C3" i="33" l="1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8" i="33"/>
  <c r="C129" i="33"/>
  <c r="C130" i="33"/>
  <c r="C131" i="33"/>
  <c r="C132" i="33"/>
  <c r="C133" i="33"/>
  <c r="C134" i="33"/>
  <c r="C135" i="33"/>
  <c r="C136" i="33"/>
  <c r="C137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" i="33"/>
  <c r="F221" i="33" l="1"/>
  <c r="E221" i="33"/>
  <c r="H221" i="33"/>
  <c r="G221" i="33"/>
  <c r="C150" i="45"/>
  <c r="E150" i="45" s="1"/>
  <c r="C146" i="45"/>
  <c r="C127" i="45"/>
  <c r="E127" i="45" s="1"/>
  <c r="C123" i="45"/>
  <c r="E123" i="45" s="1"/>
  <c r="C91" i="45"/>
  <c r="E91" i="45" s="1"/>
  <c r="C87" i="45"/>
  <c r="E87" i="45" s="1"/>
  <c r="C83" i="45"/>
  <c r="E83" i="45" s="1"/>
  <c r="C79" i="45"/>
  <c r="E79" i="45" s="1"/>
  <c r="C75" i="45"/>
  <c r="E75" i="45" s="1"/>
  <c r="C140" i="45"/>
  <c r="E140" i="45" s="1"/>
  <c r="C136" i="45"/>
  <c r="E136" i="45" s="1"/>
  <c r="C44" i="45"/>
  <c r="E44" i="45" s="1"/>
  <c r="C40" i="45"/>
  <c r="E40" i="45" s="1"/>
  <c r="C36" i="45"/>
  <c r="E36" i="45" s="1"/>
  <c r="C32" i="45"/>
  <c r="E32" i="45" s="1"/>
  <c r="C28" i="45"/>
  <c r="E28" i="45" s="1"/>
  <c r="C24" i="45"/>
  <c r="E24" i="45" s="1"/>
  <c r="C20" i="45"/>
  <c r="E20" i="45" s="1"/>
  <c r="C7" i="45"/>
  <c r="E7" i="45" s="1"/>
  <c r="C153" i="45"/>
  <c r="E153" i="45" s="1"/>
  <c r="C149" i="45"/>
  <c r="E149" i="45" s="1"/>
  <c r="C126" i="45"/>
  <c r="E126" i="45" s="1"/>
  <c r="C122" i="45"/>
  <c r="E122" i="45" s="1"/>
  <c r="C100" i="45"/>
  <c r="C90" i="45"/>
  <c r="E90" i="45" s="1"/>
  <c r="C86" i="45"/>
  <c r="E86" i="45" s="1"/>
  <c r="C82" i="45"/>
  <c r="E82" i="45" s="1"/>
  <c r="C78" i="45"/>
  <c r="E78" i="45" s="1"/>
  <c r="C74" i="45"/>
  <c r="C158" i="45"/>
  <c r="E158" i="45" s="1"/>
  <c r="C143" i="45"/>
  <c r="E143" i="45" s="1"/>
  <c r="C139" i="45"/>
  <c r="E139" i="45" s="1"/>
  <c r="C135" i="45"/>
  <c r="E135" i="45" s="1"/>
  <c r="C43" i="45"/>
  <c r="E43" i="45" s="1"/>
  <c r="C39" i="45"/>
  <c r="E39" i="45" s="1"/>
  <c r="C35" i="45"/>
  <c r="E35" i="45" s="1"/>
  <c r="C31" i="45"/>
  <c r="E31" i="45" s="1"/>
  <c r="C27" i="45"/>
  <c r="E27" i="45" s="1"/>
  <c r="C23" i="45"/>
  <c r="E23" i="45" s="1"/>
  <c r="C19" i="45"/>
  <c r="C6" i="45"/>
  <c r="C41" i="45"/>
  <c r="E41" i="45" s="1"/>
  <c r="C37" i="45"/>
  <c r="E37" i="45" s="1"/>
  <c r="C33" i="45"/>
  <c r="E33" i="45" s="1"/>
  <c r="C29" i="45"/>
  <c r="E29" i="45" s="1"/>
  <c r="C25" i="45"/>
  <c r="E25" i="45" s="1"/>
  <c r="C152" i="45"/>
  <c r="E152" i="45" s="1"/>
  <c r="C148" i="45"/>
  <c r="E148" i="45" s="1"/>
  <c r="C129" i="45"/>
  <c r="E129" i="45" s="1"/>
  <c r="C125" i="45"/>
  <c r="E125" i="45" s="1"/>
  <c r="C121" i="45"/>
  <c r="E121" i="45" s="1"/>
  <c r="C99" i="45"/>
  <c r="C89" i="45"/>
  <c r="E89" i="45" s="1"/>
  <c r="C85" i="45"/>
  <c r="E85" i="45" s="1"/>
  <c r="C81" i="45"/>
  <c r="E81" i="45" s="1"/>
  <c r="C77" i="45"/>
  <c r="E77" i="45" s="1"/>
  <c r="C157" i="45"/>
  <c r="E157" i="45" s="1"/>
  <c r="C142" i="45"/>
  <c r="E142" i="45" s="1"/>
  <c r="C138" i="45"/>
  <c r="E138" i="45" s="1"/>
  <c r="C134" i="45"/>
  <c r="E134" i="45" s="1"/>
  <c r="C42" i="45"/>
  <c r="E42" i="45" s="1"/>
  <c r="C38" i="45"/>
  <c r="E38" i="45" s="1"/>
  <c r="C34" i="45"/>
  <c r="E34" i="45" s="1"/>
  <c r="C30" i="45"/>
  <c r="E30" i="45" s="1"/>
  <c r="C26" i="45"/>
  <c r="E26" i="45" s="1"/>
  <c r="C22" i="45"/>
  <c r="E22" i="45" s="1"/>
  <c r="C9" i="45"/>
  <c r="E9" i="45" s="1"/>
  <c r="C151" i="45"/>
  <c r="E151" i="45" s="1"/>
  <c r="C147" i="45"/>
  <c r="E147" i="45" s="1"/>
  <c r="C128" i="45"/>
  <c r="E128" i="45" s="1"/>
  <c r="C124" i="45"/>
  <c r="E124" i="45" s="1"/>
  <c r="C120" i="45"/>
  <c r="E120" i="45" s="1"/>
  <c r="C92" i="45"/>
  <c r="E92" i="45" s="1"/>
  <c r="C88" i="45"/>
  <c r="E88" i="45" s="1"/>
  <c r="C84" i="45"/>
  <c r="E84" i="45" s="1"/>
  <c r="C80" i="45"/>
  <c r="E80" i="45" s="1"/>
  <c r="C76" i="45"/>
  <c r="E76" i="45" s="1"/>
  <c r="C141" i="45"/>
  <c r="E141" i="45" s="1"/>
  <c r="C137" i="45"/>
  <c r="E137" i="45" s="1"/>
  <c r="C133" i="45"/>
  <c r="E133" i="45" s="1"/>
  <c r="C21" i="45"/>
  <c r="E21" i="45" s="1"/>
  <c r="C8" i="45"/>
  <c r="E8" i="45" s="1"/>
  <c r="C70" i="45"/>
  <c r="E70" i="45" s="1"/>
  <c r="C95" i="45"/>
  <c r="E95" i="45" s="1"/>
  <c r="C67" i="45"/>
  <c r="E67" i="45" s="1"/>
  <c r="C118" i="45"/>
  <c r="E118" i="45" s="1"/>
  <c r="C114" i="45"/>
  <c r="E114" i="45" s="1"/>
  <c r="C130" i="45"/>
  <c r="E130" i="45" s="1"/>
  <c r="C11" i="45"/>
  <c r="E11" i="45" s="1"/>
  <c r="C13" i="45"/>
  <c r="E13" i="45" s="1"/>
  <c r="C71" i="45"/>
  <c r="E71" i="45" s="1"/>
  <c r="C104" i="45"/>
  <c r="E104" i="45" s="1"/>
  <c r="C105" i="45"/>
  <c r="E105" i="45" s="1"/>
  <c r="C66" i="45"/>
  <c r="E66" i="45" s="1"/>
  <c r="C107" i="45"/>
  <c r="E107" i="45" s="1"/>
  <c r="C54" i="45"/>
  <c r="E54" i="45" s="1"/>
  <c r="C14" i="45"/>
  <c r="E14" i="45" s="1"/>
  <c r="C45" i="45"/>
  <c r="E45" i="45" s="1"/>
  <c r="C59" i="45"/>
  <c r="E59" i="45" s="1"/>
  <c r="C15" i="45"/>
  <c r="E15" i="45" s="1"/>
  <c r="C103" i="45"/>
  <c r="C119" i="45"/>
  <c r="E119" i="45" s="1"/>
  <c r="C156" i="45"/>
  <c r="E156" i="45" s="1"/>
  <c r="C115" i="45"/>
  <c r="E115" i="45" s="1"/>
  <c r="C131" i="45"/>
  <c r="E131" i="45" s="1"/>
  <c r="C53" i="45"/>
  <c r="E53" i="45" s="1"/>
  <c r="C55" i="45"/>
  <c r="E55" i="45" s="1"/>
  <c r="C68" i="45"/>
  <c r="E68" i="45" s="1"/>
  <c r="C16" i="45"/>
  <c r="E16" i="45" s="1"/>
  <c r="C48" i="45"/>
  <c r="E48" i="45" s="1"/>
  <c r="C50" i="45"/>
  <c r="E50" i="45" s="1"/>
  <c r="C154" i="45"/>
  <c r="E154" i="45" s="1"/>
  <c r="C108" i="45"/>
  <c r="E108" i="45" s="1"/>
  <c r="C132" i="45"/>
  <c r="E132" i="45" s="1"/>
  <c r="C63" i="45"/>
  <c r="E63" i="45" s="1"/>
  <c r="C46" i="45"/>
  <c r="E46" i="45" s="1"/>
  <c r="C116" i="45"/>
  <c r="E116" i="45" s="1"/>
  <c r="C94" i="45"/>
  <c r="E94" i="45" s="1"/>
  <c r="C110" i="45"/>
  <c r="E110" i="45" s="1"/>
  <c r="C62" i="45"/>
  <c r="E62" i="45" s="1"/>
  <c r="C61" i="45"/>
  <c r="E61" i="45" s="1"/>
  <c r="C49" i="45"/>
  <c r="E49" i="45" s="1"/>
  <c r="C51" i="45"/>
  <c r="E51" i="45" s="1"/>
  <c r="C47" i="45"/>
  <c r="E47" i="45" s="1"/>
  <c r="C10" i="45"/>
  <c r="E10" i="45" s="1"/>
  <c r="C58" i="45"/>
  <c r="E58" i="45" s="1"/>
  <c r="C155" i="45"/>
  <c r="E155" i="45" s="1"/>
  <c r="C57" i="45"/>
  <c r="E57" i="45" s="1"/>
  <c r="C117" i="45"/>
  <c r="E117" i="45" s="1"/>
  <c r="C113" i="45"/>
  <c r="E113" i="45" s="1"/>
  <c r="C65" i="45"/>
  <c r="E65" i="45" s="1"/>
  <c r="C64" i="45"/>
  <c r="E64" i="45" s="1"/>
  <c r="C12" i="45"/>
  <c r="E12" i="45" s="1"/>
  <c r="C106" i="45"/>
  <c r="E106" i="45" s="1"/>
  <c r="C109" i="45"/>
  <c r="E109" i="45" s="1"/>
  <c r="C60" i="45"/>
  <c r="E60" i="45" s="1"/>
  <c r="C111" i="45"/>
  <c r="E111" i="45" s="1"/>
  <c r="C93" i="45"/>
  <c r="E93" i="45" s="1"/>
  <c r="C69" i="45"/>
  <c r="E69" i="45" s="1"/>
  <c r="C56" i="45"/>
  <c r="E56" i="45" s="1"/>
  <c r="C52" i="45"/>
  <c r="E52" i="45" s="1"/>
  <c r="C112" i="45"/>
  <c r="E112" i="45" s="1"/>
  <c r="C96" i="45"/>
  <c r="E96" i="45" s="1"/>
  <c r="E191" i="39"/>
  <c r="A221" i="18"/>
  <c r="B221" i="18"/>
  <c r="C221" i="18"/>
  <c r="D221" i="18"/>
  <c r="E221" i="18"/>
  <c r="G221" i="18"/>
  <c r="H221" i="18"/>
  <c r="I221" i="18"/>
  <c r="J221" i="18"/>
  <c r="B220" i="18"/>
  <c r="C220" i="18"/>
  <c r="I220" i="18"/>
  <c r="A203" i="18"/>
  <c r="B203" i="18"/>
  <c r="C203" i="18"/>
  <c r="D203" i="18"/>
  <c r="E203" i="18"/>
  <c r="G203" i="18"/>
  <c r="H203" i="18"/>
  <c r="I203" i="18"/>
  <c r="J203" i="18"/>
  <c r="B202" i="18"/>
  <c r="C202" i="18"/>
  <c r="I202" i="18"/>
  <c r="A185" i="18"/>
  <c r="B185" i="18"/>
  <c r="C185" i="18"/>
  <c r="D185" i="18"/>
  <c r="E185" i="18"/>
  <c r="G185" i="18"/>
  <c r="H185" i="18"/>
  <c r="I185" i="18"/>
  <c r="J185" i="18"/>
  <c r="B184" i="18"/>
  <c r="C184" i="18"/>
  <c r="I184" i="18"/>
  <c r="A167" i="18"/>
  <c r="B167" i="18"/>
  <c r="C167" i="18"/>
  <c r="D167" i="18"/>
  <c r="E167" i="18"/>
  <c r="G167" i="18"/>
  <c r="H167" i="18"/>
  <c r="I167" i="18"/>
  <c r="J167" i="18"/>
  <c r="B166" i="18"/>
  <c r="C166" i="18"/>
  <c r="I166" i="18"/>
  <c r="A149" i="18"/>
  <c r="B149" i="18"/>
  <c r="C149" i="18"/>
  <c r="D149" i="18"/>
  <c r="E149" i="18"/>
  <c r="G149" i="18"/>
  <c r="H149" i="18"/>
  <c r="I149" i="18"/>
  <c r="J149" i="18"/>
  <c r="B148" i="18"/>
  <c r="C148" i="18"/>
  <c r="I148" i="18"/>
  <c r="A131" i="18"/>
  <c r="B131" i="18"/>
  <c r="C131" i="18"/>
  <c r="D131" i="18"/>
  <c r="E131" i="18"/>
  <c r="G131" i="18"/>
  <c r="H131" i="18"/>
  <c r="I131" i="18"/>
  <c r="J131" i="18"/>
  <c r="B130" i="18"/>
  <c r="C130" i="18"/>
  <c r="I130" i="18"/>
  <c r="A113" i="18"/>
  <c r="B113" i="18"/>
  <c r="C113" i="18"/>
  <c r="D113" i="18"/>
  <c r="E113" i="18"/>
  <c r="G113" i="18"/>
  <c r="H113" i="18"/>
  <c r="I113" i="18"/>
  <c r="J113" i="18"/>
  <c r="B112" i="18"/>
  <c r="C112" i="18"/>
  <c r="I112" i="18"/>
  <c r="A95" i="18"/>
  <c r="B95" i="18"/>
  <c r="C95" i="18"/>
  <c r="D95" i="18"/>
  <c r="E95" i="18"/>
  <c r="G95" i="18"/>
  <c r="H95" i="18"/>
  <c r="I95" i="18"/>
  <c r="J95" i="18"/>
  <c r="B94" i="18"/>
  <c r="C94" i="18"/>
  <c r="I94" i="18"/>
  <c r="A77" i="18"/>
  <c r="B77" i="18"/>
  <c r="C77" i="18"/>
  <c r="D77" i="18"/>
  <c r="E77" i="18"/>
  <c r="G77" i="18"/>
  <c r="H77" i="18"/>
  <c r="I77" i="18"/>
  <c r="J77" i="18"/>
  <c r="B76" i="18"/>
  <c r="C76" i="18"/>
  <c r="I76" i="18"/>
  <c r="A59" i="18"/>
  <c r="B59" i="18"/>
  <c r="C59" i="18"/>
  <c r="D59" i="18"/>
  <c r="E59" i="18"/>
  <c r="G59" i="18"/>
  <c r="H59" i="18"/>
  <c r="I59" i="18"/>
  <c r="J59" i="18"/>
  <c r="I58" i="18"/>
  <c r="A41" i="18"/>
  <c r="B41" i="18"/>
  <c r="C41" i="18"/>
  <c r="D41" i="18"/>
  <c r="E41" i="18"/>
  <c r="G41" i="18"/>
  <c r="H41" i="18"/>
  <c r="I41" i="18"/>
  <c r="J41" i="18"/>
  <c r="I40" i="18"/>
  <c r="A23" i="18"/>
  <c r="B23" i="18"/>
  <c r="C23" i="18"/>
  <c r="D23" i="18"/>
  <c r="E23" i="18"/>
  <c r="G23" i="18"/>
  <c r="H23" i="18"/>
  <c r="I23" i="18"/>
  <c r="J23" i="18"/>
  <c r="I22" i="18"/>
  <c r="G19" i="18"/>
  <c r="H19" i="18"/>
  <c r="I19" i="18"/>
  <c r="J19" i="18"/>
  <c r="J5" i="18"/>
  <c r="I4" i="18"/>
  <c r="B5" i="18"/>
  <c r="C5" i="18"/>
  <c r="D5" i="18"/>
  <c r="E5" i="18"/>
  <c r="G5" i="18"/>
  <c r="H5" i="18"/>
  <c r="I5" i="18"/>
  <c r="B18" i="18"/>
  <c r="D18" i="18"/>
  <c r="E18" i="18"/>
  <c r="B19" i="18"/>
  <c r="C19" i="18"/>
  <c r="D19" i="18"/>
  <c r="E19" i="18"/>
  <c r="A5" i="18"/>
  <c r="B4" i="17"/>
  <c r="C241" i="39" s="1"/>
  <c r="D4" i="17"/>
  <c r="E241" i="39" s="1"/>
  <c r="E4" i="17"/>
  <c r="B5" i="17"/>
  <c r="D5" i="17"/>
  <c r="E5" i="17"/>
  <c r="B6" i="17"/>
  <c r="C243" i="39" s="1"/>
  <c r="D6" i="17"/>
  <c r="E6" i="17"/>
  <c r="B7" i="17"/>
  <c r="C244" i="39" s="1"/>
  <c r="D7" i="17"/>
  <c r="E7" i="17"/>
  <c r="B8" i="17"/>
  <c r="C245" i="39" s="1"/>
  <c r="D8" i="17"/>
  <c r="E245" i="39" s="1"/>
  <c r="E8" i="17"/>
  <c r="B9" i="17"/>
  <c r="C246" i="39" s="1"/>
  <c r="D9" i="17"/>
  <c r="E9" i="17"/>
  <c r="B10" i="17"/>
  <c r="C247" i="39" s="1"/>
  <c r="D10" i="17"/>
  <c r="E10" i="17"/>
  <c r="B11" i="17"/>
  <c r="C248" i="39" s="1"/>
  <c r="D11" i="17"/>
  <c r="E11" i="17"/>
  <c r="B12" i="17"/>
  <c r="C249" i="39" s="1"/>
  <c r="D12" i="17"/>
  <c r="E249" i="39" s="1"/>
  <c r="E12" i="17"/>
  <c r="B13" i="17"/>
  <c r="C250" i="39" s="1"/>
  <c r="D13" i="17"/>
  <c r="E13" i="17"/>
  <c r="B14" i="17"/>
  <c r="C251" i="39" s="1"/>
  <c r="D14" i="17"/>
  <c r="E14" i="17"/>
  <c r="C252" i="39"/>
  <c r="E252" i="39"/>
  <c r="C253" i="39"/>
  <c r="D3" i="6"/>
  <c r="E3" i="17"/>
  <c r="D3" i="17"/>
  <c r="B3" i="17"/>
  <c r="A1" i="17"/>
  <c r="B4" i="16"/>
  <c r="C223" i="39" s="1"/>
  <c r="D4" i="16"/>
  <c r="E4" i="16"/>
  <c r="B5" i="16"/>
  <c r="C224" i="39" s="1"/>
  <c r="D5" i="16"/>
  <c r="E5" i="16"/>
  <c r="B6" i="16"/>
  <c r="C225" i="39" s="1"/>
  <c r="D6" i="16"/>
  <c r="E6" i="16"/>
  <c r="B7" i="16"/>
  <c r="C226" i="39" s="1"/>
  <c r="D7" i="16"/>
  <c r="E7" i="16"/>
  <c r="B8" i="16"/>
  <c r="C227" i="39" s="1"/>
  <c r="D8" i="16"/>
  <c r="E8" i="16"/>
  <c r="B9" i="16"/>
  <c r="C228" i="39" s="1"/>
  <c r="D9" i="16"/>
  <c r="E228" i="39" s="1"/>
  <c r="E9" i="16"/>
  <c r="B10" i="16"/>
  <c r="C229" i="39" s="1"/>
  <c r="D10" i="16"/>
  <c r="E10" i="16"/>
  <c r="B11" i="16"/>
  <c r="C230" i="39" s="1"/>
  <c r="D11" i="16"/>
  <c r="E11" i="16"/>
  <c r="B12" i="16"/>
  <c r="C231" i="39" s="1"/>
  <c r="D12" i="16"/>
  <c r="E231" i="39" s="1"/>
  <c r="E12" i="16"/>
  <c r="B13" i="16"/>
  <c r="C232" i="39" s="1"/>
  <c r="D13" i="16"/>
  <c r="E232" i="39" s="1"/>
  <c r="E13" i="16"/>
  <c r="B14" i="16"/>
  <c r="C233" i="39" s="1"/>
  <c r="D14" i="16"/>
  <c r="E14" i="16"/>
  <c r="B15" i="16"/>
  <c r="C234" i="39" s="1"/>
  <c r="D15" i="16"/>
  <c r="E15" i="16"/>
  <c r="B16" i="16"/>
  <c r="C235" i="39" s="1"/>
  <c r="D16" i="16"/>
  <c r="E235" i="39" s="1"/>
  <c r="E16" i="16"/>
  <c r="E3" i="16"/>
  <c r="D3" i="16"/>
  <c r="B3" i="16"/>
  <c r="A1" i="16"/>
  <c r="B4" i="15"/>
  <c r="D4" i="15"/>
  <c r="E4" i="15"/>
  <c r="B5" i="15"/>
  <c r="D5" i="15"/>
  <c r="E206" i="39" s="1"/>
  <c r="E5" i="15"/>
  <c r="B6" i="15"/>
  <c r="D6" i="15"/>
  <c r="E6" i="15"/>
  <c r="B7" i="15"/>
  <c r="D7" i="15"/>
  <c r="E208" i="39" s="1"/>
  <c r="E7" i="15"/>
  <c r="B8" i="15"/>
  <c r="D8" i="15"/>
  <c r="E209" i="39" s="1"/>
  <c r="E8" i="15"/>
  <c r="B9" i="15"/>
  <c r="D9" i="15"/>
  <c r="E9" i="15"/>
  <c r="B10" i="15"/>
  <c r="D10" i="15"/>
  <c r="E10" i="15"/>
  <c r="B11" i="15"/>
  <c r="D11" i="15"/>
  <c r="E212" i="39" s="1"/>
  <c r="E11" i="15"/>
  <c r="B12" i="15"/>
  <c r="D12" i="15"/>
  <c r="E12" i="15"/>
  <c r="B13" i="15"/>
  <c r="D13" i="15"/>
  <c r="E13" i="15"/>
  <c r="B14" i="15"/>
  <c r="D14" i="15"/>
  <c r="E14" i="15"/>
  <c r="B15" i="15"/>
  <c r="D15" i="15"/>
  <c r="E15" i="15"/>
  <c r="E3" i="15"/>
  <c r="D3" i="15"/>
  <c r="B3" i="15"/>
  <c r="A1" i="15"/>
  <c r="B4" i="14"/>
  <c r="D4" i="14"/>
  <c r="E4" i="14"/>
  <c r="B5" i="14"/>
  <c r="D5" i="14"/>
  <c r="E5" i="14"/>
  <c r="B6" i="14"/>
  <c r="D6" i="14"/>
  <c r="E6" i="14"/>
  <c r="B7" i="14"/>
  <c r="D7" i="14"/>
  <c r="E7" i="14"/>
  <c r="B9" i="14"/>
  <c r="D9" i="14"/>
  <c r="E9" i="14"/>
  <c r="B10" i="14"/>
  <c r="D10" i="14"/>
  <c r="E10" i="14"/>
  <c r="B11" i="14"/>
  <c r="D11" i="14"/>
  <c r="E11" i="14"/>
  <c r="B12" i="14"/>
  <c r="D12" i="14"/>
  <c r="E12" i="14"/>
  <c r="B13" i="14"/>
  <c r="D13" i="14"/>
  <c r="E13" i="14"/>
  <c r="B14" i="14"/>
  <c r="D14" i="14"/>
  <c r="E14" i="14"/>
  <c r="B15" i="14"/>
  <c r="D15" i="14"/>
  <c r="E15" i="14"/>
  <c r="B16" i="14"/>
  <c r="D16" i="14"/>
  <c r="E16" i="14"/>
  <c r="E3" i="14"/>
  <c r="D3" i="14"/>
  <c r="B3" i="14"/>
  <c r="A1" i="14"/>
  <c r="B4" i="13"/>
  <c r="D4" i="13"/>
  <c r="E4" i="13"/>
  <c r="B5" i="13"/>
  <c r="D5" i="13"/>
  <c r="E5" i="13"/>
  <c r="F170" i="39" s="1"/>
  <c r="B6" i="13"/>
  <c r="D6" i="13"/>
  <c r="E6" i="13"/>
  <c r="B7" i="13"/>
  <c r="D7" i="13"/>
  <c r="E7" i="13"/>
  <c r="B8" i="13"/>
  <c r="D8" i="13"/>
  <c r="E8" i="13"/>
  <c r="B9" i="13"/>
  <c r="D9" i="13"/>
  <c r="E9" i="13"/>
  <c r="B10" i="13"/>
  <c r="D10" i="13"/>
  <c r="E10" i="13"/>
  <c r="B11" i="13"/>
  <c r="D11" i="13"/>
  <c r="E11" i="13"/>
  <c r="B12" i="13"/>
  <c r="D12" i="13"/>
  <c r="E12" i="13"/>
  <c r="B13" i="13"/>
  <c r="D13" i="13"/>
  <c r="E13" i="13"/>
  <c r="B14" i="13"/>
  <c r="D14" i="13"/>
  <c r="E14" i="13"/>
  <c r="B15" i="13"/>
  <c r="D15" i="13"/>
  <c r="E15" i="13"/>
  <c r="E3" i="13"/>
  <c r="D3" i="13"/>
  <c r="B3" i="13"/>
  <c r="A1" i="13"/>
  <c r="D3" i="5"/>
  <c r="E24" i="39" s="1"/>
  <c r="D4" i="12"/>
  <c r="E4" i="12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E3" i="12"/>
  <c r="D3" i="12"/>
  <c r="B3" i="12"/>
  <c r="A1" i="12"/>
  <c r="D4" i="11"/>
  <c r="E4" i="11"/>
  <c r="D5" i="11"/>
  <c r="E5" i="11"/>
  <c r="D6" i="11"/>
  <c r="E6" i="11"/>
  <c r="D7" i="11"/>
  <c r="E136" i="39" s="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E3" i="11"/>
  <c r="D3" i="11"/>
  <c r="B3" i="11"/>
  <c r="A1" i="11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E3" i="10"/>
  <c r="D3" i="10"/>
  <c r="B3" i="10"/>
  <c r="A1" i="10"/>
  <c r="D4" i="9"/>
  <c r="E4" i="9"/>
  <c r="D5" i="9"/>
  <c r="E5" i="9"/>
  <c r="F98" i="39" s="1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B4" i="9"/>
  <c r="B5" i="9"/>
  <c r="B6" i="9"/>
  <c r="B7" i="9"/>
  <c r="B8" i="9"/>
  <c r="B9" i="9"/>
  <c r="B10" i="9"/>
  <c r="C103" i="39" s="1"/>
  <c r="B11" i="9"/>
  <c r="B12" i="9"/>
  <c r="B13" i="9"/>
  <c r="B14" i="9"/>
  <c r="B15" i="9"/>
  <c r="E3" i="9"/>
  <c r="D3" i="9"/>
  <c r="B3" i="9"/>
  <c r="A1" i="9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F89" i="39" s="1"/>
  <c r="D15" i="8"/>
  <c r="E15" i="8"/>
  <c r="B4" i="8"/>
  <c r="B5" i="8"/>
  <c r="B6" i="8"/>
  <c r="B7" i="8"/>
  <c r="B8" i="8"/>
  <c r="B9" i="8"/>
  <c r="B10" i="8"/>
  <c r="B11" i="8"/>
  <c r="B12" i="8"/>
  <c r="B13" i="8"/>
  <c r="B14" i="8"/>
  <c r="B15" i="8"/>
  <c r="E3" i="8"/>
  <c r="F78" i="39" s="1"/>
  <c r="D3" i="8"/>
  <c r="B3" i="8"/>
  <c r="A1" i="8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E3" i="7"/>
  <c r="D3" i="7"/>
  <c r="B3" i="7"/>
  <c r="A1" i="7"/>
  <c r="A17" i="16" l="1"/>
  <c r="C17" i="16"/>
  <c r="E100" i="45"/>
  <c r="E6" i="45"/>
  <c r="C5" i="45"/>
  <c r="A17" i="11"/>
  <c r="C17" i="11"/>
  <c r="E74" i="45"/>
  <c r="C73" i="45"/>
  <c r="C145" i="45"/>
  <c r="E146" i="45"/>
  <c r="C11" i="8"/>
  <c r="C102" i="45"/>
  <c r="E103" i="45"/>
  <c r="E99" i="45"/>
  <c r="C98" i="45"/>
  <c r="E19" i="45"/>
  <c r="C18" i="45"/>
  <c r="C15" i="12"/>
  <c r="C9" i="10"/>
  <c r="C102" i="18" s="1"/>
  <c r="C7" i="14"/>
  <c r="C6" i="14"/>
  <c r="C171" i="18" s="1"/>
  <c r="C6" i="9"/>
  <c r="C81" i="18" s="1"/>
  <c r="C5" i="14"/>
  <c r="C170" i="18" s="1"/>
  <c r="C4" i="14"/>
  <c r="C169" i="18" s="1"/>
  <c r="C3" i="9"/>
  <c r="C78" i="18" s="1"/>
  <c r="C16" i="7"/>
  <c r="C55" i="18" s="1"/>
  <c r="C204" i="39"/>
  <c r="A9" i="15"/>
  <c r="A210" i="39" s="1"/>
  <c r="A3" i="15"/>
  <c r="A186" i="18" s="1"/>
  <c r="A4" i="15"/>
  <c r="A187" i="18" s="1"/>
  <c r="A15" i="15"/>
  <c r="A216" i="39" s="1"/>
  <c r="A8" i="15"/>
  <c r="A209" i="39" s="1"/>
  <c r="A10" i="15"/>
  <c r="A211" i="39" s="1"/>
  <c r="A12" i="15"/>
  <c r="A213" i="39" s="1"/>
  <c r="A7" i="15"/>
  <c r="A208" i="39" s="1"/>
  <c r="A11" i="15"/>
  <c r="A212" i="39" s="1"/>
  <c r="A217" i="39"/>
  <c r="A5" i="15"/>
  <c r="G5" i="15" s="1"/>
  <c r="H5" i="15" s="1"/>
  <c r="A13" i="15"/>
  <c r="I13" i="15" s="1"/>
  <c r="J214" i="39" s="1"/>
  <c r="A6" i="15"/>
  <c r="A207" i="39" s="1"/>
  <c r="A14" i="15"/>
  <c r="A215" i="39" s="1"/>
  <c r="A7" i="16"/>
  <c r="A208" i="18" s="1"/>
  <c r="A15" i="16"/>
  <c r="A216" i="18" s="1"/>
  <c r="A16" i="16"/>
  <c r="J235" i="39" s="1"/>
  <c r="A3" i="16"/>
  <c r="A222" i="39" s="1"/>
  <c r="A10" i="16"/>
  <c r="A229" i="39" s="1"/>
  <c r="A8" i="16"/>
  <c r="I8" i="16" s="1"/>
  <c r="J227" i="39" s="1"/>
  <c r="A9" i="16"/>
  <c r="I9" i="16" s="1"/>
  <c r="J228" i="39" s="1"/>
  <c r="A14" i="16"/>
  <c r="G14" i="16" s="1"/>
  <c r="H233" i="39" s="1"/>
  <c r="A13" i="16"/>
  <c r="I13" i="16" s="1"/>
  <c r="J232" i="39" s="1"/>
  <c r="A11" i="16"/>
  <c r="I11" i="16" s="1"/>
  <c r="J230" i="39" s="1"/>
  <c r="A4" i="16"/>
  <c r="I4" i="16" s="1"/>
  <c r="J223" i="39" s="1"/>
  <c r="A12" i="16"/>
  <c r="I12" i="16" s="1"/>
  <c r="J231" i="39" s="1"/>
  <c r="A5" i="16"/>
  <c r="A224" i="39" s="1"/>
  <c r="A6" i="16"/>
  <c r="A225" i="39" s="1"/>
  <c r="A14" i="13"/>
  <c r="A179" i="39" s="1"/>
  <c r="A6" i="13"/>
  <c r="A153" i="18" s="1"/>
  <c r="A13" i="13"/>
  <c r="G13" i="13" s="1"/>
  <c r="H178" i="39" s="1"/>
  <c r="A3" i="13"/>
  <c r="A150" i="18" s="1"/>
  <c r="A7" i="13"/>
  <c r="A172" i="39" s="1"/>
  <c r="A5" i="13"/>
  <c r="G5" i="13" s="1"/>
  <c r="H170" i="39" s="1"/>
  <c r="A4" i="13"/>
  <c r="G4" i="13" s="1"/>
  <c r="H4" i="13" s="1"/>
  <c r="A11" i="13"/>
  <c r="I11" i="13" s="1"/>
  <c r="J176" i="39" s="1"/>
  <c r="A8" i="13"/>
  <c r="A155" i="18" s="1"/>
  <c r="A12" i="13"/>
  <c r="A159" i="18" s="1"/>
  <c r="A10" i="13"/>
  <c r="A175" i="39" s="1"/>
  <c r="A9" i="13"/>
  <c r="G9" i="13" s="1"/>
  <c r="H174" i="39" s="1"/>
  <c r="A181" i="39"/>
  <c r="A15" i="13"/>
  <c r="I15" i="13" s="1"/>
  <c r="J180" i="39" s="1"/>
  <c r="A8" i="8"/>
  <c r="I8" i="8" s="1"/>
  <c r="J83" i="39" s="1"/>
  <c r="A9" i="8"/>
  <c r="A84" i="39" s="1"/>
  <c r="A3" i="8"/>
  <c r="A60" i="18" s="1"/>
  <c r="A15" i="8"/>
  <c r="A90" i="39" s="1"/>
  <c r="A6" i="8"/>
  <c r="A81" i="39" s="1"/>
  <c r="A7" i="8"/>
  <c r="I7" i="8" s="1"/>
  <c r="J82" i="39" s="1"/>
  <c r="A10" i="8"/>
  <c r="A67" i="18" s="1"/>
  <c r="A11" i="8"/>
  <c r="A86" i="39" s="1"/>
  <c r="A4" i="8"/>
  <c r="A61" i="18" s="1"/>
  <c r="A12" i="8"/>
  <c r="A69" i="18" s="1"/>
  <c r="A5" i="8"/>
  <c r="A80" i="39" s="1"/>
  <c r="A13" i="8"/>
  <c r="A70" i="18" s="1"/>
  <c r="A14" i="8"/>
  <c r="I14" i="8" s="1"/>
  <c r="J89" i="39" s="1"/>
  <c r="A10" i="11"/>
  <c r="A139" i="39" s="1"/>
  <c r="A11" i="11"/>
  <c r="A140" i="39" s="1"/>
  <c r="A4" i="11"/>
  <c r="A13" i="11"/>
  <c r="A142" i="39" s="1"/>
  <c r="A3" i="11"/>
  <c r="A114" i="18" s="1"/>
  <c r="A12" i="11"/>
  <c r="G12" i="11" s="1"/>
  <c r="H141" i="39" s="1"/>
  <c r="A5" i="11"/>
  <c r="A8" i="11"/>
  <c r="G8" i="11" s="1"/>
  <c r="H137" i="39" s="1"/>
  <c r="A6" i="11"/>
  <c r="A135" i="39" s="1"/>
  <c r="A14" i="11"/>
  <c r="A143" i="39" s="1"/>
  <c r="A7" i="11"/>
  <c r="A136" i="39" s="1"/>
  <c r="A15" i="11"/>
  <c r="A144" i="39" s="1"/>
  <c r="A16" i="11"/>
  <c r="I16" i="11" s="1"/>
  <c r="J16" i="11" s="1"/>
  <c r="A9" i="11"/>
  <c r="A138" i="39" s="1"/>
  <c r="B210" i="18"/>
  <c r="D6" i="18"/>
  <c r="C8" i="7"/>
  <c r="D65" i="39" s="1"/>
  <c r="A10" i="7"/>
  <c r="I10" i="7" s="1"/>
  <c r="J67" i="39" s="1"/>
  <c r="A12" i="7"/>
  <c r="G12" i="7" s="1"/>
  <c r="H12" i="7" s="1"/>
  <c r="A13" i="7"/>
  <c r="G13" i="7" s="1"/>
  <c r="H70" i="39" s="1"/>
  <c r="A16" i="7"/>
  <c r="G55" i="18" s="1"/>
  <c r="A11" i="7"/>
  <c r="A50" i="18" s="1"/>
  <c r="A4" i="7"/>
  <c r="A5" i="7"/>
  <c r="A44" i="18" s="1"/>
  <c r="A8" i="7"/>
  <c r="G8" i="7" s="1"/>
  <c r="A9" i="7"/>
  <c r="A48" i="18" s="1"/>
  <c r="A6" i="7"/>
  <c r="G6" i="7" s="1"/>
  <c r="H63" i="39" s="1"/>
  <c r="A14" i="7"/>
  <c r="J71" i="39" s="1"/>
  <c r="A7" i="7"/>
  <c r="A64" i="39" s="1"/>
  <c r="A15" i="7"/>
  <c r="A72" i="39" s="1"/>
  <c r="A3" i="7"/>
  <c r="A42" i="18" s="1"/>
  <c r="C14" i="9"/>
  <c r="C89" i="18" s="1"/>
  <c r="A6" i="9"/>
  <c r="A99" i="39" s="1"/>
  <c r="A14" i="9"/>
  <c r="A107" i="39" s="1"/>
  <c r="A7" i="9"/>
  <c r="I7" i="9" s="1"/>
  <c r="A109" i="39"/>
  <c r="A3" i="9"/>
  <c r="A96" i="39" s="1"/>
  <c r="A12" i="9"/>
  <c r="A105" i="39" s="1"/>
  <c r="A15" i="9"/>
  <c r="A108" i="39" s="1"/>
  <c r="A8" i="9"/>
  <c r="A101" i="39" s="1"/>
  <c r="A9" i="9"/>
  <c r="A84" i="18" s="1"/>
  <c r="A4" i="9"/>
  <c r="A97" i="39" s="1"/>
  <c r="A13" i="9"/>
  <c r="A106" i="39" s="1"/>
  <c r="A10" i="9"/>
  <c r="A103" i="39" s="1"/>
  <c r="A11" i="9"/>
  <c r="A104" i="39" s="1"/>
  <c r="A5" i="9"/>
  <c r="G5" i="9" s="1"/>
  <c r="H5" i="9" s="1"/>
  <c r="A12" i="14"/>
  <c r="A4" i="14"/>
  <c r="A187" i="39" s="1"/>
  <c r="A14" i="14"/>
  <c r="A197" i="39" s="1"/>
  <c r="A15" i="14"/>
  <c r="A180" i="18" s="1"/>
  <c r="A13" i="14"/>
  <c r="A196" i="39" s="1"/>
  <c r="A5" i="14"/>
  <c r="A170" i="18" s="1"/>
  <c r="A11" i="14"/>
  <c r="A176" i="18" s="1"/>
  <c r="A6" i="14"/>
  <c r="I6" i="14" s="1"/>
  <c r="J189" i="39" s="1"/>
  <c r="A10" i="14"/>
  <c r="A175" i="18" s="1"/>
  <c r="A7" i="14"/>
  <c r="I7" i="14" s="1"/>
  <c r="J190" i="39" s="1"/>
  <c r="A16" i="14"/>
  <c r="G16" i="14" s="1"/>
  <c r="H199" i="39" s="1"/>
  <c r="A9" i="14"/>
  <c r="A174" i="18" s="1"/>
  <c r="A3" i="14"/>
  <c r="A168" i="18" s="1"/>
  <c r="A4" i="10"/>
  <c r="A115" i="39" s="1"/>
  <c r="A12" i="10"/>
  <c r="I12" i="10" s="1"/>
  <c r="J123" i="39" s="1"/>
  <c r="A13" i="10"/>
  <c r="A124" i="39" s="1"/>
  <c r="A14" i="10"/>
  <c r="A125" i="39" s="1"/>
  <c r="A15" i="10"/>
  <c r="A108" i="18" s="1"/>
  <c r="A5" i="10"/>
  <c r="A116" i="39" s="1"/>
  <c r="A10" i="10"/>
  <c r="A121" i="39" s="1"/>
  <c r="A6" i="10"/>
  <c r="A117" i="39" s="1"/>
  <c r="A7" i="10"/>
  <c r="I7" i="10" s="1"/>
  <c r="J118" i="39" s="1"/>
  <c r="A11" i="10"/>
  <c r="I11" i="10" s="1"/>
  <c r="J122" i="39" s="1"/>
  <c r="A8" i="10"/>
  <c r="A119" i="39" s="1"/>
  <c r="A16" i="10"/>
  <c r="A127" i="39" s="1"/>
  <c r="A9" i="10"/>
  <c r="A120" i="39" s="1"/>
  <c r="A3" i="10"/>
  <c r="A114" i="39" s="1"/>
  <c r="C3" i="10"/>
  <c r="C96" i="18" s="1"/>
  <c r="C11" i="12"/>
  <c r="C140" i="18" s="1"/>
  <c r="A8" i="12"/>
  <c r="G8" i="12" s="1"/>
  <c r="H155" i="39" s="1"/>
  <c r="A16" i="12"/>
  <c r="A163" i="39" s="1"/>
  <c r="A9" i="12"/>
  <c r="A156" i="39" s="1"/>
  <c r="A10" i="12"/>
  <c r="G10" i="12" s="1"/>
  <c r="H10" i="12" s="1"/>
  <c r="A14" i="12"/>
  <c r="A161" i="39" s="1"/>
  <c r="A3" i="12"/>
  <c r="A132" i="18" s="1"/>
  <c r="A15" i="12"/>
  <c r="A162" i="39" s="1"/>
  <c r="A11" i="12"/>
  <c r="I11" i="12" s="1"/>
  <c r="J158" i="39" s="1"/>
  <c r="A6" i="12"/>
  <c r="A153" i="39" s="1"/>
  <c r="A7" i="12"/>
  <c r="A154" i="39" s="1"/>
  <c r="A4" i="12"/>
  <c r="A151" i="39" s="1"/>
  <c r="A12" i="12"/>
  <c r="A159" i="39" s="1"/>
  <c r="A5" i="12"/>
  <c r="A152" i="39" s="1"/>
  <c r="A13" i="12"/>
  <c r="A160" i="39" s="1"/>
  <c r="C7" i="12"/>
  <c r="C136" i="18" s="1"/>
  <c r="A5" i="17"/>
  <c r="A242" i="39" s="1"/>
  <c r="A13" i="17"/>
  <c r="G13" i="17" s="1"/>
  <c r="A252" i="39"/>
  <c r="A8" i="17"/>
  <c r="A227" i="18" s="1"/>
  <c r="A6" i="17"/>
  <c r="A243" i="39" s="1"/>
  <c r="A14" i="17"/>
  <c r="G14" i="17" s="1"/>
  <c r="H251" i="39" s="1"/>
  <c r="H253" i="39"/>
  <c r="A4" i="17"/>
  <c r="A241" i="39" s="1"/>
  <c r="A7" i="17"/>
  <c r="A244" i="39" s="1"/>
  <c r="A11" i="17"/>
  <c r="A248" i="39" s="1"/>
  <c r="A12" i="17"/>
  <c r="A249" i="39" s="1"/>
  <c r="A9" i="17"/>
  <c r="A246" i="39" s="1"/>
  <c r="A3" i="17"/>
  <c r="A240" i="39" s="1"/>
  <c r="A10" i="17"/>
  <c r="A247" i="39" s="1"/>
  <c r="E152" i="18"/>
  <c r="E42" i="18"/>
  <c r="F60" i="39"/>
  <c r="B44" i="18"/>
  <c r="C62" i="39"/>
  <c r="E50" i="18"/>
  <c r="F68" i="39"/>
  <c r="E44" i="18"/>
  <c r="F62" i="39"/>
  <c r="B65" i="18"/>
  <c r="C83" i="39"/>
  <c r="D66" i="18"/>
  <c r="E84" i="39"/>
  <c r="A89" i="18"/>
  <c r="B88" i="18"/>
  <c r="C106" i="39"/>
  <c r="B80" i="18"/>
  <c r="C98" i="39"/>
  <c r="E86" i="18"/>
  <c r="F104" i="39"/>
  <c r="A94" i="18"/>
  <c r="A112" i="39"/>
  <c r="AS15" i="39" s="1"/>
  <c r="B105" i="18"/>
  <c r="C123" i="39"/>
  <c r="B97" i="18"/>
  <c r="C115" i="39"/>
  <c r="D106" i="18"/>
  <c r="E124" i="39"/>
  <c r="D100" i="18"/>
  <c r="E118" i="39"/>
  <c r="B114" i="18"/>
  <c r="C132" i="39"/>
  <c r="B122" i="18"/>
  <c r="C140" i="39"/>
  <c r="E127" i="18"/>
  <c r="F145" i="39"/>
  <c r="E123" i="18"/>
  <c r="F141" i="39"/>
  <c r="E117" i="18"/>
  <c r="F135" i="39"/>
  <c r="D132" i="18"/>
  <c r="E150" i="39"/>
  <c r="B139" i="18"/>
  <c r="C157" i="39"/>
  <c r="B135" i="18"/>
  <c r="C153" i="39"/>
  <c r="D143" i="18"/>
  <c r="E161" i="39"/>
  <c r="D137" i="18"/>
  <c r="E155" i="39"/>
  <c r="A148" i="18"/>
  <c r="A166" i="39"/>
  <c r="AS18" i="39" s="1"/>
  <c r="C12" i="11"/>
  <c r="E163" i="18"/>
  <c r="F181" i="39"/>
  <c r="B161" i="18"/>
  <c r="C179" i="39"/>
  <c r="D158" i="18"/>
  <c r="E176" i="39"/>
  <c r="B157" i="18"/>
  <c r="C175" i="39"/>
  <c r="D154" i="18"/>
  <c r="E172" i="39"/>
  <c r="B153" i="18"/>
  <c r="C171" i="39"/>
  <c r="E151" i="18"/>
  <c r="F169" i="39"/>
  <c r="A166" i="18"/>
  <c r="A184" i="39"/>
  <c r="AS19" i="39" s="1"/>
  <c r="E181" i="18"/>
  <c r="F199" i="39"/>
  <c r="D180" i="18"/>
  <c r="E198" i="39"/>
  <c r="B179" i="18"/>
  <c r="C197" i="39"/>
  <c r="E177" i="18"/>
  <c r="F195" i="39"/>
  <c r="D176" i="18"/>
  <c r="E194" i="39"/>
  <c r="C173" i="18"/>
  <c r="D191" i="39"/>
  <c r="D198" i="18"/>
  <c r="E216" i="39"/>
  <c r="E187" i="18"/>
  <c r="F205" i="39"/>
  <c r="E217" i="18"/>
  <c r="F235" i="39"/>
  <c r="D216" i="18"/>
  <c r="E234" i="39"/>
  <c r="E213" i="18"/>
  <c r="F231" i="39"/>
  <c r="D208" i="18"/>
  <c r="E226" i="39"/>
  <c r="E205" i="18"/>
  <c r="F223" i="39"/>
  <c r="A49" i="18"/>
  <c r="A67" i="39"/>
  <c r="B55" i="18"/>
  <c r="C73" i="39"/>
  <c r="B51" i="18"/>
  <c r="C69" i="39"/>
  <c r="B47" i="18"/>
  <c r="C65" i="39"/>
  <c r="B43" i="18"/>
  <c r="C61" i="39"/>
  <c r="D54" i="18"/>
  <c r="E72" i="39"/>
  <c r="D52" i="18"/>
  <c r="E70" i="39"/>
  <c r="D50" i="18"/>
  <c r="E68" i="39"/>
  <c r="D48" i="18"/>
  <c r="E66" i="39"/>
  <c r="D46" i="18"/>
  <c r="E64" i="39"/>
  <c r="D44" i="18"/>
  <c r="E62" i="39"/>
  <c r="A85" i="39"/>
  <c r="B60" i="18"/>
  <c r="C78" i="39"/>
  <c r="B72" i="18"/>
  <c r="C90" i="39"/>
  <c r="B68" i="18"/>
  <c r="C86" i="39"/>
  <c r="B64" i="18"/>
  <c r="C82" i="39"/>
  <c r="E73" i="18"/>
  <c r="F91" i="39"/>
  <c r="E69" i="18"/>
  <c r="F87" i="39"/>
  <c r="E67" i="18"/>
  <c r="F85" i="39"/>
  <c r="E65" i="18"/>
  <c r="F83" i="39"/>
  <c r="E63" i="18"/>
  <c r="F81" i="39"/>
  <c r="E61" i="18"/>
  <c r="F79" i="39"/>
  <c r="A76" i="18"/>
  <c r="A94" i="39"/>
  <c r="AS14" i="39" s="1"/>
  <c r="B91" i="18"/>
  <c r="C109" i="39"/>
  <c r="B87" i="18"/>
  <c r="C105" i="39"/>
  <c r="B83" i="18"/>
  <c r="C101" i="39"/>
  <c r="B79" i="18"/>
  <c r="C97" i="39"/>
  <c r="D90" i="18"/>
  <c r="E108" i="39"/>
  <c r="D88" i="18"/>
  <c r="E106" i="39"/>
  <c r="D86" i="18"/>
  <c r="E104" i="39"/>
  <c r="D84" i="18"/>
  <c r="E102" i="39"/>
  <c r="D82" i="18"/>
  <c r="E100" i="39"/>
  <c r="D80" i="18"/>
  <c r="E98" i="39"/>
  <c r="B96" i="18"/>
  <c r="C114" i="39"/>
  <c r="B108" i="18"/>
  <c r="C126" i="39"/>
  <c r="B104" i="18"/>
  <c r="C122" i="39"/>
  <c r="B100" i="18"/>
  <c r="C118" i="39"/>
  <c r="E109" i="18"/>
  <c r="F127" i="39"/>
  <c r="E107" i="18"/>
  <c r="F125" i="39"/>
  <c r="E105" i="18"/>
  <c r="F123" i="39"/>
  <c r="E103" i="18"/>
  <c r="F121" i="39"/>
  <c r="E101" i="18"/>
  <c r="F119" i="39"/>
  <c r="E99" i="18"/>
  <c r="F117" i="39"/>
  <c r="E97" i="18"/>
  <c r="F115" i="39"/>
  <c r="D114" i="18"/>
  <c r="E132" i="39"/>
  <c r="B125" i="18"/>
  <c r="C143" i="39"/>
  <c r="B121" i="18"/>
  <c r="C139" i="39"/>
  <c r="B117" i="18"/>
  <c r="C135" i="39"/>
  <c r="D127" i="18"/>
  <c r="E145" i="39"/>
  <c r="D125" i="18"/>
  <c r="E143" i="39"/>
  <c r="D123" i="18"/>
  <c r="E141" i="39"/>
  <c r="D121" i="18"/>
  <c r="E139" i="39"/>
  <c r="D119" i="18"/>
  <c r="E137" i="39"/>
  <c r="D117" i="18"/>
  <c r="E135" i="39"/>
  <c r="D115" i="18"/>
  <c r="E133" i="39"/>
  <c r="E132" i="18"/>
  <c r="F150" i="39"/>
  <c r="B142" i="18"/>
  <c r="C160" i="39"/>
  <c r="B138" i="18"/>
  <c r="C156" i="39"/>
  <c r="B134" i="18"/>
  <c r="C152" i="39"/>
  <c r="E144" i="18"/>
  <c r="F162" i="39"/>
  <c r="E142" i="18"/>
  <c r="F160" i="39"/>
  <c r="E140" i="18"/>
  <c r="F158" i="39"/>
  <c r="E138" i="18"/>
  <c r="F156" i="39"/>
  <c r="E136" i="18"/>
  <c r="F154" i="39"/>
  <c r="E134" i="18"/>
  <c r="F152" i="39"/>
  <c r="A154" i="18"/>
  <c r="B150" i="18"/>
  <c r="C168" i="39"/>
  <c r="C8" i="11"/>
  <c r="C5" i="10"/>
  <c r="C15" i="8"/>
  <c r="C12" i="7"/>
  <c r="D163" i="18"/>
  <c r="E181" i="39"/>
  <c r="B162" i="18"/>
  <c r="C180" i="39"/>
  <c r="E160" i="18"/>
  <c r="F178" i="39"/>
  <c r="D159" i="18"/>
  <c r="E177" i="39"/>
  <c r="B158" i="18"/>
  <c r="C176" i="39"/>
  <c r="E156" i="18"/>
  <c r="F174" i="39"/>
  <c r="D155" i="18"/>
  <c r="E173" i="39"/>
  <c r="B154" i="18"/>
  <c r="C172" i="39"/>
  <c r="D151" i="18"/>
  <c r="E169" i="39"/>
  <c r="B168" i="18"/>
  <c r="C186" i="39"/>
  <c r="D181" i="18"/>
  <c r="E199" i="39"/>
  <c r="B180" i="18"/>
  <c r="C198" i="39"/>
  <c r="E178" i="18"/>
  <c r="F196" i="39"/>
  <c r="D177" i="18"/>
  <c r="E195" i="39"/>
  <c r="B176" i="18"/>
  <c r="C194" i="39"/>
  <c r="E174" i="18"/>
  <c r="F192" i="39"/>
  <c r="B173" i="18"/>
  <c r="C191" i="39"/>
  <c r="B172" i="18"/>
  <c r="C190" i="39"/>
  <c r="B171" i="18"/>
  <c r="C189" i="39"/>
  <c r="B170" i="18"/>
  <c r="C188" i="39"/>
  <c r="B169" i="18"/>
  <c r="C187" i="39"/>
  <c r="D199" i="18"/>
  <c r="E217" i="39"/>
  <c r="B198" i="18"/>
  <c r="C216" i="39"/>
  <c r="E196" i="18"/>
  <c r="F214" i="39"/>
  <c r="D195" i="18"/>
  <c r="E213" i="39"/>
  <c r="B194" i="18"/>
  <c r="C212" i="39"/>
  <c r="E192" i="18"/>
  <c r="F210" i="39"/>
  <c r="B190" i="18"/>
  <c r="C208" i="39"/>
  <c r="E188" i="18"/>
  <c r="F206" i="39"/>
  <c r="D187" i="18"/>
  <c r="E205" i="39"/>
  <c r="B204" i="18"/>
  <c r="C222" i="39"/>
  <c r="E214" i="18"/>
  <c r="F232" i="39"/>
  <c r="E210" i="18"/>
  <c r="F228" i="39"/>
  <c r="D209" i="18"/>
  <c r="E227" i="39"/>
  <c r="E206" i="18"/>
  <c r="F224" i="39"/>
  <c r="D205" i="18"/>
  <c r="E223" i="39"/>
  <c r="A220" i="18"/>
  <c r="A238" i="39"/>
  <c r="AS22" i="39" s="1"/>
  <c r="D24" i="18"/>
  <c r="E42" i="39"/>
  <c r="E234" i="18"/>
  <c r="F252" i="39"/>
  <c r="D233" i="18"/>
  <c r="E251" i="39"/>
  <c r="E230" i="18"/>
  <c r="F248" i="39"/>
  <c r="D229" i="18"/>
  <c r="E247" i="39"/>
  <c r="E226" i="18"/>
  <c r="F244" i="39"/>
  <c r="D225" i="18"/>
  <c r="E243" i="39"/>
  <c r="B224" i="18"/>
  <c r="C242" i="39"/>
  <c r="E71" i="18"/>
  <c r="D118" i="18"/>
  <c r="A40" i="18"/>
  <c r="A58" i="39"/>
  <c r="AS12" i="39" s="1"/>
  <c r="B48" i="18"/>
  <c r="C66" i="39"/>
  <c r="E52" i="18"/>
  <c r="F70" i="39"/>
  <c r="E46" i="18"/>
  <c r="F64" i="39"/>
  <c r="B73" i="18"/>
  <c r="C91" i="39"/>
  <c r="B61" i="18"/>
  <c r="C79" i="39"/>
  <c r="D70" i="18"/>
  <c r="E88" i="39"/>
  <c r="D64" i="18"/>
  <c r="E82" i="39"/>
  <c r="D62" i="18"/>
  <c r="E80" i="39"/>
  <c r="E78" i="18"/>
  <c r="F96" i="39"/>
  <c r="E88" i="18"/>
  <c r="F106" i="39"/>
  <c r="D63" i="18"/>
  <c r="E81" i="39"/>
  <c r="D61" i="18"/>
  <c r="E79" i="39"/>
  <c r="B90" i="18"/>
  <c r="C108" i="39"/>
  <c r="B82" i="18"/>
  <c r="C100" i="39"/>
  <c r="E89" i="18"/>
  <c r="F107" i="39"/>
  <c r="E85" i="18"/>
  <c r="F103" i="39"/>
  <c r="E81" i="18"/>
  <c r="F99" i="39"/>
  <c r="B107" i="18"/>
  <c r="C125" i="39"/>
  <c r="B99" i="18"/>
  <c r="C117" i="39"/>
  <c r="D107" i="18"/>
  <c r="E125" i="39"/>
  <c r="D103" i="18"/>
  <c r="E121" i="39"/>
  <c r="D101" i="18"/>
  <c r="E119" i="39"/>
  <c r="D97" i="18"/>
  <c r="E115" i="39"/>
  <c r="B120" i="18"/>
  <c r="C138" i="39"/>
  <c r="E126" i="18"/>
  <c r="F144" i="39"/>
  <c r="E122" i="18"/>
  <c r="F140" i="39"/>
  <c r="E118" i="18"/>
  <c r="F136" i="39"/>
  <c r="E116" i="18"/>
  <c r="F134" i="39"/>
  <c r="B145" i="18"/>
  <c r="C163" i="39"/>
  <c r="B137" i="18"/>
  <c r="C155" i="39"/>
  <c r="D144" i="18"/>
  <c r="E162" i="39"/>
  <c r="D140" i="18"/>
  <c r="E158" i="39"/>
  <c r="D136" i="18"/>
  <c r="E154" i="39"/>
  <c r="D150" i="18"/>
  <c r="E168" i="39"/>
  <c r="C4" i="11"/>
  <c r="E161" i="18"/>
  <c r="F179" i="39"/>
  <c r="B159" i="18"/>
  <c r="C177" i="39"/>
  <c r="D156" i="18"/>
  <c r="E174" i="39"/>
  <c r="E153" i="18"/>
  <c r="F171" i="39"/>
  <c r="B151" i="18"/>
  <c r="C169" i="39"/>
  <c r="B181" i="18"/>
  <c r="C199" i="39"/>
  <c r="D178" i="18"/>
  <c r="E196" i="39"/>
  <c r="E175" i="18"/>
  <c r="F193" i="39"/>
  <c r="E172" i="18"/>
  <c r="F190" i="39"/>
  <c r="E171" i="18"/>
  <c r="F189" i="39"/>
  <c r="E169" i="18"/>
  <c r="F187" i="39"/>
  <c r="D186" i="18"/>
  <c r="E204" i="39"/>
  <c r="E197" i="18"/>
  <c r="F215" i="39"/>
  <c r="D196" i="18"/>
  <c r="E214" i="39"/>
  <c r="E193" i="18"/>
  <c r="F211" i="39"/>
  <c r="B191" i="18"/>
  <c r="C209" i="39"/>
  <c r="E189" i="18"/>
  <c r="F207" i="39"/>
  <c r="B187" i="18"/>
  <c r="C205" i="39"/>
  <c r="D204" i="18"/>
  <c r="E222" i="39"/>
  <c r="E215" i="18"/>
  <c r="F233" i="39"/>
  <c r="E211" i="18"/>
  <c r="F229" i="39"/>
  <c r="E207" i="18"/>
  <c r="F225" i="39"/>
  <c r="D206" i="18"/>
  <c r="E224" i="39"/>
  <c r="B222" i="18"/>
  <c r="C240" i="39"/>
  <c r="B52" i="18"/>
  <c r="C70" i="39"/>
  <c r="E54" i="18"/>
  <c r="F72" i="39"/>
  <c r="E48" i="18"/>
  <c r="F66" i="39"/>
  <c r="A58" i="18"/>
  <c r="A76" i="39"/>
  <c r="AS13" i="39" s="1"/>
  <c r="B69" i="18"/>
  <c r="C87" i="39"/>
  <c r="D72" i="18"/>
  <c r="E90" i="39"/>
  <c r="D68" i="18"/>
  <c r="E86" i="39"/>
  <c r="B84" i="18"/>
  <c r="C102" i="39"/>
  <c r="E90" i="18"/>
  <c r="F108" i="39"/>
  <c r="E84" i="18"/>
  <c r="F102" i="39"/>
  <c r="E82" i="18"/>
  <c r="F100" i="39"/>
  <c r="B109" i="18"/>
  <c r="C127" i="39"/>
  <c r="B101" i="18"/>
  <c r="C119" i="39"/>
  <c r="D108" i="18"/>
  <c r="E126" i="39"/>
  <c r="D104" i="18"/>
  <c r="E122" i="39"/>
  <c r="D102" i="18"/>
  <c r="E120" i="39"/>
  <c r="D98" i="18"/>
  <c r="E116" i="39"/>
  <c r="B126" i="18"/>
  <c r="C144" i="39"/>
  <c r="B118" i="18"/>
  <c r="C136" i="39"/>
  <c r="E125" i="18"/>
  <c r="F143" i="39"/>
  <c r="E121" i="18"/>
  <c r="F139" i="39"/>
  <c r="E119" i="18"/>
  <c r="F137" i="39"/>
  <c r="E115" i="18"/>
  <c r="F133" i="39"/>
  <c r="B143" i="18"/>
  <c r="C161" i="39"/>
  <c r="D145" i="18"/>
  <c r="E163" i="39"/>
  <c r="D141" i="18"/>
  <c r="E159" i="39"/>
  <c r="D139" i="18"/>
  <c r="E157" i="39"/>
  <c r="D135" i="18"/>
  <c r="E153" i="39"/>
  <c r="D133" i="18"/>
  <c r="E151" i="39"/>
  <c r="C144" i="18"/>
  <c r="D162" i="39"/>
  <c r="D162" i="18"/>
  <c r="E180" i="39"/>
  <c r="E159" i="18"/>
  <c r="F177" i="39"/>
  <c r="E155" i="18"/>
  <c r="F173" i="39"/>
  <c r="B175" i="18"/>
  <c r="C193" i="39"/>
  <c r="C172" i="18"/>
  <c r="D190" i="39"/>
  <c r="A184" i="18"/>
  <c r="A202" i="39"/>
  <c r="AS20" i="39" s="1"/>
  <c r="E199" i="18"/>
  <c r="F217" i="39"/>
  <c r="B197" i="18"/>
  <c r="C215" i="39"/>
  <c r="E195" i="18"/>
  <c r="F213" i="39"/>
  <c r="B193" i="18"/>
  <c r="C211" i="39"/>
  <c r="E191" i="18"/>
  <c r="F209" i="39"/>
  <c r="B189" i="18"/>
  <c r="C207" i="39"/>
  <c r="A202" i="18"/>
  <c r="A220" i="39"/>
  <c r="AS21" i="39" s="1"/>
  <c r="D212" i="18"/>
  <c r="E230" i="39"/>
  <c r="E209" i="18"/>
  <c r="F227" i="39"/>
  <c r="A253" i="39"/>
  <c r="E222" i="18"/>
  <c r="F240" i="39"/>
  <c r="E233" i="18"/>
  <c r="F251" i="39"/>
  <c r="D232" i="18"/>
  <c r="E250" i="39"/>
  <c r="E229" i="18"/>
  <c r="F247" i="39"/>
  <c r="D228" i="18"/>
  <c r="E246" i="39"/>
  <c r="E225" i="18"/>
  <c r="F243" i="39"/>
  <c r="D224" i="18"/>
  <c r="E242" i="39"/>
  <c r="E80" i="18"/>
  <c r="B42" i="18"/>
  <c r="C60" i="39"/>
  <c r="B54" i="18"/>
  <c r="C72" i="39"/>
  <c r="B50" i="18"/>
  <c r="C68" i="39"/>
  <c r="B46" i="18"/>
  <c r="C64" i="39"/>
  <c r="E55" i="18"/>
  <c r="F73" i="39"/>
  <c r="E53" i="18"/>
  <c r="F71" i="39"/>
  <c r="E51" i="18"/>
  <c r="F69" i="39"/>
  <c r="E49" i="18"/>
  <c r="F67" i="39"/>
  <c r="E47" i="18"/>
  <c r="F65" i="39"/>
  <c r="E45" i="18"/>
  <c r="F63" i="39"/>
  <c r="E43" i="18"/>
  <c r="F61" i="39"/>
  <c r="A72" i="18"/>
  <c r="D60" i="18"/>
  <c r="E78" i="39"/>
  <c r="B71" i="18"/>
  <c r="C89" i="39"/>
  <c r="B67" i="18"/>
  <c r="C85" i="39"/>
  <c r="B63" i="18"/>
  <c r="C81" i="39"/>
  <c r="D73" i="18"/>
  <c r="E91" i="39"/>
  <c r="D71" i="18"/>
  <c r="E89" i="39"/>
  <c r="D69" i="18"/>
  <c r="E87" i="39"/>
  <c r="D67" i="18"/>
  <c r="E85" i="39"/>
  <c r="D65" i="18"/>
  <c r="E83" i="39"/>
  <c r="B78" i="18"/>
  <c r="C96" i="39"/>
  <c r="B86" i="18"/>
  <c r="C104" i="39"/>
  <c r="E91" i="18"/>
  <c r="F109" i="39"/>
  <c r="E87" i="18"/>
  <c r="F105" i="39"/>
  <c r="E83" i="18"/>
  <c r="F101" i="39"/>
  <c r="E79" i="18"/>
  <c r="F97" i="39"/>
  <c r="D96" i="18"/>
  <c r="E114" i="39"/>
  <c r="B103" i="18"/>
  <c r="C121" i="39"/>
  <c r="D109" i="18"/>
  <c r="E127" i="39"/>
  <c r="D105" i="18"/>
  <c r="E123" i="39"/>
  <c r="D99" i="18"/>
  <c r="E117" i="39"/>
  <c r="E114" i="18"/>
  <c r="F132" i="39"/>
  <c r="B124" i="18"/>
  <c r="C142" i="39"/>
  <c r="B116" i="18"/>
  <c r="C134" i="39"/>
  <c r="E124" i="18"/>
  <c r="F142" i="39"/>
  <c r="E120" i="18"/>
  <c r="F138" i="39"/>
  <c r="A130" i="18"/>
  <c r="A148" i="39"/>
  <c r="AS17" i="39" s="1"/>
  <c r="B141" i="18"/>
  <c r="C159" i="39"/>
  <c r="B133" i="18"/>
  <c r="C151" i="39"/>
  <c r="D142" i="18"/>
  <c r="E160" i="39"/>
  <c r="D138" i="18"/>
  <c r="E156" i="39"/>
  <c r="D134" i="18"/>
  <c r="E152" i="39"/>
  <c r="C68" i="18"/>
  <c r="D86" i="39"/>
  <c r="B163" i="18"/>
  <c r="C181" i="39"/>
  <c r="D160" i="18"/>
  <c r="E178" i="39"/>
  <c r="E157" i="18"/>
  <c r="F175" i="39"/>
  <c r="B155" i="18"/>
  <c r="C173" i="39"/>
  <c r="D152" i="18"/>
  <c r="E170" i="39"/>
  <c r="D168" i="18"/>
  <c r="E186" i="39"/>
  <c r="E179" i="18"/>
  <c r="F197" i="39"/>
  <c r="B177" i="18"/>
  <c r="C195" i="39"/>
  <c r="D174" i="18"/>
  <c r="E192" i="39"/>
  <c r="E170" i="18"/>
  <c r="F188" i="39"/>
  <c r="B199" i="18"/>
  <c r="C217" i="39"/>
  <c r="B195" i="18"/>
  <c r="C213" i="39"/>
  <c r="D192" i="18"/>
  <c r="E210" i="39"/>
  <c r="E235" i="18"/>
  <c r="F253" i="39"/>
  <c r="E231" i="18"/>
  <c r="F249" i="39"/>
  <c r="D230" i="18"/>
  <c r="E248" i="39"/>
  <c r="E227" i="18"/>
  <c r="F245" i="39"/>
  <c r="D226" i="18"/>
  <c r="E244" i="39"/>
  <c r="E223" i="18"/>
  <c r="F241" i="39"/>
  <c r="G4" i="7"/>
  <c r="H4" i="7" s="1"/>
  <c r="A61" i="39"/>
  <c r="D42" i="18"/>
  <c r="E60" i="39"/>
  <c r="B53" i="18"/>
  <c r="C71" i="39"/>
  <c r="B49" i="18"/>
  <c r="C67" i="39"/>
  <c r="B45" i="18"/>
  <c r="C63" i="39"/>
  <c r="D55" i="18"/>
  <c r="E73" i="39"/>
  <c r="D53" i="18"/>
  <c r="E71" i="39"/>
  <c r="D51" i="18"/>
  <c r="E69" i="39"/>
  <c r="D49" i="18"/>
  <c r="E67" i="39"/>
  <c r="D47" i="18"/>
  <c r="E65" i="39"/>
  <c r="D45" i="18"/>
  <c r="E63" i="39"/>
  <c r="D43" i="18"/>
  <c r="E61" i="39"/>
  <c r="B70" i="18"/>
  <c r="C88" i="39"/>
  <c r="B66" i="18"/>
  <c r="C84" i="39"/>
  <c r="B62" i="18"/>
  <c r="C80" i="39"/>
  <c r="E72" i="18"/>
  <c r="F90" i="39"/>
  <c r="E70" i="18"/>
  <c r="F88" i="39"/>
  <c r="E68" i="18"/>
  <c r="F86" i="39"/>
  <c r="E66" i="18"/>
  <c r="F84" i="39"/>
  <c r="E64" i="18"/>
  <c r="F82" i="39"/>
  <c r="E62" i="18"/>
  <c r="F80" i="39"/>
  <c r="G15" i="9"/>
  <c r="H108" i="39" s="1"/>
  <c r="D78" i="18"/>
  <c r="E96" i="39"/>
  <c r="B89" i="18"/>
  <c r="C107" i="39"/>
  <c r="B81" i="18"/>
  <c r="C99" i="39"/>
  <c r="D91" i="18"/>
  <c r="E109" i="39"/>
  <c r="D89" i="18"/>
  <c r="E107" i="39"/>
  <c r="D87" i="18"/>
  <c r="E105" i="39"/>
  <c r="D85" i="18"/>
  <c r="E103" i="39"/>
  <c r="D83" i="18"/>
  <c r="E101" i="39"/>
  <c r="D81" i="18"/>
  <c r="E99" i="39"/>
  <c r="D79" i="18"/>
  <c r="E97" i="39"/>
  <c r="E96" i="18"/>
  <c r="F114" i="39"/>
  <c r="B106" i="18"/>
  <c r="C124" i="39"/>
  <c r="B102" i="18"/>
  <c r="C120" i="39"/>
  <c r="B98" i="18"/>
  <c r="C116" i="39"/>
  <c r="E108" i="18"/>
  <c r="F126" i="39"/>
  <c r="E106" i="18"/>
  <c r="F124" i="39"/>
  <c r="E104" i="18"/>
  <c r="F122" i="39"/>
  <c r="E102" i="18"/>
  <c r="F120" i="39"/>
  <c r="E100" i="18"/>
  <c r="F118" i="39"/>
  <c r="E98" i="18"/>
  <c r="F116" i="39"/>
  <c r="A112" i="18"/>
  <c r="A130" i="39"/>
  <c r="AS16" i="39" s="1"/>
  <c r="B127" i="18"/>
  <c r="C145" i="39"/>
  <c r="B123" i="18"/>
  <c r="C141" i="39"/>
  <c r="B119" i="18"/>
  <c r="C137" i="39"/>
  <c r="B115" i="18"/>
  <c r="C133" i="39"/>
  <c r="D126" i="18"/>
  <c r="E144" i="39"/>
  <c r="D124" i="18"/>
  <c r="E142" i="39"/>
  <c r="D122" i="18"/>
  <c r="E140" i="39"/>
  <c r="D120" i="18"/>
  <c r="E138" i="39"/>
  <c r="D116" i="18"/>
  <c r="E134" i="39"/>
  <c r="B132" i="18"/>
  <c r="C150" i="39"/>
  <c r="B144" i="18"/>
  <c r="C162" i="39"/>
  <c r="B140" i="18"/>
  <c r="C158" i="39"/>
  <c r="B136" i="18"/>
  <c r="C154" i="39"/>
  <c r="E145" i="18"/>
  <c r="F163" i="39"/>
  <c r="E143" i="18"/>
  <c r="F161" i="39"/>
  <c r="E141" i="18"/>
  <c r="F159" i="39"/>
  <c r="E139" i="18"/>
  <c r="F157" i="39"/>
  <c r="E137" i="18"/>
  <c r="F155" i="39"/>
  <c r="E135" i="18"/>
  <c r="F153" i="39"/>
  <c r="E133" i="18"/>
  <c r="F151" i="39"/>
  <c r="E150" i="18"/>
  <c r="F168" i="39"/>
  <c r="C16" i="11"/>
  <c r="C13" i="10"/>
  <c r="C10" i="9"/>
  <c r="C7" i="8"/>
  <c r="C4" i="7"/>
  <c r="E162" i="18"/>
  <c r="F180" i="39"/>
  <c r="D161" i="18"/>
  <c r="E179" i="39"/>
  <c r="B160" i="18"/>
  <c r="C178" i="39"/>
  <c r="E158" i="18"/>
  <c r="F176" i="39"/>
  <c r="D157" i="18"/>
  <c r="E175" i="39"/>
  <c r="B156" i="18"/>
  <c r="C174" i="39"/>
  <c r="E154" i="18"/>
  <c r="F172" i="39"/>
  <c r="D153" i="18"/>
  <c r="E171" i="39"/>
  <c r="B152" i="18"/>
  <c r="C170" i="39"/>
  <c r="A169" i="18"/>
  <c r="A173" i="18"/>
  <c r="A191" i="39"/>
  <c r="A177" i="18"/>
  <c r="A195" i="39"/>
  <c r="E168" i="18"/>
  <c r="F186" i="39"/>
  <c r="E180" i="18"/>
  <c r="F198" i="39"/>
  <c r="D179" i="18"/>
  <c r="E197" i="39"/>
  <c r="B178" i="18"/>
  <c r="C196" i="39"/>
  <c r="E176" i="18"/>
  <c r="F194" i="39"/>
  <c r="D175" i="18"/>
  <c r="E193" i="39"/>
  <c r="B174" i="18"/>
  <c r="C192" i="39"/>
  <c r="D172" i="18"/>
  <c r="E190" i="39"/>
  <c r="D171" i="18"/>
  <c r="E189" i="39"/>
  <c r="D170" i="18"/>
  <c r="E188" i="39"/>
  <c r="D169" i="18"/>
  <c r="E187" i="39"/>
  <c r="E186" i="18"/>
  <c r="F204" i="39"/>
  <c r="E198" i="18"/>
  <c r="F216" i="39"/>
  <c r="D197" i="18"/>
  <c r="E215" i="39"/>
  <c r="B196" i="18"/>
  <c r="C214" i="39"/>
  <c r="E194" i="18"/>
  <c r="F212" i="39"/>
  <c r="D193" i="18"/>
  <c r="E211" i="39"/>
  <c r="B192" i="18"/>
  <c r="C210" i="39"/>
  <c r="E190" i="18"/>
  <c r="F208" i="39"/>
  <c r="D189" i="18"/>
  <c r="E207" i="39"/>
  <c r="B188" i="18"/>
  <c r="C206" i="39"/>
  <c r="A205" i="18"/>
  <c r="E204" i="18"/>
  <c r="F222" i="39"/>
  <c r="E216" i="18"/>
  <c r="F234" i="39"/>
  <c r="D215" i="18"/>
  <c r="E233" i="39"/>
  <c r="E212" i="18"/>
  <c r="F230" i="39"/>
  <c r="D211" i="18"/>
  <c r="E229" i="39"/>
  <c r="E208" i="18"/>
  <c r="F226" i="39"/>
  <c r="D207" i="18"/>
  <c r="E225" i="39"/>
  <c r="A222" i="18"/>
  <c r="D222" i="18"/>
  <c r="E240" i="39"/>
  <c r="D235" i="18"/>
  <c r="E253" i="39"/>
  <c r="E232" i="18"/>
  <c r="F250" i="39"/>
  <c r="E228" i="18"/>
  <c r="F246" i="39"/>
  <c r="E224" i="18"/>
  <c r="F242" i="39"/>
  <c r="B85" i="18"/>
  <c r="D173" i="18"/>
  <c r="E173" i="18"/>
  <c r="F191" i="39"/>
  <c r="I9" i="7"/>
  <c r="J66" i="39" s="1"/>
  <c r="I16" i="12"/>
  <c r="J16" i="12" s="1"/>
  <c r="G15" i="14"/>
  <c r="G7" i="14"/>
  <c r="H7" i="14" s="1"/>
  <c r="B186" i="18"/>
  <c r="C4" i="15"/>
  <c r="C5" i="15"/>
  <c r="C6" i="15"/>
  <c r="C7" i="15"/>
  <c r="C8" i="15"/>
  <c r="C9" i="15"/>
  <c r="C10" i="15"/>
  <c r="C11" i="15"/>
  <c r="C12" i="15"/>
  <c r="C13" i="15"/>
  <c r="C14" i="15"/>
  <c r="C15" i="15"/>
  <c r="G9" i="7"/>
  <c r="H66" i="39" s="1"/>
  <c r="I15" i="9"/>
  <c r="J108" i="39" s="1"/>
  <c r="A90" i="18"/>
  <c r="J124" i="39"/>
  <c r="A106" i="18"/>
  <c r="C14" i="12"/>
  <c r="C10" i="12"/>
  <c r="C6" i="12"/>
  <c r="C15" i="11"/>
  <c r="C11" i="11"/>
  <c r="C7" i="11"/>
  <c r="C16" i="10"/>
  <c r="C12" i="10"/>
  <c r="C8" i="10"/>
  <c r="C4" i="10"/>
  <c r="C13" i="9"/>
  <c r="C9" i="9"/>
  <c r="C5" i="9"/>
  <c r="C14" i="8"/>
  <c r="C10" i="8"/>
  <c r="C6" i="8"/>
  <c r="C15" i="7"/>
  <c r="C11" i="7"/>
  <c r="C7" i="7"/>
  <c r="J181" i="39"/>
  <c r="I13" i="13"/>
  <c r="J178" i="39" s="1"/>
  <c r="I12" i="14"/>
  <c r="J195" i="39" s="1"/>
  <c r="I9" i="14"/>
  <c r="J192" i="39" s="1"/>
  <c r="H191" i="39"/>
  <c r="D188" i="18"/>
  <c r="C3" i="17"/>
  <c r="B234" i="18"/>
  <c r="D231" i="18"/>
  <c r="C11" i="17"/>
  <c r="B230" i="18"/>
  <c r="D227" i="18"/>
  <c r="C7" i="17"/>
  <c r="B226" i="18"/>
  <c r="D223" i="18"/>
  <c r="C13" i="12"/>
  <c r="C9" i="12"/>
  <c r="C5" i="12"/>
  <c r="C14" i="11"/>
  <c r="C10" i="11"/>
  <c r="C6" i="11"/>
  <c r="C15" i="10"/>
  <c r="C11" i="10"/>
  <c r="C7" i="10"/>
  <c r="C12" i="9"/>
  <c r="C8" i="9"/>
  <c r="C4" i="9"/>
  <c r="C13" i="8"/>
  <c r="C9" i="8"/>
  <c r="C5" i="8"/>
  <c r="C14" i="7"/>
  <c r="C10" i="7"/>
  <c r="C6" i="7"/>
  <c r="I15" i="14"/>
  <c r="J198" i="39" s="1"/>
  <c r="G9" i="14"/>
  <c r="H192" i="39" s="1"/>
  <c r="G11" i="15"/>
  <c r="H11" i="15" s="1"/>
  <c r="D217" i="18"/>
  <c r="C15" i="16"/>
  <c r="B216" i="18"/>
  <c r="D213" i="18"/>
  <c r="C11" i="16"/>
  <c r="B212" i="18"/>
  <c r="C7" i="16"/>
  <c r="B208" i="18"/>
  <c r="G4" i="17"/>
  <c r="A43" i="18"/>
  <c r="G10" i="14"/>
  <c r="H193" i="39" s="1"/>
  <c r="D191" i="18"/>
  <c r="G6" i="17"/>
  <c r="H243" i="39" s="1"/>
  <c r="D234" i="18"/>
  <c r="C14" i="17"/>
  <c r="B233" i="18"/>
  <c r="C10" i="17"/>
  <c r="B229" i="18"/>
  <c r="C6" i="17"/>
  <c r="B225" i="18"/>
  <c r="I4" i="9"/>
  <c r="J97" i="39" s="1"/>
  <c r="A79" i="18"/>
  <c r="G11" i="11"/>
  <c r="H140" i="39" s="1"/>
  <c r="A122" i="18"/>
  <c r="G14" i="11"/>
  <c r="H14" i="11" s="1"/>
  <c r="A125" i="18"/>
  <c r="A138" i="18"/>
  <c r="A141" i="18"/>
  <c r="I4" i="7"/>
  <c r="J4" i="7" s="1"/>
  <c r="K61" i="39" s="1"/>
  <c r="G10" i="7"/>
  <c r="H67" i="39" s="1"/>
  <c r="I10" i="8"/>
  <c r="J10" i="8" s="1"/>
  <c r="E60" i="18"/>
  <c r="A105" i="18"/>
  <c r="A116" i="18"/>
  <c r="I14" i="11"/>
  <c r="J14" i="11" s="1"/>
  <c r="C16" i="12"/>
  <c r="C12" i="12"/>
  <c r="C8" i="12"/>
  <c r="C4" i="12"/>
  <c r="C13" i="11"/>
  <c r="C9" i="11"/>
  <c r="C5" i="11"/>
  <c r="C14" i="10"/>
  <c r="C10" i="10"/>
  <c r="C6" i="10"/>
  <c r="C15" i="9"/>
  <c r="C11" i="9"/>
  <c r="C7" i="9"/>
  <c r="C12" i="8"/>
  <c r="C8" i="8"/>
  <c r="C4" i="8"/>
  <c r="C13" i="7"/>
  <c r="C9" i="7"/>
  <c r="C5" i="7"/>
  <c r="C15" i="13"/>
  <c r="C14" i="13"/>
  <c r="C13" i="13"/>
  <c r="C12" i="13"/>
  <c r="C11" i="13"/>
  <c r="C10" i="13"/>
  <c r="C9" i="13"/>
  <c r="C8" i="13"/>
  <c r="C7" i="13"/>
  <c r="C6" i="13"/>
  <c r="C5" i="13"/>
  <c r="C4" i="13"/>
  <c r="C16" i="14"/>
  <c r="C15" i="14"/>
  <c r="C14" i="14"/>
  <c r="C13" i="14"/>
  <c r="C12" i="14"/>
  <c r="C11" i="14"/>
  <c r="C10" i="14"/>
  <c r="C9" i="14"/>
  <c r="G12" i="14"/>
  <c r="I10" i="14"/>
  <c r="J193" i="39" s="1"/>
  <c r="J191" i="39"/>
  <c r="A188" i="18"/>
  <c r="A192" i="18"/>
  <c r="D194" i="18"/>
  <c r="D190" i="18"/>
  <c r="C16" i="16"/>
  <c r="B217" i="18"/>
  <c r="C12" i="16"/>
  <c r="B213" i="18"/>
  <c r="D210" i="18"/>
  <c r="C8" i="16"/>
  <c r="B209" i="18"/>
  <c r="C4" i="16"/>
  <c r="B205" i="18"/>
  <c r="D214" i="18"/>
  <c r="C13" i="16"/>
  <c r="B214" i="18"/>
  <c r="C9" i="16"/>
  <c r="C5" i="16"/>
  <c r="B206" i="18"/>
  <c r="B235" i="18"/>
  <c r="C12" i="17"/>
  <c r="B231" i="18"/>
  <c r="C8" i="17"/>
  <c r="B227" i="18"/>
  <c r="C4" i="17"/>
  <c r="B223" i="18"/>
  <c r="C14" i="16"/>
  <c r="B215" i="18"/>
  <c r="C10" i="16"/>
  <c r="B211" i="18"/>
  <c r="C6" i="16"/>
  <c r="B207" i="18"/>
  <c r="C13" i="17"/>
  <c r="B232" i="18"/>
  <c r="C9" i="17"/>
  <c r="B228" i="18"/>
  <c r="C5" i="17"/>
  <c r="J253" i="39"/>
  <c r="C3" i="16"/>
  <c r="I4" i="15"/>
  <c r="J205" i="39" s="1"/>
  <c r="C3" i="15"/>
  <c r="C3" i="14"/>
  <c r="C3" i="13"/>
  <c r="C3" i="12"/>
  <c r="I11" i="11"/>
  <c r="J140" i="39" s="1"/>
  <c r="I8" i="11"/>
  <c r="J137" i="39" s="1"/>
  <c r="C3" i="11"/>
  <c r="H124" i="39"/>
  <c r="G4" i="9"/>
  <c r="H97" i="39" s="1"/>
  <c r="G15" i="8"/>
  <c r="H90" i="39" s="1"/>
  <c r="I13" i="8"/>
  <c r="J88" i="39" s="1"/>
  <c r="G10" i="8"/>
  <c r="H85" i="39" s="1"/>
  <c r="I15" i="8"/>
  <c r="J90" i="39" s="1"/>
  <c r="G13" i="8"/>
  <c r="H88" i="39" s="1"/>
  <c r="C3" i="8"/>
  <c r="C3" i="7"/>
  <c r="D5" i="6"/>
  <c r="D6" i="6"/>
  <c r="D7" i="6"/>
  <c r="D8" i="6"/>
  <c r="D9" i="6"/>
  <c r="D10" i="6"/>
  <c r="D11" i="6"/>
  <c r="D12" i="6"/>
  <c r="D13" i="6"/>
  <c r="D14" i="6"/>
  <c r="D15" i="6"/>
  <c r="D16" i="6"/>
  <c r="E55" i="39" s="1"/>
  <c r="E14" i="5"/>
  <c r="D5" i="5"/>
  <c r="D6" i="5"/>
  <c r="D7" i="5"/>
  <c r="D8" i="5"/>
  <c r="D9" i="5"/>
  <c r="D10" i="5"/>
  <c r="D11" i="5"/>
  <c r="D12" i="5"/>
  <c r="D13" i="5"/>
  <c r="D14" i="5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3" i="6"/>
  <c r="D4" i="6"/>
  <c r="E43" i="39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3" i="6"/>
  <c r="A1" i="6"/>
  <c r="E4" i="5"/>
  <c r="E5" i="5"/>
  <c r="E6" i="5"/>
  <c r="E7" i="5"/>
  <c r="E8" i="5"/>
  <c r="E9" i="5"/>
  <c r="E10" i="5"/>
  <c r="E11" i="5"/>
  <c r="E12" i="5"/>
  <c r="E13" i="5"/>
  <c r="E3" i="5"/>
  <c r="F24" i="39" s="1"/>
  <c r="D4" i="5"/>
  <c r="B4" i="5"/>
  <c r="B5" i="5"/>
  <c r="B6" i="5"/>
  <c r="B7" i="5"/>
  <c r="B8" i="5"/>
  <c r="B9" i="5"/>
  <c r="B10" i="5"/>
  <c r="B11" i="5"/>
  <c r="B12" i="5"/>
  <c r="B13" i="5"/>
  <c r="B14" i="5"/>
  <c r="B3" i="5"/>
  <c r="A1" i="5"/>
  <c r="I8" i="7" l="1"/>
  <c r="J65" i="39" s="1"/>
  <c r="I4" i="14"/>
  <c r="J187" i="39" s="1"/>
  <c r="A212" i="18"/>
  <c r="I5" i="10"/>
  <c r="J116" i="39" s="1"/>
  <c r="D120" i="39"/>
  <c r="A137" i="39"/>
  <c r="G14" i="8"/>
  <c r="H89" i="39" s="1"/>
  <c r="G5" i="10"/>
  <c r="H116" i="39" s="1"/>
  <c r="I7" i="15"/>
  <c r="J208" i="39" s="1"/>
  <c r="I16" i="14"/>
  <c r="J199" i="39" s="1"/>
  <c r="A233" i="18"/>
  <c r="I10" i="13"/>
  <c r="J175" i="39" s="1"/>
  <c r="A119" i="18"/>
  <c r="G7" i="15"/>
  <c r="H7" i="15" s="1"/>
  <c r="H190" i="18" s="1"/>
  <c r="A178" i="39"/>
  <c r="A142" i="18"/>
  <c r="A190" i="18"/>
  <c r="A160" i="18"/>
  <c r="A150" i="39"/>
  <c r="G6" i="8"/>
  <c r="I13" i="12"/>
  <c r="J160" i="39" s="1"/>
  <c r="G10" i="13"/>
  <c r="H175" i="39" s="1"/>
  <c r="A174" i="39"/>
  <c r="B174" i="39" s="1"/>
  <c r="G13" i="12"/>
  <c r="H160" i="39" s="1"/>
  <c r="G11" i="16"/>
  <c r="H230" i="39" s="1"/>
  <c r="I6" i="11"/>
  <c r="J6" i="11" s="1"/>
  <c r="A98" i="18"/>
  <c r="G15" i="13"/>
  <c r="H180" i="39" s="1"/>
  <c r="D189" i="39"/>
  <c r="A115" i="18"/>
  <c r="G4" i="11"/>
  <c r="H4" i="11" s="1"/>
  <c r="I4" i="11"/>
  <c r="J4" i="11" s="1"/>
  <c r="A162" i="18"/>
  <c r="I5" i="13"/>
  <c r="J170" i="39" s="1"/>
  <c r="A170" i="39"/>
  <c r="B170" i="39" s="1"/>
  <c r="A134" i="39"/>
  <c r="G5" i="11"/>
  <c r="I5" i="11"/>
  <c r="A152" i="18"/>
  <c r="I11" i="8"/>
  <c r="J86" i="39" s="1"/>
  <c r="A213" i="18"/>
  <c r="I5" i="16"/>
  <c r="J224" i="39" s="1"/>
  <c r="G17" i="11"/>
  <c r="H17" i="11" s="1"/>
  <c r="I17" i="11"/>
  <c r="J17" i="11" s="1"/>
  <c r="G4" i="15"/>
  <c r="H205" i="39" s="1"/>
  <c r="I8" i="17"/>
  <c r="J245" i="39" s="1"/>
  <c r="I5" i="15"/>
  <c r="J206" i="39" s="1"/>
  <c r="I9" i="12"/>
  <c r="J156" i="39" s="1"/>
  <c r="E98" i="45"/>
  <c r="A101" i="18"/>
  <c r="I10" i="16"/>
  <c r="J229" i="39" s="1"/>
  <c r="I8" i="10"/>
  <c r="J119" i="39" s="1"/>
  <c r="E145" i="45"/>
  <c r="F146" i="45" s="1"/>
  <c r="G9" i="12"/>
  <c r="H156" i="39" s="1"/>
  <c r="G8" i="17"/>
  <c r="A211" i="18"/>
  <c r="A205" i="39"/>
  <c r="B205" i="39" s="1"/>
  <c r="E5" i="45"/>
  <c r="F6" i="45" s="1"/>
  <c r="A133" i="18"/>
  <c r="E73" i="45"/>
  <c r="F74" i="45" s="1"/>
  <c r="I9" i="11"/>
  <c r="J138" i="39" s="1"/>
  <c r="I4" i="12"/>
  <c r="J4" i="12" s="1"/>
  <c r="E102" i="45"/>
  <c r="F103" i="45" s="1"/>
  <c r="C15" i="5"/>
  <c r="A15" i="5"/>
  <c r="A18" i="18" s="1"/>
  <c r="G10" i="16"/>
  <c r="H229" i="39" s="1"/>
  <c r="G5" i="16"/>
  <c r="H5" i="16" s="1"/>
  <c r="E18" i="45"/>
  <c r="F19" i="45" s="1"/>
  <c r="A196" i="18"/>
  <c r="A96" i="18"/>
  <c r="D188" i="39"/>
  <c r="A206" i="18"/>
  <c r="A88" i="18"/>
  <c r="G13" i="14"/>
  <c r="H196" i="39" s="1"/>
  <c r="A235" i="18"/>
  <c r="A123" i="18"/>
  <c r="A198" i="39"/>
  <c r="B198" i="39" s="1"/>
  <c r="A180" i="39"/>
  <c r="B180" i="39" s="1"/>
  <c r="A206" i="39"/>
  <c r="B206" i="39" s="1"/>
  <c r="A66" i="39"/>
  <c r="I7" i="11"/>
  <c r="J136" i="39" s="1"/>
  <c r="A82" i="18"/>
  <c r="A207" i="18"/>
  <c r="I14" i="9"/>
  <c r="I89" i="18" s="1"/>
  <c r="A192" i="39"/>
  <c r="B192" i="39" s="1"/>
  <c r="D99" i="39"/>
  <c r="G10" i="10"/>
  <c r="H10" i="10" s="1"/>
  <c r="G14" i="9"/>
  <c r="H107" i="39" s="1"/>
  <c r="G235" i="18"/>
  <c r="A227" i="39"/>
  <c r="A89" i="39"/>
  <c r="B89" i="39" s="1"/>
  <c r="A190" i="39"/>
  <c r="B190" i="39" s="1"/>
  <c r="A62" i="39"/>
  <c r="D107" i="39"/>
  <c r="A178" i="18"/>
  <c r="A45" i="18"/>
  <c r="A157" i="18"/>
  <c r="B215" i="39"/>
  <c r="B211" i="39"/>
  <c r="G9" i="17"/>
  <c r="H246" i="39" s="1"/>
  <c r="A193" i="39"/>
  <c r="B193" i="39" s="1"/>
  <c r="A228" i="18"/>
  <c r="A60" i="39"/>
  <c r="G8" i="10"/>
  <c r="H119" i="39" s="1"/>
  <c r="D154" i="39"/>
  <c r="B208" i="39"/>
  <c r="A63" i="39"/>
  <c r="B213" i="39"/>
  <c r="I9" i="17"/>
  <c r="J246" i="39" s="1"/>
  <c r="A168" i="39"/>
  <c r="A88" i="39"/>
  <c r="B207" i="39"/>
  <c r="B209" i="39"/>
  <c r="A197" i="18"/>
  <c r="A245" i="39"/>
  <c r="B245" i="39" s="1"/>
  <c r="A230" i="39"/>
  <c r="B230" i="39" s="1"/>
  <c r="G4" i="12"/>
  <c r="H151" i="39" s="1"/>
  <c r="B216" i="39"/>
  <c r="H127" i="39"/>
  <c r="I10" i="15"/>
  <c r="J211" i="39" s="1"/>
  <c r="I6" i="12"/>
  <c r="J6" i="12" s="1"/>
  <c r="K153" i="39" s="1"/>
  <c r="I4" i="8"/>
  <c r="J79" i="39" s="1"/>
  <c r="G8" i="8"/>
  <c r="H8" i="8" s="1"/>
  <c r="I83" i="39" s="1"/>
  <c r="I6" i="16"/>
  <c r="J225" i="39" s="1"/>
  <c r="G13" i="15"/>
  <c r="H13" i="15" s="1"/>
  <c r="H196" i="18" s="1"/>
  <c r="I13" i="14"/>
  <c r="J196" i="39" s="1"/>
  <c r="G6" i="16"/>
  <c r="H225" i="39" s="1"/>
  <c r="G15" i="15"/>
  <c r="H216" i="39" s="1"/>
  <c r="I13" i="9"/>
  <c r="J13" i="9" s="1"/>
  <c r="J88" i="18" s="1"/>
  <c r="D114" i="39"/>
  <c r="G11" i="12"/>
  <c r="H158" i="39" s="1"/>
  <c r="A151" i="18"/>
  <c r="I209" i="18"/>
  <c r="I15" i="15"/>
  <c r="J216" i="39" s="1"/>
  <c r="G13" i="9"/>
  <c r="H13" i="9" s="1"/>
  <c r="H88" i="18" s="1"/>
  <c r="A209" i="18"/>
  <c r="J73" i="18"/>
  <c r="A69" i="39"/>
  <c r="A186" i="39"/>
  <c r="A133" i="39"/>
  <c r="B133" i="39" s="1"/>
  <c r="A231" i="18"/>
  <c r="A118" i="18"/>
  <c r="I4" i="13"/>
  <c r="I151" i="18" s="1"/>
  <c r="J8" i="16"/>
  <c r="J209" i="18" s="1"/>
  <c r="A198" i="18"/>
  <c r="A68" i="18"/>
  <c r="I12" i="7"/>
  <c r="J69" i="39" s="1"/>
  <c r="A51" i="18"/>
  <c r="A169" i="39"/>
  <c r="B169" i="39" s="1"/>
  <c r="A214" i="39"/>
  <c r="B214" i="39" s="1"/>
  <c r="G8" i="16"/>
  <c r="G209" i="18" s="1"/>
  <c r="G7" i="11"/>
  <c r="H136" i="39" s="1"/>
  <c r="G11" i="8"/>
  <c r="H86" i="39" s="1"/>
  <c r="I6" i="7"/>
  <c r="J63" i="39" s="1"/>
  <c r="A144" i="18"/>
  <c r="B217" i="39"/>
  <c r="B212" i="39"/>
  <c r="B210" i="39"/>
  <c r="A136" i="18"/>
  <c r="G5" i="8"/>
  <c r="H80" i="39" s="1"/>
  <c r="A87" i="18"/>
  <c r="A171" i="18"/>
  <c r="A78" i="39"/>
  <c r="A122" i="39"/>
  <c r="B122" i="39" s="1"/>
  <c r="A189" i="39"/>
  <c r="B189" i="39" s="1"/>
  <c r="G4" i="10"/>
  <c r="H115" i="39" s="1"/>
  <c r="G16" i="12"/>
  <c r="H163" i="39" s="1"/>
  <c r="A161" i="18"/>
  <c r="A226" i="39"/>
  <c r="A66" i="18"/>
  <c r="I11" i="7"/>
  <c r="J11" i="7" s="1"/>
  <c r="A234" i="18"/>
  <c r="G11" i="7"/>
  <c r="H68" i="39" s="1"/>
  <c r="G5" i="14"/>
  <c r="H188" i="39" s="1"/>
  <c r="I12" i="9"/>
  <c r="J105" i="39" s="1"/>
  <c r="I12" i="17"/>
  <c r="J249" i="39" s="1"/>
  <c r="A54" i="18"/>
  <c r="G7" i="16"/>
  <c r="A46" i="18"/>
  <c r="G6" i="13"/>
  <c r="H171" i="39" s="1"/>
  <c r="A232" i="39"/>
  <c r="G12" i="9"/>
  <c r="H105" i="39" s="1"/>
  <c r="G7" i="12"/>
  <c r="H7" i="12" s="1"/>
  <c r="H136" i="18" s="1"/>
  <c r="G6" i="14"/>
  <c r="H189" i="39" s="1"/>
  <c r="A230" i="18"/>
  <c r="G12" i="13"/>
  <c r="H177" i="39" s="1"/>
  <c r="J72" i="39"/>
  <c r="A68" i="39"/>
  <c r="B68" i="39" s="1"/>
  <c r="D73" i="39"/>
  <c r="A214" i="18"/>
  <c r="J252" i="39"/>
  <c r="A80" i="18"/>
  <c r="G10" i="15"/>
  <c r="H211" i="39" s="1"/>
  <c r="I8" i="12"/>
  <c r="J8" i="12" s="1"/>
  <c r="J137" i="18" s="1"/>
  <c r="I13" i="11"/>
  <c r="J142" i="39" s="1"/>
  <c r="I11" i="14"/>
  <c r="J194" i="39" s="1"/>
  <c r="G13" i="16"/>
  <c r="H232" i="39" s="1"/>
  <c r="G16" i="11"/>
  <c r="H145" i="39" s="1"/>
  <c r="A104" i="18"/>
  <c r="G11" i="10"/>
  <c r="H122" i="39" s="1"/>
  <c r="I7" i="12"/>
  <c r="J154" i="39" s="1"/>
  <c r="G9" i="11"/>
  <c r="H138" i="39" s="1"/>
  <c r="G9" i="16"/>
  <c r="H9" i="16" s="1"/>
  <c r="I7" i="16"/>
  <c r="J226" i="39" s="1"/>
  <c r="I6" i="13"/>
  <c r="J171" i="39" s="1"/>
  <c r="A62" i="18"/>
  <c r="A193" i="18"/>
  <c r="G123" i="18"/>
  <c r="A86" i="18"/>
  <c r="G6" i="15"/>
  <c r="H207" i="39" s="1"/>
  <c r="A78" i="18"/>
  <c r="A177" i="39"/>
  <c r="B177" i="39" s="1"/>
  <c r="A171" i="39"/>
  <c r="I12" i="11"/>
  <c r="J141" i="39" s="1"/>
  <c r="G12" i="17"/>
  <c r="G231" i="18" s="1"/>
  <c r="I12" i="13"/>
  <c r="J177" i="39" s="1"/>
  <c r="A120" i="18"/>
  <c r="I5" i="8"/>
  <c r="J80" i="39" s="1"/>
  <c r="H12" i="11"/>
  <c r="H123" i="18" s="1"/>
  <c r="A145" i="18"/>
  <c r="A141" i="39"/>
  <c r="B141" i="39" s="1"/>
  <c r="G5" i="17"/>
  <c r="H242" i="39" s="1"/>
  <c r="I8" i="15"/>
  <c r="J209" i="39" s="1"/>
  <c r="I210" i="18"/>
  <c r="A99" i="18"/>
  <c r="A189" i="18"/>
  <c r="A176" i="39"/>
  <c r="B176" i="39" s="1"/>
  <c r="G4" i="8"/>
  <c r="H4" i="8" s="1"/>
  <c r="H61" i="18" s="1"/>
  <c r="H109" i="39"/>
  <c r="A224" i="18"/>
  <c r="A191" i="18"/>
  <c r="J9" i="16"/>
  <c r="J210" i="18" s="1"/>
  <c r="A124" i="18"/>
  <c r="G6" i="10"/>
  <c r="H6" i="10" s="1"/>
  <c r="H99" i="18" s="1"/>
  <c r="A91" i="39"/>
  <c r="B91" i="39" s="1"/>
  <c r="A158" i="18"/>
  <c r="G13" i="11"/>
  <c r="H142" i="39" s="1"/>
  <c r="A73" i="18"/>
  <c r="A228" i="39"/>
  <c r="B228" i="39" s="1"/>
  <c r="A158" i="39"/>
  <c r="B158" i="39" s="1"/>
  <c r="G7" i="17"/>
  <c r="H7" i="17" s="1"/>
  <c r="H226" i="18" s="1"/>
  <c r="A79" i="39"/>
  <c r="B79" i="39" s="1"/>
  <c r="A210" i="18"/>
  <c r="A140" i="18"/>
  <c r="D187" i="39"/>
  <c r="I15" i="11"/>
  <c r="J144" i="39" s="1"/>
  <c r="I6" i="15"/>
  <c r="J207" i="39" s="1"/>
  <c r="I6" i="10"/>
  <c r="J6" i="10" s="1"/>
  <c r="K117" i="39" s="1"/>
  <c r="A126" i="18"/>
  <c r="G8" i="15"/>
  <c r="H8" i="15" s="1"/>
  <c r="I209" i="39" s="1"/>
  <c r="A226" i="18"/>
  <c r="G11" i="13"/>
  <c r="H11" i="13" s="1"/>
  <c r="H158" i="18" s="1"/>
  <c r="I5" i="17"/>
  <c r="J242" i="39" s="1"/>
  <c r="A53" i="18"/>
  <c r="G15" i="11"/>
  <c r="H144" i="39" s="1"/>
  <c r="I7" i="17"/>
  <c r="J244" i="39" s="1"/>
  <c r="I10" i="17"/>
  <c r="J247" i="39" s="1"/>
  <c r="A199" i="39"/>
  <c r="B199" i="39" s="1"/>
  <c r="A204" i="39"/>
  <c r="B204" i="39" s="1"/>
  <c r="A102" i="39"/>
  <c r="B102" i="39" s="1"/>
  <c r="G7" i="10"/>
  <c r="H118" i="39" s="1"/>
  <c r="I13" i="17"/>
  <c r="J250" i="39" s="1"/>
  <c r="I9" i="13"/>
  <c r="J174" i="39" s="1"/>
  <c r="A134" i="18"/>
  <c r="G11" i="9"/>
  <c r="H104" i="39" s="1"/>
  <c r="H55" i="18"/>
  <c r="G109" i="18"/>
  <c r="G10" i="17"/>
  <c r="H247" i="39" s="1"/>
  <c r="I11" i="9"/>
  <c r="J11" i="9" s="1"/>
  <c r="J86" i="18" s="1"/>
  <c r="I213" i="18"/>
  <c r="I11" i="15"/>
  <c r="J212" i="39" s="1"/>
  <c r="I14" i="14"/>
  <c r="J197" i="39" s="1"/>
  <c r="A83" i="18"/>
  <c r="A181" i="18"/>
  <c r="A47" i="18"/>
  <c r="A251" i="39"/>
  <c r="B251" i="39" s="1"/>
  <c r="A172" i="18"/>
  <c r="G9" i="9"/>
  <c r="H9" i="9" s="1"/>
  <c r="H84" i="18" s="1"/>
  <c r="A118" i="39"/>
  <c r="B118" i="39" s="1"/>
  <c r="A71" i="18"/>
  <c r="G7" i="13"/>
  <c r="H172" i="39" s="1"/>
  <c r="A65" i="39"/>
  <c r="B65" i="39" s="1"/>
  <c r="G7" i="8"/>
  <c r="H82" i="39" s="1"/>
  <c r="G5" i="12"/>
  <c r="H152" i="39" s="1"/>
  <c r="I5" i="12"/>
  <c r="J5" i="12" s="1"/>
  <c r="J134" i="18" s="1"/>
  <c r="J107" i="18"/>
  <c r="I9" i="9"/>
  <c r="J9" i="9" s="1"/>
  <c r="J84" i="18" s="1"/>
  <c r="A63" i="18"/>
  <c r="A107" i="18"/>
  <c r="I5" i="7"/>
  <c r="J62" i="39" s="1"/>
  <c r="I6" i="17"/>
  <c r="J243" i="39" s="1"/>
  <c r="A137" i="18"/>
  <c r="A117" i="18"/>
  <c r="G11" i="17"/>
  <c r="H11" i="17" s="1"/>
  <c r="H230" i="18" s="1"/>
  <c r="J12" i="16"/>
  <c r="J213" i="18" s="1"/>
  <c r="A194" i="18"/>
  <c r="I10" i="11"/>
  <c r="J10" i="11" s="1"/>
  <c r="K139" i="39" s="1"/>
  <c r="I8" i="9"/>
  <c r="J101" i="39" s="1"/>
  <c r="I7" i="7"/>
  <c r="J64" i="39" s="1"/>
  <c r="A223" i="39"/>
  <c r="B223" i="39" s="1"/>
  <c r="I14" i="17"/>
  <c r="J251" i="39" s="1"/>
  <c r="J73" i="39"/>
  <c r="I14" i="12"/>
  <c r="J14" i="12" s="1"/>
  <c r="J143" i="18" s="1"/>
  <c r="A100" i="18"/>
  <c r="G12" i="16"/>
  <c r="H12" i="16" s="1"/>
  <c r="G8" i="9"/>
  <c r="H101" i="39" s="1"/>
  <c r="G9" i="10"/>
  <c r="H120" i="39" s="1"/>
  <c r="G4" i="16"/>
  <c r="H4" i="16" s="1"/>
  <c r="A229" i="18"/>
  <c r="G12" i="12"/>
  <c r="H159" i="39" s="1"/>
  <c r="A121" i="18"/>
  <c r="G5" i="7"/>
  <c r="H62" i="39" s="1"/>
  <c r="I12" i="12"/>
  <c r="J159" i="39" s="1"/>
  <c r="A97" i="18"/>
  <c r="A225" i="18"/>
  <c r="G156" i="18"/>
  <c r="A135" i="18"/>
  <c r="J217" i="39"/>
  <c r="G11" i="14"/>
  <c r="H194" i="39" s="1"/>
  <c r="A143" i="18"/>
  <c r="A109" i="18"/>
  <c r="H126" i="39"/>
  <c r="G6" i="9"/>
  <c r="H99" i="39" s="1"/>
  <c r="I14" i="15"/>
  <c r="J215" i="39" s="1"/>
  <c r="A235" i="39"/>
  <c r="B235" i="39" s="1"/>
  <c r="A156" i="18"/>
  <c r="A73" i="39"/>
  <c r="B73" i="39" s="1"/>
  <c r="A204" i="18"/>
  <c r="A64" i="18"/>
  <c r="D96" i="39"/>
  <c r="A250" i="39"/>
  <c r="B250" i="39" s="1"/>
  <c r="A179" i="18"/>
  <c r="I6" i="8"/>
  <c r="J6" i="8" s="1"/>
  <c r="J63" i="18" s="1"/>
  <c r="C47" i="18"/>
  <c r="A82" i="39"/>
  <c r="B82" i="39" s="1"/>
  <c r="A139" i="18"/>
  <c r="G10" i="11"/>
  <c r="H139" i="39" s="1"/>
  <c r="A102" i="18"/>
  <c r="G7" i="7"/>
  <c r="H7" i="7" s="1"/>
  <c r="I4" i="10"/>
  <c r="J115" i="39" s="1"/>
  <c r="H9" i="13"/>
  <c r="I174" i="39" s="1"/>
  <c r="G6" i="12"/>
  <c r="H153" i="39" s="1"/>
  <c r="H199" i="18"/>
  <c r="G14" i="14"/>
  <c r="H197" i="39" s="1"/>
  <c r="I11" i="17"/>
  <c r="J248" i="39" s="1"/>
  <c r="G14" i="12"/>
  <c r="H14" i="12" s="1"/>
  <c r="I161" i="39" s="1"/>
  <c r="J109" i="18"/>
  <c r="G14" i="15"/>
  <c r="H215" i="39" s="1"/>
  <c r="H217" i="18"/>
  <c r="A217" i="18"/>
  <c r="A126" i="39"/>
  <c r="B126" i="39" s="1"/>
  <c r="A55" i="18"/>
  <c r="A194" i="39"/>
  <c r="B194" i="39" s="1"/>
  <c r="A232" i="18"/>
  <c r="G9" i="15"/>
  <c r="H210" i="39" s="1"/>
  <c r="A155" i="39"/>
  <c r="B155" i="39" s="1"/>
  <c r="H73" i="39"/>
  <c r="I7" i="13"/>
  <c r="J172" i="39" s="1"/>
  <c r="G6" i="11"/>
  <c r="H135" i="39" s="1"/>
  <c r="A81" i="18"/>
  <c r="J126" i="39"/>
  <c r="G4" i="14"/>
  <c r="H187" i="39" s="1"/>
  <c r="I9" i="15"/>
  <c r="J210" i="39" s="1"/>
  <c r="I9" i="10"/>
  <c r="J120" i="39" s="1"/>
  <c r="A163" i="18"/>
  <c r="A199" i="18"/>
  <c r="A231" i="39"/>
  <c r="B231" i="39" s="1"/>
  <c r="I6" i="9"/>
  <c r="J99" i="39" s="1"/>
  <c r="G90" i="18"/>
  <c r="H15" i="9"/>
  <c r="H90" i="18" s="1"/>
  <c r="H250" i="39"/>
  <c r="G232" i="18"/>
  <c r="H13" i="17"/>
  <c r="H232" i="18" s="1"/>
  <c r="D158" i="39"/>
  <c r="I9" i="8"/>
  <c r="J84" i="39" s="1"/>
  <c r="G12" i="8"/>
  <c r="H87" i="39" s="1"/>
  <c r="I13" i="7"/>
  <c r="J70" i="39" s="1"/>
  <c r="A223" i="18"/>
  <c r="I12" i="15"/>
  <c r="J213" i="39" s="1"/>
  <c r="I10" i="9"/>
  <c r="J10" i="9" s="1"/>
  <c r="J85" i="18" s="1"/>
  <c r="G12" i="15"/>
  <c r="H12" i="15" s="1"/>
  <c r="H195" i="18" s="1"/>
  <c r="G7" i="9"/>
  <c r="A100" i="39"/>
  <c r="B100" i="39" s="1"/>
  <c r="G9" i="8"/>
  <c r="H84" i="39" s="1"/>
  <c r="I12" i="8"/>
  <c r="J87" i="39" s="1"/>
  <c r="I4" i="17"/>
  <c r="J4" i="17" s="1"/>
  <c r="K241" i="39" s="1"/>
  <c r="A195" i="18"/>
  <c r="I8" i="13"/>
  <c r="J173" i="39" s="1"/>
  <c r="A83" i="39"/>
  <c r="B83" i="39" s="1"/>
  <c r="A65" i="18"/>
  <c r="I15" i="12"/>
  <c r="J162" i="39" s="1"/>
  <c r="A85" i="18"/>
  <c r="A70" i="39"/>
  <c r="B70" i="39" s="1"/>
  <c r="A132" i="39"/>
  <c r="B132" i="39" s="1"/>
  <c r="A145" i="39"/>
  <c r="B145" i="39" s="1"/>
  <c r="I10" i="12"/>
  <c r="A157" i="39"/>
  <c r="B157" i="39" s="1"/>
  <c r="C42" i="39"/>
  <c r="A4" i="6"/>
  <c r="I4" i="6" s="1"/>
  <c r="J43" i="39" s="1"/>
  <c r="A12" i="6"/>
  <c r="A51" i="39" s="1"/>
  <c r="A5" i="6"/>
  <c r="I5" i="6" s="1"/>
  <c r="J44" i="39" s="1"/>
  <c r="A13" i="6"/>
  <c r="I13" i="6" s="1"/>
  <c r="J52" i="39" s="1"/>
  <c r="A14" i="6"/>
  <c r="G14" i="6" s="1"/>
  <c r="A15" i="6"/>
  <c r="A36" i="18" s="1"/>
  <c r="A10" i="6"/>
  <c r="I10" i="6" s="1"/>
  <c r="J49" i="39" s="1"/>
  <c r="A6" i="6"/>
  <c r="A27" i="18" s="1"/>
  <c r="A7" i="6"/>
  <c r="A28" i="18" s="1"/>
  <c r="A11" i="6"/>
  <c r="A50" i="39" s="1"/>
  <c r="A8" i="6"/>
  <c r="I8" i="6" s="1"/>
  <c r="J47" i="39" s="1"/>
  <c r="A16" i="6"/>
  <c r="G16" i="6" s="1"/>
  <c r="A9" i="6"/>
  <c r="A48" i="39" s="1"/>
  <c r="A3" i="6"/>
  <c r="A24" i="18" s="1"/>
  <c r="I5" i="14"/>
  <c r="J188" i="39" s="1"/>
  <c r="G8" i="13"/>
  <c r="H8" i="13" s="1"/>
  <c r="G10" i="9"/>
  <c r="H103" i="39" s="1"/>
  <c r="G15" i="12"/>
  <c r="H15" i="12" s="1"/>
  <c r="I162" i="39" s="1"/>
  <c r="A173" i="39"/>
  <c r="B173" i="39" s="1"/>
  <c r="A52" i="18"/>
  <c r="A127" i="18"/>
  <c r="A71" i="39"/>
  <c r="B71" i="39" s="1"/>
  <c r="I14" i="16"/>
  <c r="J233" i="39" s="1"/>
  <c r="A87" i="39"/>
  <c r="B87" i="39" s="1"/>
  <c r="A233" i="39"/>
  <c r="B233" i="39" s="1"/>
  <c r="H71" i="39"/>
  <c r="G12" i="10"/>
  <c r="A123" i="39"/>
  <c r="B123" i="39" s="1"/>
  <c r="A91" i="18"/>
  <c r="G14" i="13"/>
  <c r="H179" i="39" s="1"/>
  <c r="A215" i="18"/>
  <c r="A188" i="39"/>
  <c r="B188" i="39" s="1"/>
  <c r="A98" i="39"/>
  <c r="B98" i="39" s="1"/>
  <c r="I5" i="9"/>
  <c r="A234" i="39"/>
  <c r="B234" i="39" s="1"/>
  <c r="C24" i="39"/>
  <c r="A6" i="5"/>
  <c r="A27" i="39" s="1"/>
  <c r="A14" i="5"/>
  <c r="A17" i="18" s="1"/>
  <c r="A3" i="5"/>
  <c r="A24" i="39" s="1"/>
  <c r="A9" i="5"/>
  <c r="A12" i="18" s="1"/>
  <c r="A12" i="5"/>
  <c r="G12" i="5" s="1"/>
  <c r="H33" i="39" s="1"/>
  <c r="A5" i="5"/>
  <c r="A8" i="18" s="1"/>
  <c r="A7" i="5"/>
  <c r="I7" i="5" s="1"/>
  <c r="J28" i="39" s="1"/>
  <c r="A8" i="5"/>
  <c r="G8" i="5" s="1"/>
  <c r="H29" i="39" s="1"/>
  <c r="A13" i="5"/>
  <c r="A16" i="18" s="1"/>
  <c r="A4" i="5"/>
  <c r="A7" i="18" s="1"/>
  <c r="A10" i="5"/>
  <c r="A31" i="39" s="1"/>
  <c r="A11" i="5"/>
  <c r="I11" i="5" s="1"/>
  <c r="J32" i="39" s="1"/>
  <c r="I14" i="13"/>
  <c r="J179" i="39" s="1"/>
  <c r="J109" i="39"/>
  <c r="I10" i="10"/>
  <c r="J10" i="10" s="1"/>
  <c r="K121" i="39" s="1"/>
  <c r="A103" i="18"/>
  <c r="I212" i="18"/>
  <c r="G211" i="18"/>
  <c r="J11" i="16"/>
  <c r="J212" i="18" s="1"/>
  <c r="H10" i="16"/>
  <c r="H211" i="18" s="1"/>
  <c r="I196" i="18"/>
  <c r="J13" i="15"/>
  <c r="J196" i="18" s="1"/>
  <c r="I49" i="18"/>
  <c r="J53" i="18"/>
  <c r="J12" i="7"/>
  <c r="J51" i="18" s="1"/>
  <c r="I47" i="18"/>
  <c r="J8" i="7"/>
  <c r="K65" i="39" s="1"/>
  <c r="I162" i="18"/>
  <c r="J15" i="13"/>
  <c r="J162" i="18" s="1"/>
  <c r="G137" i="18"/>
  <c r="H8" i="12"/>
  <c r="I155" i="39" s="1"/>
  <c r="J10" i="7"/>
  <c r="J49" i="18" s="1"/>
  <c r="I53" i="18"/>
  <c r="H163" i="18"/>
  <c r="I181" i="39"/>
  <c r="E8" i="18"/>
  <c r="F26" i="39"/>
  <c r="B32" i="18"/>
  <c r="C50" i="39"/>
  <c r="E35" i="18"/>
  <c r="F53" i="39"/>
  <c r="E27" i="18"/>
  <c r="F45" i="39"/>
  <c r="D8" i="18"/>
  <c r="E26" i="39"/>
  <c r="J117" i="18"/>
  <c r="K135" i="39"/>
  <c r="H151" i="18"/>
  <c r="I169" i="39"/>
  <c r="C186" i="18"/>
  <c r="D204" i="39"/>
  <c r="C207" i="18"/>
  <c r="D225" i="39"/>
  <c r="H216" i="18"/>
  <c r="I234" i="39"/>
  <c r="C157" i="18"/>
  <c r="D175" i="39"/>
  <c r="C48" i="18"/>
  <c r="D66" i="39"/>
  <c r="C116" i="18"/>
  <c r="D134" i="39"/>
  <c r="C137" i="18"/>
  <c r="D155" i="39"/>
  <c r="G63" i="18"/>
  <c r="H81" i="39"/>
  <c r="C229" i="18"/>
  <c r="D247" i="39"/>
  <c r="C216" i="18"/>
  <c r="D234" i="39"/>
  <c r="C53" i="18"/>
  <c r="D71" i="39"/>
  <c r="C100" i="18"/>
  <c r="D118" i="39"/>
  <c r="H188" i="18"/>
  <c r="I206" i="39"/>
  <c r="C46" i="18"/>
  <c r="D64" i="39"/>
  <c r="C109" i="18"/>
  <c r="D127" i="39"/>
  <c r="C135" i="18"/>
  <c r="D153" i="39"/>
  <c r="G47" i="18"/>
  <c r="H65" i="39"/>
  <c r="G151" i="18"/>
  <c r="H169" i="39"/>
  <c r="B196" i="39"/>
  <c r="B197" i="39"/>
  <c r="B187" i="39"/>
  <c r="B191" i="39"/>
  <c r="B186" i="39"/>
  <c r="B195" i="39"/>
  <c r="B90" i="39"/>
  <c r="B84" i="39"/>
  <c r="B81" i="39"/>
  <c r="B88" i="39"/>
  <c r="B80" i="39"/>
  <c r="B85" i="39"/>
  <c r="B86" i="39"/>
  <c r="B78" i="39"/>
  <c r="C123" i="18"/>
  <c r="D141" i="39"/>
  <c r="B7" i="18"/>
  <c r="C25" i="39"/>
  <c r="B27" i="18"/>
  <c r="C45" i="39"/>
  <c r="E30" i="18"/>
  <c r="F48" i="39"/>
  <c r="D15" i="18"/>
  <c r="E33" i="39"/>
  <c r="D34" i="18"/>
  <c r="E52" i="39"/>
  <c r="C60" i="18"/>
  <c r="D78" i="39"/>
  <c r="C132" i="18"/>
  <c r="D150" i="39"/>
  <c r="J145" i="18"/>
  <c r="K163" i="39"/>
  <c r="H139" i="18"/>
  <c r="I157" i="39"/>
  <c r="C168" i="18"/>
  <c r="D186" i="39"/>
  <c r="C227" i="18"/>
  <c r="D245" i="39"/>
  <c r="C235" i="18"/>
  <c r="D253" i="39"/>
  <c r="C209" i="18"/>
  <c r="D227" i="39"/>
  <c r="H172" i="18"/>
  <c r="I190" i="39"/>
  <c r="C175" i="18"/>
  <c r="D193" i="39"/>
  <c r="C179" i="18"/>
  <c r="D197" i="39"/>
  <c r="C154" i="18"/>
  <c r="D172" i="39"/>
  <c r="C158" i="18"/>
  <c r="D176" i="39"/>
  <c r="C162" i="18"/>
  <c r="D180" i="39"/>
  <c r="C52" i="18"/>
  <c r="D70" i="39"/>
  <c r="C73" i="18"/>
  <c r="D91" i="39"/>
  <c r="C99" i="18"/>
  <c r="D117" i="39"/>
  <c r="C120" i="18"/>
  <c r="D138" i="39"/>
  <c r="C141" i="18"/>
  <c r="D159" i="39"/>
  <c r="G139" i="18"/>
  <c r="H157" i="39"/>
  <c r="I82" i="18"/>
  <c r="J100" i="39"/>
  <c r="I67" i="18"/>
  <c r="J85" i="39"/>
  <c r="I43" i="18"/>
  <c r="J61" i="39"/>
  <c r="I138" i="18"/>
  <c r="G107" i="18"/>
  <c r="H125" i="39"/>
  <c r="C212" i="18"/>
  <c r="D230" i="39"/>
  <c r="G194" i="18"/>
  <c r="H212" i="39"/>
  <c r="C62" i="18"/>
  <c r="D80" i="39"/>
  <c r="C83" i="18"/>
  <c r="D101" i="39"/>
  <c r="C104" i="18"/>
  <c r="D122" i="39"/>
  <c r="C125" i="18"/>
  <c r="D143" i="39"/>
  <c r="C230" i="18"/>
  <c r="D248" i="39"/>
  <c r="C50" i="18"/>
  <c r="D68" i="39"/>
  <c r="C71" i="18"/>
  <c r="D89" i="39"/>
  <c r="C97" i="18"/>
  <c r="D115" i="39"/>
  <c r="C118" i="18"/>
  <c r="D136" i="39"/>
  <c r="C139" i="18"/>
  <c r="D157" i="39"/>
  <c r="C199" i="18"/>
  <c r="D217" i="39"/>
  <c r="C195" i="18"/>
  <c r="D213" i="39"/>
  <c r="C191" i="18"/>
  <c r="D209" i="39"/>
  <c r="C187" i="18"/>
  <c r="D205" i="39"/>
  <c r="I145" i="18"/>
  <c r="J163" i="39"/>
  <c r="C106" i="18"/>
  <c r="D124" i="39"/>
  <c r="C98" i="18"/>
  <c r="D116" i="39"/>
  <c r="G206" i="18"/>
  <c r="H224" i="39"/>
  <c r="G188" i="18"/>
  <c r="H206" i="39"/>
  <c r="B144" i="39"/>
  <c r="B136" i="39"/>
  <c r="B142" i="39"/>
  <c r="B138" i="39"/>
  <c r="B140" i="39"/>
  <c r="B137" i="39"/>
  <c r="B143" i="39"/>
  <c r="B135" i="39"/>
  <c r="B139" i="39"/>
  <c r="B134" i="39"/>
  <c r="B16" i="18"/>
  <c r="C34" i="39"/>
  <c r="E16" i="18"/>
  <c r="F34" i="39"/>
  <c r="D16" i="18"/>
  <c r="E34" i="39"/>
  <c r="D35" i="18"/>
  <c r="E53" i="39"/>
  <c r="H43" i="18"/>
  <c r="I61" i="39"/>
  <c r="H107" i="18"/>
  <c r="I125" i="39"/>
  <c r="C69" i="18"/>
  <c r="D87" i="39"/>
  <c r="C142" i="18"/>
  <c r="D160" i="39"/>
  <c r="C67" i="18"/>
  <c r="D85" i="39"/>
  <c r="C196" i="18"/>
  <c r="D214" i="39"/>
  <c r="G180" i="18"/>
  <c r="H198" i="39"/>
  <c r="C85" i="18"/>
  <c r="D103" i="39"/>
  <c r="B72" i="39"/>
  <c r="B62" i="39"/>
  <c r="B60" i="39"/>
  <c r="B64" i="39"/>
  <c r="B67" i="39"/>
  <c r="B66" i="39"/>
  <c r="B63" i="39"/>
  <c r="B69" i="39"/>
  <c r="B61" i="39"/>
  <c r="B15" i="18"/>
  <c r="C33" i="39"/>
  <c r="E11" i="18"/>
  <c r="F29" i="39"/>
  <c r="B31" i="18"/>
  <c r="C49" i="39"/>
  <c r="F42" i="39"/>
  <c r="E26" i="18"/>
  <c r="F44" i="39"/>
  <c r="E17" i="18"/>
  <c r="F35" i="39"/>
  <c r="D30" i="18"/>
  <c r="E48" i="39"/>
  <c r="D26" i="18"/>
  <c r="E44" i="39"/>
  <c r="H80" i="18"/>
  <c r="I98" i="39"/>
  <c r="C114" i="18"/>
  <c r="D132" i="39"/>
  <c r="B14" i="18"/>
  <c r="C32" i="39"/>
  <c r="B10" i="18"/>
  <c r="C28" i="39"/>
  <c r="D7" i="18"/>
  <c r="E25" i="39"/>
  <c r="E14" i="18"/>
  <c r="F32" i="39"/>
  <c r="E10" i="18"/>
  <c r="F28" i="39"/>
  <c r="B34" i="18"/>
  <c r="C52" i="39"/>
  <c r="B30" i="18"/>
  <c r="C48" i="39"/>
  <c r="B26" i="18"/>
  <c r="C44" i="39"/>
  <c r="E37" i="18"/>
  <c r="F55" i="39"/>
  <c r="E33" i="18"/>
  <c r="F51" i="39"/>
  <c r="E29" i="18"/>
  <c r="F47" i="39"/>
  <c r="E25" i="18"/>
  <c r="F43" i="39"/>
  <c r="D14" i="18"/>
  <c r="E32" i="39"/>
  <c r="D10" i="18"/>
  <c r="E28" i="39"/>
  <c r="D33" i="18"/>
  <c r="E51" i="39"/>
  <c r="D29" i="18"/>
  <c r="E47" i="39"/>
  <c r="C42" i="18"/>
  <c r="D60" i="39"/>
  <c r="J67" i="18"/>
  <c r="K85" i="39"/>
  <c r="H6" i="8"/>
  <c r="J7" i="9"/>
  <c r="J125" i="18"/>
  <c r="K143" i="39"/>
  <c r="H125" i="18"/>
  <c r="I143" i="39"/>
  <c r="C150" i="18"/>
  <c r="D168" i="39"/>
  <c r="G227" i="18"/>
  <c r="H245" i="39"/>
  <c r="C224" i="18"/>
  <c r="D242" i="39"/>
  <c r="C232" i="18"/>
  <c r="D250" i="39"/>
  <c r="C211" i="18"/>
  <c r="D229" i="39"/>
  <c r="C214" i="18"/>
  <c r="D232" i="39"/>
  <c r="I250" i="39"/>
  <c r="H214" i="39"/>
  <c r="H15" i="14"/>
  <c r="C176" i="18"/>
  <c r="D194" i="39"/>
  <c r="C180" i="18"/>
  <c r="D198" i="39"/>
  <c r="C151" i="18"/>
  <c r="D169" i="39"/>
  <c r="C155" i="18"/>
  <c r="D173" i="39"/>
  <c r="C159" i="18"/>
  <c r="D177" i="39"/>
  <c r="C163" i="18"/>
  <c r="D181" i="39"/>
  <c r="C61" i="18"/>
  <c r="D79" i="39"/>
  <c r="C82" i="18"/>
  <c r="D100" i="39"/>
  <c r="C103" i="18"/>
  <c r="D121" i="39"/>
  <c r="C124" i="18"/>
  <c r="D142" i="39"/>
  <c r="C145" i="18"/>
  <c r="D163" i="39"/>
  <c r="I125" i="18"/>
  <c r="J143" i="39"/>
  <c r="G73" i="18"/>
  <c r="H91" i="39"/>
  <c r="C225" i="18"/>
  <c r="D243" i="39"/>
  <c r="C233" i="18"/>
  <c r="D251" i="39"/>
  <c r="G223" i="18"/>
  <c r="H241" i="39"/>
  <c r="C45" i="18"/>
  <c r="D63" i="39"/>
  <c r="C66" i="18"/>
  <c r="D84" i="39"/>
  <c r="C87" i="18"/>
  <c r="D105" i="39"/>
  <c r="C108" i="18"/>
  <c r="D126" i="39"/>
  <c r="C134" i="18"/>
  <c r="D152" i="39"/>
  <c r="C226" i="18"/>
  <c r="D244" i="39"/>
  <c r="C54" i="18"/>
  <c r="D72" i="39"/>
  <c r="C80" i="18"/>
  <c r="D98" i="39"/>
  <c r="C101" i="18"/>
  <c r="D119" i="39"/>
  <c r="C122" i="18"/>
  <c r="D140" i="39"/>
  <c r="C143" i="18"/>
  <c r="D161" i="39"/>
  <c r="C198" i="18"/>
  <c r="D216" i="39"/>
  <c r="C194" i="18"/>
  <c r="D212" i="39"/>
  <c r="C190" i="18"/>
  <c r="D208" i="39"/>
  <c r="G172" i="18"/>
  <c r="H190" i="39"/>
  <c r="C43" i="18"/>
  <c r="D61" i="39"/>
  <c r="C127" i="18"/>
  <c r="D145" i="39"/>
  <c r="I127" i="18"/>
  <c r="J145" i="39"/>
  <c r="C115" i="18"/>
  <c r="D133" i="39"/>
  <c r="C119" i="18"/>
  <c r="D137" i="39"/>
  <c r="A26" i="39"/>
  <c r="B12" i="18"/>
  <c r="C30" i="39"/>
  <c r="B8" i="18"/>
  <c r="C26" i="39"/>
  <c r="E12" i="18"/>
  <c r="F30" i="39"/>
  <c r="B36" i="18"/>
  <c r="C54" i="39"/>
  <c r="B28" i="18"/>
  <c r="C46" i="39"/>
  <c r="E31" i="18"/>
  <c r="F49" i="39"/>
  <c r="D12" i="18"/>
  <c r="E30" i="39"/>
  <c r="D31" i="18"/>
  <c r="E49" i="39"/>
  <c r="D27" i="18"/>
  <c r="E45" i="39"/>
  <c r="J133" i="18"/>
  <c r="K151" i="39"/>
  <c r="C228" i="18"/>
  <c r="D246" i="39"/>
  <c r="C215" i="18"/>
  <c r="D233" i="39"/>
  <c r="C210" i="18"/>
  <c r="D228" i="39"/>
  <c r="H206" i="18"/>
  <c r="I224" i="39"/>
  <c r="C213" i="18"/>
  <c r="D231" i="39"/>
  <c r="G216" i="18"/>
  <c r="H234" i="39"/>
  <c r="H194" i="18"/>
  <c r="I212" i="39"/>
  <c r="G177" i="18"/>
  <c r="H195" i="39"/>
  <c r="C174" i="18"/>
  <c r="D192" i="39"/>
  <c r="C178" i="18"/>
  <c r="D196" i="39"/>
  <c r="C153" i="18"/>
  <c r="D171" i="39"/>
  <c r="C161" i="18"/>
  <c r="D179" i="39"/>
  <c r="C90" i="18"/>
  <c r="D108" i="39"/>
  <c r="I117" i="18"/>
  <c r="J135" i="39"/>
  <c r="C79" i="18"/>
  <c r="D97" i="39"/>
  <c r="C121" i="18"/>
  <c r="D139" i="39"/>
  <c r="C234" i="18"/>
  <c r="D252" i="39"/>
  <c r="C88" i="18"/>
  <c r="D106" i="39"/>
  <c r="C192" i="18"/>
  <c r="D210" i="39"/>
  <c r="C188" i="18"/>
  <c r="D206" i="39"/>
  <c r="G163" i="18"/>
  <c r="H181" i="39"/>
  <c r="C72" i="18"/>
  <c r="D90" i="39"/>
  <c r="A19" i="18"/>
  <c r="A37" i="39"/>
  <c r="B11" i="18"/>
  <c r="C29" i="39"/>
  <c r="E15" i="18"/>
  <c r="F33" i="39"/>
  <c r="E7" i="18"/>
  <c r="F25" i="39"/>
  <c r="B35" i="18"/>
  <c r="C53" i="39"/>
  <c r="E34" i="18"/>
  <c r="F52" i="39"/>
  <c r="D11" i="18"/>
  <c r="E29" i="39"/>
  <c r="A4" i="18"/>
  <c r="A22" i="39"/>
  <c r="AS10" i="39" s="1"/>
  <c r="B17" i="18"/>
  <c r="C35" i="39"/>
  <c r="B13" i="18"/>
  <c r="C31" i="39"/>
  <c r="B9" i="18"/>
  <c r="C27" i="39"/>
  <c r="E13" i="18"/>
  <c r="F31" i="39"/>
  <c r="E9" i="18"/>
  <c r="F27" i="39"/>
  <c r="A22" i="18"/>
  <c r="A40" i="39"/>
  <c r="AS11" i="39" s="1"/>
  <c r="B37" i="18"/>
  <c r="C55" i="39"/>
  <c r="B33" i="18"/>
  <c r="C51" i="39"/>
  <c r="B29" i="18"/>
  <c r="C47" i="39"/>
  <c r="B25" i="18"/>
  <c r="C43" i="39"/>
  <c r="E36" i="18"/>
  <c r="F54" i="39"/>
  <c r="E32" i="18"/>
  <c r="F50" i="39"/>
  <c r="E28" i="18"/>
  <c r="F46" i="39"/>
  <c r="D17" i="18"/>
  <c r="E35" i="39"/>
  <c r="D13" i="18"/>
  <c r="E31" i="39"/>
  <c r="D9" i="18"/>
  <c r="E27" i="39"/>
  <c r="D36" i="18"/>
  <c r="E54" i="39"/>
  <c r="D32" i="18"/>
  <c r="E50" i="39"/>
  <c r="D28" i="18"/>
  <c r="E46" i="39"/>
  <c r="H73" i="18"/>
  <c r="I91" i="39"/>
  <c r="J127" i="18"/>
  <c r="K145" i="39"/>
  <c r="H103" i="18"/>
  <c r="I121" i="39"/>
  <c r="C204" i="18"/>
  <c r="D222" i="39"/>
  <c r="C223" i="18"/>
  <c r="D241" i="39"/>
  <c r="C231" i="18"/>
  <c r="D249" i="39"/>
  <c r="C206" i="18"/>
  <c r="D224" i="39"/>
  <c r="H235" i="18"/>
  <c r="I253" i="39"/>
  <c r="C205" i="18"/>
  <c r="D223" i="39"/>
  <c r="C217" i="18"/>
  <c r="D235" i="39"/>
  <c r="C177" i="18"/>
  <c r="D195" i="39"/>
  <c r="C181" i="18"/>
  <c r="D199" i="39"/>
  <c r="C152" i="18"/>
  <c r="D170" i="39"/>
  <c r="C156" i="18"/>
  <c r="D174" i="39"/>
  <c r="C160" i="18"/>
  <c r="D178" i="39"/>
  <c r="C44" i="18"/>
  <c r="D62" i="39"/>
  <c r="C65" i="18"/>
  <c r="D83" i="39"/>
  <c r="C86" i="18"/>
  <c r="D104" i="39"/>
  <c r="C107" i="18"/>
  <c r="D125" i="39"/>
  <c r="C133" i="18"/>
  <c r="D151" i="39"/>
  <c r="G80" i="18"/>
  <c r="H98" i="39"/>
  <c r="H8" i="7"/>
  <c r="G54" i="18"/>
  <c r="H72" i="39"/>
  <c r="G125" i="18"/>
  <c r="H143" i="39"/>
  <c r="H234" i="18"/>
  <c r="I252" i="39"/>
  <c r="C208" i="18"/>
  <c r="D226" i="39"/>
  <c r="C49" i="18"/>
  <c r="D67" i="39"/>
  <c r="C70" i="18"/>
  <c r="D88" i="39"/>
  <c r="C91" i="18"/>
  <c r="D109" i="39"/>
  <c r="C117" i="18"/>
  <c r="D135" i="39"/>
  <c r="C138" i="18"/>
  <c r="D156" i="39"/>
  <c r="G234" i="18"/>
  <c r="H252" i="39"/>
  <c r="G230" i="18"/>
  <c r="C222" i="18"/>
  <c r="D240" i="39"/>
  <c r="C63" i="18"/>
  <c r="D81" i="39"/>
  <c r="C84" i="18"/>
  <c r="D102" i="39"/>
  <c r="C105" i="18"/>
  <c r="D123" i="39"/>
  <c r="C126" i="18"/>
  <c r="D144" i="39"/>
  <c r="I133" i="18"/>
  <c r="J151" i="39"/>
  <c r="H51" i="18"/>
  <c r="I69" i="39"/>
  <c r="C197" i="18"/>
  <c r="D215" i="39"/>
  <c r="C193" i="18"/>
  <c r="D211" i="39"/>
  <c r="C189" i="18"/>
  <c r="D207" i="39"/>
  <c r="G103" i="18"/>
  <c r="H121" i="39"/>
  <c r="C64" i="18"/>
  <c r="D82" i="39"/>
  <c r="B154" i="39"/>
  <c r="B150" i="39"/>
  <c r="B163" i="39"/>
  <c r="B162" i="39"/>
  <c r="B161" i="39"/>
  <c r="B153" i="39"/>
  <c r="B159" i="39"/>
  <c r="B151" i="39"/>
  <c r="B152" i="39"/>
  <c r="B156" i="39"/>
  <c r="B160" i="39"/>
  <c r="G43" i="18"/>
  <c r="H61" i="39"/>
  <c r="B103" i="39"/>
  <c r="B104" i="39"/>
  <c r="B108" i="39"/>
  <c r="B107" i="39"/>
  <c r="B99" i="39"/>
  <c r="B105" i="39"/>
  <c r="B97" i="39"/>
  <c r="B96" i="39"/>
  <c r="B109" i="39"/>
  <c r="B101" i="39"/>
  <c r="B106" i="39"/>
  <c r="B248" i="39"/>
  <c r="B247" i="39"/>
  <c r="B242" i="39"/>
  <c r="B246" i="39"/>
  <c r="B243" i="39"/>
  <c r="B244" i="39"/>
  <c r="B241" i="39"/>
  <c r="B252" i="39"/>
  <c r="B240" i="39"/>
  <c r="B253" i="39"/>
  <c r="B249" i="39"/>
  <c r="B232" i="39"/>
  <c r="B225" i="39"/>
  <c r="B224" i="39"/>
  <c r="B226" i="39"/>
  <c r="B229" i="39"/>
  <c r="B227" i="39"/>
  <c r="B222" i="39"/>
  <c r="C51" i="18"/>
  <c r="D69" i="39"/>
  <c r="B175" i="39"/>
  <c r="B168" i="39"/>
  <c r="B179" i="39"/>
  <c r="B171" i="39"/>
  <c r="B172" i="39"/>
  <c r="B178" i="39"/>
  <c r="B181" i="39"/>
  <c r="B116" i="39"/>
  <c r="B115" i="39"/>
  <c r="B124" i="39"/>
  <c r="B127" i="39"/>
  <c r="B119" i="39"/>
  <c r="B125" i="39"/>
  <c r="B121" i="39"/>
  <c r="B120" i="39"/>
  <c r="B114" i="39"/>
  <c r="B117" i="39"/>
  <c r="H69" i="39"/>
  <c r="G51" i="18"/>
  <c r="G212" i="18"/>
  <c r="H11" i="16"/>
  <c r="J7" i="15"/>
  <c r="I190" i="18"/>
  <c r="J5" i="15"/>
  <c r="I188" i="18"/>
  <c r="I173" i="18"/>
  <c r="H7" i="11"/>
  <c r="H13" i="7"/>
  <c r="G52" i="18"/>
  <c r="H14" i="17"/>
  <c r="G233" i="18"/>
  <c r="G178" i="18"/>
  <c r="J14" i="16"/>
  <c r="H5" i="13"/>
  <c r="G152" i="18"/>
  <c r="J11" i="13"/>
  <c r="I158" i="18"/>
  <c r="J7" i="17"/>
  <c r="H4" i="17"/>
  <c r="I198" i="18"/>
  <c r="J9" i="14"/>
  <c r="I174" i="18"/>
  <c r="J5" i="13"/>
  <c r="I152" i="18"/>
  <c r="J13" i="13"/>
  <c r="I160" i="18"/>
  <c r="H6" i="12"/>
  <c r="H9" i="7"/>
  <c r="G48" i="18"/>
  <c r="D37" i="18"/>
  <c r="I68" i="18"/>
  <c r="H12" i="9"/>
  <c r="G87" i="18"/>
  <c r="G116" i="18"/>
  <c r="I10" i="5"/>
  <c r="J31" i="39" s="1"/>
  <c r="E6" i="18"/>
  <c r="B24" i="18"/>
  <c r="C6" i="6"/>
  <c r="C10" i="6"/>
  <c r="C14" i="6"/>
  <c r="C5" i="6"/>
  <c r="C13" i="6"/>
  <c r="C7" i="6"/>
  <c r="C11" i="6"/>
  <c r="C15" i="6"/>
  <c r="C4" i="6"/>
  <c r="C8" i="6"/>
  <c r="C12" i="6"/>
  <c r="C16" i="6"/>
  <c r="C9" i="6"/>
  <c r="J43" i="18"/>
  <c r="G100" i="18"/>
  <c r="J11" i="12"/>
  <c r="I140" i="18"/>
  <c r="J4" i="15"/>
  <c r="K205" i="39" s="1"/>
  <c r="I187" i="18"/>
  <c r="J4" i="16"/>
  <c r="I205" i="18"/>
  <c r="J13" i="16"/>
  <c r="I214" i="18"/>
  <c r="J10" i="14"/>
  <c r="I175" i="18"/>
  <c r="J16" i="14"/>
  <c r="I181" i="18"/>
  <c r="J12" i="10"/>
  <c r="I105" i="18"/>
  <c r="J9" i="11"/>
  <c r="H6" i="17"/>
  <c r="G225" i="18"/>
  <c r="J13" i="12"/>
  <c r="I142" i="18"/>
  <c r="H6" i="14"/>
  <c r="H12" i="14"/>
  <c r="H7" i="13"/>
  <c r="H13" i="13"/>
  <c r="G160" i="18"/>
  <c r="G198" i="18"/>
  <c r="H15" i="15"/>
  <c r="J12" i="14"/>
  <c r="I177" i="18"/>
  <c r="I163" i="18"/>
  <c r="J8" i="10"/>
  <c r="I101" i="18"/>
  <c r="H11" i="7"/>
  <c r="B6" i="18"/>
  <c r="C5" i="5"/>
  <c r="C9" i="5"/>
  <c r="C13" i="5"/>
  <c r="C8" i="5"/>
  <c r="C6" i="5"/>
  <c r="C10" i="5"/>
  <c r="C14" i="5"/>
  <c r="C7" i="5"/>
  <c r="C11" i="5"/>
  <c r="C4" i="5"/>
  <c r="C12" i="5"/>
  <c r="J7" i="8"/>
  <c r="I64" i="18"/>
  <c r="J13" i="8"/>
  <c r="I70" i="18"/>
  <c r="J11" i="10"/>
  <c r="I104" i="18"/>
  <c r="H13" i="8"/>
  <c r="G70" i="18"/>
  <c r="H5" i="8"/>
  <c r="G62" i="18"/>
  <c r="J15" i="8"/>
  <c r="I72" i="18"/>
  <c r="J8" i="8"/>
  <c r="I65" i="18"/>
  <c r="J8" i="11"/>
  <c r="I119" i="18"/>
  <c r="J4" i="14"/>
  <c r="I169" i="18"/>
  <c r="H14" i="16"/>
  <c r="G215" i="18"/>
  <c r="I116" i="18"/>
  <c r="H10" i="7"/>
  <c r="G49" i="18"/>
  <c r="J4" i="9"/>
  <c r="I79" i="18"/>
  <c r="J7" i="14"/>
  <c r="I172" i="18"/>
  <c r="G162" i="18"/>
  <c r="H15" i="13"/>
  <c r="J6" i="14"/>
  <c r="I171" i="18"/>
  <c r="J10" i="13"/>
  <c r="I157" i="18"/>
  <c r="H8" i="11"/>
  <c r="G119" i="18"/>
  <c r="I106" i="18"/>
  <c r="J15" i="9"/>
  <c r="I90" i="18"/>
  <c r="H6" i="7"/>
  <c r="G45" i="18"/>
  <c r="H5" i="14"/>
  <c r="G170" i="18"/>
  <c r="E24" i="18"/>
  <c r="G71" i="18"/>
  <c r="J7" i="10"/>
  <c r="I100" i="18"/>
  <c r="D25" i="18"/>
  <c r="H10" i="8"/>
  <c r="G67" i="18"/>
  <c r="J14" i="8"/>
  <c r="I71" i="18"/>
  <c r="H15" i="8"/>
  <c r="G72" i="18"/>
  <c r="H4" i="9"/>
  <c r="G79" i="18"/>
  <c r="G106" i="18"/>
  <c r="J11" i="11"/>
  <c r="I122" i="18"/>
  <c r="H11" i="12"/>
  <c r="H9" i="12"/>
  <c r="G138" i="18"/>
  <c r="I235" i="18"/>
  <c r="I217" i="18"/>
  <c r="I91" i="18"/>
  <c r="H5" i="7"/>
  <c r="H11" i="11"/>
  <c r="G122" i="18"/>
  <c r="H10" i="14"/>
  <c r="G175" i="18"/>
  <c r="G126" i="18"/>
  <c r="J5" i="10"/>
  <c r="I98" i="18"/>
  <c r="J10" i="16"/>
  <c r="I211" i="18"/>
  <c r="H9" i="14"/>
  <c r="G174" i="18"/>
  <c r="J15" i="14"/>
  <c r="I180" i="18"/>
  <c r="H10" i="13"/>
  <c r="H8" i="17"/>
  <c r="I234" i="18"/>
  <c r="G173" i="18"/>
  <c r="G181" i="18"/>
  <c r="H16" i="14"/>
  <c r="J9" i="7"/>
  <c r="I48" i="18"/>
  <c r="I5" i="5"/>
  <c r="J26" i="39" s="1"/>
  <c r="C3" i="6"/>
  <c r="C3" i="5"/>
  <c r="G5" i="5"/>
  <c r="H26" i="39" s="1"/>
  <c r="G10" i="5"/>
  <c r="H31" i="39" s="1"/>
  <c r="G4" i="5" l="1"/>
  <c r="H4" i="5" s="1"/>
  <c r="H4" i="12"/>
  <c r="I151" i="39" s="1"/>
  <c r="H5" i="10"/>
  <c r="G187" i="18"/>
  <c r="J14" i="9"/>
  <c r="K107" i="39" s="1"/>
  <c r="I208" i="39"/>
  <c r="H133" i="39"/>
  <c r="G158" i="18"/>
  <c r="I227" i="18"/>
  <c r="H14" i="8"/>
  <c r="I115" i="18"/>
  <c r="G192" i="18"/>
  <c r="H208" i="39"/>
  <c r="G9" i="6"/>
  <c r="H48" i="39" s="1"/>
  <c r="G115" i="18"/>
  <c r="I14" i="6"/>
  <c r="J53" i="39" s="1"/>
  <c r="I207" i="18"/>
  <c r="H4" i="15"/>
  <c r="I51" i="18"/>
  <c r="I117" i="39"/>
  <c r="G190" i="18"/>
  <c r="G133" i="18"/>
  <c r="I9" i="6"/>
  <c r="J48" i="39" s="1"/>
  <c r="I16" i="6"/>
  <c r="J55" i="39" s="1"/>
  <c r="I228" i="18"/>
  <c r="H117" i="39"/>
  <c r="J133" i="39"/>
  <c r="J107" i="39"/>
  <c r="J8" i="17"/>
  <c r="J227" i="18" s="1"/>
  <c r="G13" i="6"/>
  <c r="H52" i="39" s="1"/>
  <c r="G142" i="18"/>
  <c r="G134" i="18"/>
  <c r="G205" i="18"/>
  <c r="J11" i="8"/>
  <c r="G98" i="18"/>
  <c r="H9" i="15"/>
  <c r="G157" i="18"/>
  <c r="G140" i="18"/>
  <c r="H13" i="12"/>
  <c r="I160" i="39" s="1"/>
  <c r="J4" i="10"/>
  <c r="K115" i="39" s="1"/>
  <c r="A30" i="18"/>
  <c r="H83" i="39"/>
  <c r="A52" i="39"/>
  <c r="J68" i="39"/>
  <c r="G88" i="18"/>
  <c r="A36" i="39"/>
  <c r="G89" i="18"/>
  <c r="H12" i="17"/>
  <c r="I249" i="39" s="1"/>
  <c r="J5" i="11"/>
  <c r="J134" i="39"/>
  <c r="H249" i="39"/>
  <c r="H5" i="11"/>
  <c r="H134" i="39"/>
  <c r="I118" i="18"/>
  <c r="H173" i="39"/>
  <c r="J15" i="11"/>
  <c r="J126" i="18" s="1"/>
  <c r="I120" i="18"/>
  <c r="J6" i="16"/>
  <c r="J5" i="16"/>
  <c r="J206" i="18" s="1"/>
  <c r="I206" i="18"/>
  <c r="H8" i="16"/>
  <c r="H209" i="18" s="1"/>
  <c r="I208" i="18"/>
  <c r="G214" i="18"/>
  <c r="H15" i="11"/>
  <c r="H126" i="18" s="1"/>
  <c r="J7" i="11"/>
  <c r="F5" i="45"/>
  <c r="K6" i="45" s="1"/>
  <c r="J6" i="45" s="1"/>
  <c r="F12" i="45"/>
  <c r="F10" i="45"/>
  <c r="F14" i="45"/>
  <c r="F13" i="45"/>
  <c r="F11" i="45"/>
  <c r="F15" i="45"/>
  <c r="F7" i="45"/>
  <c r="F16" i="45"/>
  <c r="F8" i="45"/>
  <c r="F9" i="45"/>
  <c r="I12" i="6"/>
  <c r="J51" i="39" s="1"/>
  <c r="G193" i="18"/>
  <c r="J99" i="18"/>
  <c r="F18" i="45"/>
  <c r="F66" i="45"/>
  <c r="F56" i="45"/>
  <c r="F55" i="45"/>
  <c r="F45" i="45"/>
  <c r="F41" i="45"/>
  <c r="F52" i="45"/>
  <c r="F36" i="45"/>
  <c r="F22" i="45"/>
  <c r="F26" i="45"/>
  <c r="F46" i="45"/>
  <c r="F59" i="45"/>
  <c r="F37" i="45"/>
  <c r="F38" i="45"/>
  <c r="F27" i="45"/>
  <c r="F31" i="45"/>
  <c r="F69" i="45"/>
  <c r="F30" i="45"/>
  <c r="F24" i="45"/>
  <c r="F62" i="45"/>
  <c r="F58" i="45"/>
  <c r="F71" i="45"/>
  <c r="F23" i="45"/>
  <c r="F43" i="45"/>
  <c r="F40" i="45"/>
  <c r="F50" i="45"/>
  <c r="F65" i="45"/>
  <c r="F39" i="45"/>
  <c r="F70" i="45"/>
  <c r="F60" i="45"/>
  <c r="F25" i="45"/>
  <c r="F21" i="45"/>
  <c r="F47" i="45"/>
  <c r="F63" i="45"/>
  <c r="F67" i="45"/>
  <c r="F20" i="45"/>
  <c r="F57" i="45"/>
  <c r="F32" i="45"/>
  <c r="F54" i="45"/>
  <c r="F61" i="45"/>
  <c r="F64" i="45"/>
  <c r="F42" i="45"/>
  <c r="F68" i="45"/>
  <c r="F49" i="45"/>
  <c r="F44" i="45"/>
  <c r="F35" i="45"/>
  <c r="F29" i="45"/>
  <c r="F34" i="45"/>
  <c r="F28" i="45"/>
  <c r="F33" i="45"/>
  <c r="F53" i="45"/>
  <c r="F51" i="45"/>
  <c r="F48" i="45"/>
  <c r="G171" i="18"/>
  <c r="H10" i="15"/>
  <c r="H231" i="39"/>
  <c r="F92" i="45"/>
  <c r="F73" i="45"/>
  <c r="F95" i="45"/>
  <c r="F79" i="45"/>
  <c r="F88" i="45"/>
  <c r="F84" i="45"/>
  <c r="F77" i="45"/>
  <c r="F86" i="45"/>
  <c r="F82" i="45"/>
  <c r="F93" i="45"/>
  <c r="F87" i="45"/>
  <c r="F80" i="45"/>
  <c r="F96" i="45"/>
  <c r="F94" i="45"/>
  <c r="F90" i="45"/>
  <c r="F91" i="45"/>
  <c r="F89" i="45"/>
  <c r="F76" i="45"/>
  <c r="F78" i="45"/>
  <c r="F85" i="45"/>
  <c r="F83" i="45"/>
  <c r="F81" i="45"/>
  <c r="F75" i="45"/>
  <c r="F100" i="45"/>
  <c r="F98" i="45"/>
  <c r="G11" i="6"/>
  <c r="H50" i="39" s="1"/>
  <c r="H12" i="8"/>
  <c r="H69" i="18" s="1"/>
  <c r="I11" i="6"/>
  <c r="G179" i="18"/>
  <c r="H10" i="11"/>
  <c r="H121" i="18" s="1"/>
  <c r="G213" i="18"/>
  <c r="J12" i="17"/>
  <c r="J231" i="18" s="1"/>
  <c r="G15" i="5"/>
  <c r="I15" i="5"/>
  <c r="G121" i="18"/>
  <c r="G86" i="18"/>
  <c r="J9" i="12"/>
  <c r="H244" i="39"/>
  <c r="D36" i="39"/>
  <c r="C18" i="18"/>
  <c r="H10" i="9"/>
  <c r="I103" i="39" s="1"/>
  <c r="G104" i="18"/>
  <c r="H11" i="9"/>
  <c r="H86" i="18" s="1"/>
  <c r="G226" i="18"/>
  <c r="J6" i="7"/>
  <c r="K63" i="39" s="1"/>
  <c r="F145" i="45"/>
  <c r="K146" i="45" s="1"/>
  <c r="J146" i="45" s="1"/>
  <c r="F155" i="45"/>
  <c r="F147" i="45"/>
  <c r="F153" i="45"/>
  <c r="F156" i="45"/>
  <c r="F152" i="45"/>
  <c r="F150" i="45"/>
  <c r="F158" i="45"/>
  <c r="F148" i="45"/>
  <c r="F149" i="45"/>
  <c r="F151" i="45"/>
  <c r="F154" i="45"/>
  <c r="F157" i="45"/>
  <c r="G154" i="18"/>
  <c r="G12" i="6"/>
  <c r="H12" i="6" s="1"/>
  <c r="H11" i="10"/>
  <c r="G118" i="18"/>
  <c r="A33" i="39"/>
  <c r="F102" i="45"/>
  <c r="K103" i="45" s="1"/>
  <c r="J103" i="45" s="1"/>
  <c r="F121" i="45"/>
  <c r="F120" i="45"/>
  <c r="F119" i="45"/>
  <c r="F110" i="45"/>
  <c r="F107" i="45"/>
  <c r="F113" i="45"/>
  <c r="F114" i="45"/>
  <c r="F143" i="45"/>
  <c r="F111" i="45"/>
  <c r="F137" i="45"/>
  <c r="F126" i="45"/>
  <c r="F141" i="45"/>
  <c r="F115" i="45"/>
  <c r="F112" i="45"/>
  <c r="F136" i="45"/>
  <c r="F130" i="45"/>
  <c r="F134" i="45"/>
  <c r="F133" i="45"/>
  <c r="F122" i="45"/>
  <c r="F139" i="45"/>
  <c r="F117" i="45"/>
  <c r="F124" i="45"/>
  <c r="F128" i="45"/>
  <c r="F104" i="45"/>
  <c r="F106" i="45"/>
  <c r="F116" i="45"/>
  <c r="F108" i="45"/>
  <c r="F142" i="45"/>
  <c r="F123" i="45"/>
  <c r="F135" i="45"/>
  <c r="F140" i="45"/>
  <c r="F105" i="45"/>
  <c r="F118" i="45"/>
  <c r="F132" i="45"/>
  <c r="F138" i="45"/>
  <c r="F125" i="45"/>
  <c r="F131" i="45"/>
  <c r="F129" i="45"/>
  <c r="F127" i="45"/>
  <c r="F109" i="45"/>
  <c r="F99" i="45"/>
  <c r="I226" i="18"/>
  <c r="J9" i="17"/>
  <c r="J228" i="18" s="1"/>
  <c r="J10" i="17"/>
  <c r="J229" i="18" s="1"/>
  <c r="I230" i="18"/>
  <c r="J11" i="17"/>
  <c r="J230" i="18" s="1"/>
  <c r="I229" i="18"/>
  <c r="J223" i="18"/>
  <c r="K228" i="39"/>
  <c r="I191" i="18"/>
  <c r="J8" i="15"/>
  <c r="J12" i="15"/>
  <c r="J195" i="18" s="1"/>
  <c r="J6" i="15"/>
  <c r="I189" i="18"/>
  <c r="I179" i="18"/>
  <c r="I153" i="18"/>
  <c r="J6" i="13"/>
  <c r="K171" i="39" s="1"/>
  <c r="J12" i="13"/>
  <c r="K177" i="39" s="1"/>
  <c r="I154" i="18"/>
  <c r="I159" i="18"/>
  <c r="J153" i="39"/>
  <c r="I135" i="18"/>
  <c r="J7" i="12"/>
  <c r="I136" i="18"/>
  <c r="I141" i="18"/>
  <c r="J12" i="12"/>
  <c r="J141" i="18" s="1"/>
  <c r="J135" i="18"/>
  <c r="I124" i="18"/>
  <c r="J139" i="39"/>
  <c r="I121" i="18"/>
  <c r="J117" i="39"/>
  <c r="I99" i="18"/>
  <c r="J102" i="39"/>
  <c r="I88" i="18"/>
  <c r="H16" i="11"/>
  <c r="H127" i="18" s="1"/>
  <c r="I87" i="18"/>
  <c r="J7" i="16"/>
  <c r="K226" i="39" s="1"/>
  <c r="H5" i="12"/>
  <c r="I152" i="39" s="1"/>
  <c r="H223" i="39"/>
  <c r="H106" i="39"/>
  <c r="H9" i="17"/>
  <c r="H228" i="18" s="1"/>
  <c r="I176" i="18"/>
  <c r="I154" i="39"/>
  <c r="H9" i="8"/>
  <c r="H66" i="18" s="1"/>
  <c r="G68" i="18"/>
  <c r="J11" i="14"/>
  <c r="J176" i="18" s="1"/>
  <c r="H10" i="17"/>
  <c r="H229" i="18" s="1"/>
  <c r="I197" i="18"/>
  <c r="J169" i="39"/>
  <c r="G65" i="18"/>
  <c r="H65" i="18"/>
  <c r="H8" i="10"/>
  <c r="I119" i="39" s="1"/>
  <c r="G101" i="18"/>
  <c r="G228" i="18"/>
  <c r="G229" i="18"/>
  <c r="G50" i="18"/>
  <c r="H13" i="14"/>
  <c r="H178" i="18" s="1"/>
  <c r="G207" i="18"/>
  <c r="I192" i="18"/>
  <c r="G97" i="18"/>
  <c r="I193" i="18"/>
  <c r="J14" i="15"/>
  <c r="J197" i="18" s="1"/>
  <c r="J4" i="13"/>
  <c r="K169" i="39" s="1"/>
  <c r="H227" i="39"/>
  <c r="H79" i="39"/>
  <c r="H14" i="9"/>
  <c r="H89" i="18" s="1"/>
  <c r="H6" i="16"/>
  <c r="J9" i="15"/>
  <c r="J192" i="18" s="1"/>
  <c r="H4" i="10"/>
  <c r="J10" i="15"/>
  <c r="J193" i="18" s="1"/>
  <c r="I97" i="18"/>
  <c r="G61" i="18"/>
  <c r="H176" i="39"/>
  <c r="J12" i="9"/>
  <c r="J87" i="18" s="1"/>
  <c r="H11" i="8"/>
  <c r="H68" i="18" s="1"/>
  <c r="G141" i="18"/>
  <c r="I69" i="18"/>
  <c r="H154" i="39"/>
  <c r="G135" i="18"/>
  <c r="K91" i="39"/>
  <c r="I248" i="39"/>
  <c r="I61" i="18"/>
  <c r="H12" i="12"/>
  <c r="H141" i="18" s="1"/>
  <c r="J91" i="39"/>
  <c r="J4" i="8"/>
  <c r="H102" i="39"/>
  <c r="I73" i="18"/>
  <c r="G145" i="18"/>
  <c r="G224" i="18"/>
  <c r="K125" i="39"/>
  <c r="G84" i="18"/>
  <c r="A44" i="39"/>
  <c r="B44" i="39" s="1"/>
  <c r="G5" i="6"/>
  <c r="H44" i="39" s="1"/>
  <c r="J13" i="17"/>
  <c r="J232" i="18" s="1"/>
  <c r="H16" i="12"/>
  <c r="H145" i="18" s="1"/>
  <c r="H5" i="17"/>
  <c r="I235" i="39"/>
  <c r="J125" i="39"/>
  <c r="G127" i="18"/>
  <c r="J12" i="11"/>
  <c r="J123" i="18" s="1"/>
  <c r="I126" i="18"/>
  <c r="G217" i="18"/>
  <c r="H248" i="39"/>
  <c r="A32" i="18"/>
  <c r="H13" i="16"/>
  <c r="H214" i="18" s="1"/>
  <c r="I63" i="18"/>
  <c r="G69" i="18"/>
  <c r="J13" i="7"/>
  <c r="K70" i="39" s="1"/>
  <c r="G66" i="18"/>
  <c r="I123" i="18"/>
  <c r="I156" i="18"/>
  <c r="G136" i="18"/>
  <c r="H144" i="18"/>
  <c r="A47" i="39"/>
  <c r="G196" i="18"/>
  <c r="A6" i="18"/>
  <c r="J121" i="18"/>
  <c r="I231" i="18"/>
  <c r="H143" i="18"/>
  <c r="I85" i="18"/>
  <c r="A33" i="18"/>
  <c r="K106" i="39"/>
  <c r="I107" i="18"/>
  <c r="G99" i="18"/>
  <c r="A26" i="18"/>
  <c r="I45" i="18"/>
  <c r="H109" i="18"/>
  <c r="I199" i="18"/>
  <c r="I232" i="18"/>
  <c r="A13" i="18"/>
  <c r="J106" i="39"/>
  <c r="H235" i="39"/>
  <c r="A43" i="39"/>
  <c r="B43" i="39" s="1"/>
  <c r="H162" i="39"/>
  <c r="I79" i="39"/>
  <c r="I176" i="39"/>
  <c r="K227" i="39"/>
  <c r="I106" i="39"/>
  <c r="I108" i="39"/>
  <c r="H137" i="18"/>
  <c r="I214" i="39"/>
  <c r="H156" i="18"/>
  <c r="G169" i="18"/>
  <c r="A42" i="39"/>
  <c r="B42" i="39" s="1"/>
  <c r="G7" i="5"/>
  <c r="H28" i="39" s="1"/>
  <c r="H191" i="18"/>
  <c r="J15" i="15"/>
  <c r="J198" i="18" s="1"/>
  <c r="H101" i="18"/>
  <c r="J6" i="9"/>
  <c r="K99" i="39" s="1"/>
  <c r="I178" i="18"/>
  <c r="J13" i="14"/>
  <c r="J178" i="18" s="1"/>
  <c r="J7" i="7"/>
  <c r="J127" i="39"/>
  <c r="G102" i="18"/>
  <c r="I155" i="18"/>
  <c r="J6" i="17"/>
  <c r="J225" i="18" s="1"/>
  <c r="J121" i="39"/>
  <c r="I83" i="18"/>
  <c r="G81" i="18"/>
  <c r="J8" i="13"/>
  <c r="J155" i="18" s="1"/>
  <c r="B31" i="39"/>
  <c r="H6" i="13"/>
  <c r="H153" i="18" s="1"/>
  <c r="A29" i="39"/>
  <c r="B29" i="39" s="1"/>
  <c r="G153" i="18"/>
  <c r="A28" i="39"/>
  <c r="B28" i="39" s="1"/>
  <c r="H161" i="39"/>
  <c r="I50" i="18"/>
  <c r="G210" i="18"/>
  <c r="J155" i="39"/>
  <c r="I81" i="18"/>
  <c r="H226" i="39"/>
  <c r="G208" i="18"/>
  <c r="H7" i="16"/>
  <c r="H228" i="39"/>
  <c r="J8" i="9"/>
  <c r="K101" i="39" s="1"/>
  <c r="G64" i="18"/>
  <c r="I103" i="18"/>
  <c r="H12" i="13"/>
  <c r="H159" i="18" s="1"/>
  <c r="G15" i="6"/>
  <c r="H15" i="6" s="1"/>
  <c r="I54" i="39" s="1"/>
  <c r="H7" i="8"/>
  <c r="H64" i="18" s="1"/>
  <c r="G83" i="18"/>
  <c r="G189" i="18"/>
  <c r="I213" i="39"/>
  <c r="A49" i="39"/>
  <c r="B49" i="39" s="1"/>
  <c r="A11" i="18"/>
  <c r="H209" i="39"/>
  <c r="K127" i="39"/>
  <c r="A10" i="18"/>
  <c r="G143" i="18"/>
  <c r="I137" i="18"/>
  <c r="I244" i="39"/>
  <c r="K155" i="39"/>
  <c r="K103" i="39"/>
  <c r="H4" i="14"/>
  <c r="H169" i="18" s="1"/>
  <c r="I109" i="18"/>
  <c r="I8" i="5"/>
  <c r="J29" i="39" s="1"/>
  <c r="G159" i="18"/>
  <c r="H6" i="15"/>
  <c r="H189" i="18" s="1"/>
  <c r="A31" i="18"/>
  <c r="I108" i="18"/>
  <c r="J5" i="14"/>
  <c r="J5" i="7"/>
  <c r="K62" i="39" s="1"/>
  <c r="G10" i="6"/>
  <c r="H10" i="6" s="1"/>
  <c r="I49" i="39" s="1"/>
  <c r="J5" i="8"/>
  <c r="A53" i="39"/>
  <c r="B53" i="39" s="1"/>
  <c r="H213" i="39"/>
  <c r="I141" i="39"/>
  <c r="H64" i="39"/>
  <c r="A54" i="39"/>
  <c r="B54" i="39" s="1"/>
  <c r="I15" i="6"/>
  <c r="J54" i="39" s="1"/>
  <c r="B33" i="39"/>
  <c r="B24" i="39"/>
  <c r="I44" i="18"/>
  <c r="I62" i="18"/>
  <c r="G191" i="18"/>
  <c r="I54" i="18"/>
  <c r="G120" i="18"/>
  <c r="G108" i="18"/>
  <c r="A35" i="18"/>
  <c r="G195" i="18"/>
  <c r="G46" i="18"/>
  <c r="I73" i="39"/>
  <c r="J103" i="18"/>
  <c r="H9" i="10"/>
  <c r="H102" i="18" s="1"/>
  <c r="H6" i="9"/>
  <c r="H81" i="18" s="1"/>
  <c r="J13" i="11"/>
  <c r="J124" i="18" s="1"/>
  <c r="B26" i="39"/>
  <c r="I170" i="18"/>
  <c r="H8" i="9"/>
  <c r="H83" i="18" s="1"/>
  <c r="J54" i="18"/>
  <c r="J108" i="18"/>
  <c r="I46" i="18"/>
  <c r="I195" i="18"/>
  <c r="H9" i="11"/>
  <c r="H120" i="18" s="1"/>
  <c r="H108" i="18"/>
  <c r="I225" i="18"/>
  <c r="J103" i="39"/>
  <c r="I7" i="6"/>
  <c r="J46" i="39" s="1"/>
  <c r="H7" i="10"/>
  <c r="H100" i="18" s="1"/>
  <c r="J5" i="17"/>
  <c r="J224" i="18" s="1"/>
  <c r="K81" i="39"/>
  <c r="J152" i="39"/>
  <c r="A25" i="18"/>
  <c r="G124" i="18"/>
  <c r="I144" i="18"/>
  <c r="I66" i="18"/>
  <c r="I134" i="18"/>
  <c r="A55" i="39"/>
  <c r="B55" i="39" s="1"/>
  <c r="I102" i="39"/>
  <c r="I55" i="18"/>
  <c r="I14" i="5"/>
  <c r="J35" i="39" s="1"/>
  <c r="J15" i="12"/>
  <c r="J144" i="18" s="1"/>
  <c r="J9" i="8"/>
  <c r="K84" i="39" s="1"/>
  <c r="I233" i="18"/>
  <c r="G7" i="6"/>
  <c r="H46" i="39" s="1"/>
  <c r="H13" i="11"/>
  <c r="H124" i="18" s="1"/>
  <c r="G91" i="18"/>
  <c r="G4" i="6"/>
  <c r="G25" i="18" s="1"/>
  <c r="G14" i="5"/>
  <c r="H35" i="39" s="1"/>
  <c r="H91" i="18"/>
  <c r="K104" i="39"/>
  <c r="A35" i="39"/>
  <c r="B35" i="39" s="1"/>
  <c r="G144" i="18"/>
  <c r="K152" i="39"/>
  <c r="I102" i="18"/>
  <c r="J104" i="39"/>
  <c r="A46" i="39"/>
  <c r="B46" i="39" s="1"/>
  <c r="A25" i="39"/>
  <c r="B25" i="39" s="1"/>
  <c r="I4" i="5"/>
  <c r="J25" i="39" s="1"/>
  <c r="J9" i="10"/>
  <c r="K120" i="39" s="1"/>
  <c r="G197" i="18"/>
  <c r="I86" i="18"/>
  <c r="J14" i="17"/>
  <c r="J233" i="18" s="1"/>
  <c r="H14" i="15"/>
  <c r="H197" i="18" s="1"/>
  <c r="G85" i="18"/>
  <c r="J81" i="39"/>
  <c r="I224" i="18"/>
  <c r="J14" i="14"/>
  <c r="K197" i="39" s="1"/>
  <c r="K224" i="39"/>
  <c r="J7" i="13"/>
  <c r="J12" i="8"/>
  <c r="J69" i="18" s="1"/>
  <c r="J9" i="13"/>
  <c r="J156" i="18" s="1"/>
  <c r="I84" i="18"/>
  <c r="A29" i="18"/>
  <c r="H14" i="14"/>
  <c r="I197" i="39" s="1"/>
  <c r="A15" i="18"/>
  <c r="A34" i="18"/>
  <c r="A37" i="18"/>
  <c r="K231" i="39"/>
  <c r="G9" i="5"/>
  <c r="H30" i="39" s="1"/>
  <c r="G8" i="6"/>
  <c r="H47" i="39" s="1"/>
  <c r="I194" i="18"/>
  <c r="G11" i="5"/>
  <c r="H11" i="5" s="1"/>
  <c r="H14" i="18" s="1"/>
  <c r="J241" i="39"/>
  <c r="A32" i="39"/>
  <c r="B32" i="39" s="1"/>
  <c r="I229" i="39"/>
  <c r="K161" i="39"/>
  <c r="I12" i="5"/>
  <c r="J33" i="39" s="1"/>
  <c r="H6" i="11"/>
  <c r="H117" i="18" s="1"/>
  <c r="I161" i="18"/>
  <c r="J11" i="15"/>
  <c r="J194" i="18" s="1"/>
  <c r="H11" i="14"/>
  <c r="H176" i="18" s="1"/>
  <c r="H217" i="39"/>
  <c r="I223" i="18"/>
  <c r="K102" i="39"/>
  <c r="A14" i="18"/>
  <c r="G117" i="18"/>
  <c r="J14" i="13"/>
  <c r="J161" i="18" s="1"/>
  <c r="G176" i="18"/>
  <c r="G199" i="18"/>
  <c r="A30" i="39"/>
  <c r="B30" i="39" s="1"/>
  <c r="J161" i="39"/>
  <c r="I217" i="39"/>
  <c r="G53" i="18"/>
  <c r="I9" i="5"/>
  <c r="J30" i="39" s="1"/>
  <c r="I52" i="18"/>
  <c r="G44" i="18"/>
  <c r="I143" i="18"/>
  <c r="B27" i="39"/>
  <c r="B51" i="39"/>
  <c r="H133" i="18"/>
  <c r="H100" i="39"/>
  <c r="H7" i="9"/>
  <c r="G82" i="18"/>
  <c r="G13" i="5"/>
  <c r="H34" i="39" s="1"/>
  <c r="I13" i="5"/>
  <c r="J34" i="39" s="1"/>
  <c r="B48" i="39"/>
  <c r="G155" i="18"/>
  <c r="B50" i="39"/>
  <c r="J10" i="12"/>
  <c r="I139" i="18"/>
  <c r="J157" i="39"/>
  <c r="H14" i="13"/>
  <c r="G6" i="6"/>
  <c r="H45" i="39" s="1"/>
  <c r="A9" i="18"/>
  <c r="J234" i="39"/>
  <c r="I216" i="18"/>
  <c r="I6" i="5"/>
  <c r="J27" i="39" s="1"/>
  <c r="B47" i="39"/>
  <c r="J5" i="9"/>
  <c r="I80" i="18"/>
  <c r="J98" i="39"/>
  <c r="H123" i="39"/>
  <c r="H12" i="10"/>
  <c r="G105" i="18"/>
  <c r="I6" i="6"/>
  <c r="J45" i="39" s="1"/>
  <c r="A34" i="39"/>
  <c r="B34" i="39" s="1"/>
  <c r="A45" i="39"/>
  <c r="B45" i="39" s="1"/>
  <c r="B52" i="39"/>
  <c r="G6" i="5"/>
  <c r="H27" i="39" s="1"/>
  <c r="I215" i="18"/>
  <c r="G161" i="18"/>
  <c r="K249" i="39"/>
  <c r="K230" i="39"/>
  <c r="K214" i="39"/>
  <c r="K180" i="39"/>
  <c r="J45" i="18"/>
  <c r="K71" i="39"/>
  <c r="K67" i="39"/>
  <c r="K69" i="39"/>
  <c r="J47" i="18"/>
  <c r="J5" i="6"/>
  <c r="K44" i="39" s="1"/>
  <c r="J211" i="18"/>
  <c r="K229" i="39"/>
  <c r="J91" i="18"/>
  <c r="K109" i="39"/>
  <c r="I32" i="18"/>
  <c r="J50" i="39"/>
  <c r="H119" i="18"/>
  <c r="I137" i="39"/>
  <c r="J116" i="18"/>
  <c r="K134" i="39"/>
  <c r="C16" i="18"/>
  <c r="D34" i="39"/>
  <c r="J214" i="18"/>
  <c r="K232" i="39"/>
  <c r="H52" i="18"/>
  <c r="I70" i="39"/>
  <c r="J190" i="18"/>
  <c r="K208" i="39"/>
  <c r="C6" i="18"/>
  <c r="D24" i="39"/>
  <c r="H140" i="18"/>
  <c r="I158" i="39"/>
  <c r="H70" i="18"/>
  <c r="I88" i="39"/>
  <c r="C7" i="18"/>
  <c r="D25" i="39"/>
  <c r="H154" i="18"/>
  <c r="I172" i="39"/>
  <c r="H171" i="18"/>
  <c r="I189" i="39"/>
  <c r="J207" i="18"/>
  <c r="K225" i="39"/>
  <c r="J105" i="18"/>
  <c r="K123" i="39"/>
  <c r="J181" i="18"/>
  <c r="K199" i="39"/>
  <c r="K211" i="39"/>
  <c r="C29" i="18"/>
  <c r="D47" i="39"/>
  <c r="C28" i="18"/>
  <c r="D46" i="39"/>
  <c r="C31" i="18"/>
  <c r="D49" i="39"/>
  <c r="H187" i="18"/>
  <c r="I205" i="39"/>
  <c r="H87" i="18"/>
  <c r="I105" i="39"/>
  <c r="J68" i="18"/>
  <c r="K86" i="39"/>
  <c r="H48" i="18"/>
  <c r="I66" i="39"/>
  <c r="H223" i="18"/>
  <c r="I241" i="39"/>
  <c r="J158" i="18"/>
  <c r="K176" i="39"/>
  <c r="H233" i="18"/>
  <c r="I251" i="39"/>
  <c r="H212" i="18"/>
  <c r="I230" i="39"/>
  <c r="H47" i="18"/>
  <c r="I65" i="39"/>
  <c r="H7" i="18"/>
  <c r="I25" i="39"/>
  <c r="K72" i="39"/>
  <c r="J234" i="18"/>
  <c r="K252" i="39"/>
  <c r="H174" i="18"/>
  <c r="I192" i="39"/>
  <c r="H115" i="18"/>
  <c r="I133" i="39"/>
  <c r="H170" i="18"/>
  <c r="I188" i="39"/>
  <c r="J79" i="18"/>
  <c r="K97" i="39"/>
  <c r="J159" i="18"/>
  <c r="J70" i="18"/>
  <c r="K88" i="39"/>
  <c r="C17" i="18"/>
  <c r="D35" i="39"/>
  <c r="H160" i="18"/>
  <c r="I178" i="39"/>
  <c r="J189" i="18"/>
  <c r="K207" i="39"/>
  <c r="J205" i="18"/>
  <c r="K223" i="39"/>
  <c r="J140" i="18"/>
  <c r="K158" i="39"/>
  <c r="K87" i="39"/>
  <c r="J174" i="18"/>
  <c r="K192" i="39"/>
  <c r="H118" i="18"/>
  <c r="I136" i="39"/>
  <c r="J173" i="18"/>
  <c r="K191" i="39"/>
  <c r="J82" i="18"/>
  <c r="K100" i="39"/>
  <c r="H173" i="18"/>
  <c r="I191" i="39"/>
  <c r="J217" i="18"/>
  <c r="K235" i="39"/>
  <c r="J235" i="18"/>
  <c r="K253" i="39"/>
  <c r="J136" i="18"/>
  <c r="K154" i="39"/>
  <c r="H106" i="18"/>
  <c r="I124" i="39"/>
  <c r="H67" i="18"/>
  <c r="I85" i="39"/>
  <c r="H71" i="18"/>
  <c r="I89" i="39"/>
  <c r="H162" i="18"/>
  <c r="I180" i="39"/>
  <c r="J199" i="18"/>
  <c r="K217" i="39"/>
  <c r="J61" i="18"/>
  <c r="K79" i="39"/>
  <c r="C13" i="18"/>
  <c r="D31" i="39"/>
  <c r="H227" i="18"/>
  <c r="I245" i="39"/>
  <c r="J180" i="18"/>
  <c r="K198" i="39"/>
  <c r="J191" i="18"/>
  <c r="K209" i="39"/>
  <c r="J98" i="18"/>
  <c r="K116" i="39"/>
  <c r="H175" i="18"/>
  <c r="I193" i="39"/>
  <c r="H122" i="18"/>
  <c r="I140" i="39"/>
  <c r="H44" i="18"/>
  <c r="I62" i="39"/>
  <c r="G37" i="18"/>
  <c r="H55" i="39"/>
  <c r="H45" i="18"/>
  <c r="I63" i="39"/>
  <c r="J106" i="18"/>
  <c r="K124" i="39"/>
  <c r="J157" i="18"/>
  <c r="K175" i="39"/>
  <c r="J171" i="18"/>
  <c r="K189" i="39"/>
  <c r="H46" i="18"/>
  <c r="I64" i="39"/>
  <c r="H49" i="18"/>
  <c r="I67" i="39"/>
  <c r="J153" i="18"/>
  <c r="H215" i="18"/>
  <c r="I233" i="39"/>
  <c r="J169" i="18"/>
  <c r="K187" i="39"/>
  <c r="J64" i="18"/>
  <c r="K82" i="39"/>
  <c r="C14" i="18"/>
  <c r="D32" i="39"/>
  <c r="C9" i="18"/>
  <c r="D27" i="39"/>
  <c r="C8" i="18"/>
  <c r="D26" i="39"/>
  <c r="I86" i="39"/>
  <c r="J101" i="18"/>
  <c r="K119" i="39"/>
  <c r="J163" i="18"/>
  <c r="K181" i="39"/>
  <c r="J177" i="18"/>
  <c r="K195" i="39"/>
  <c r="H213" i="18"/>
  <c r="I231" i="39"/>
  <c r="H193" i="18"/>
  <c r="I211" i="39"/>
  <c r="H225" i="18"/>
  <c r="I243" i="39"/>
  <c r="H224" i="18"/>
  <c r="I242" i="39"/>
  <c r="H134" i="18"/>
  <c r="C30" i="18"/>
  <c r="D48" i="39"/>
  <c r="C25" i="18"/>
  <c r="D43" i="39"/>
  <c r="C34" i="18"/>
  <c r="D52" i="39"/>
  <c r="C27" i="18"/>
  <c r="D45" i="39"/>
  <c r="H85" i="18"/>
  <c r="H135" i="18"/>
  <c r="I153" i="39"/>
  <c r="J152" i="18"/>
  <c r="K170" i="39"/>
  <c r="H54" i="18"/>
  <c r="I72" i="39"/>
  <c r="J97" i="18"/>
  <c r="I104" i="39"/>
  <c r="J188" i="18"/>
  <c r="K206" i="39"/>
  <c r="H192" i="18"/>
  <c r="I210" i="39"/>
  <c r="I171" i="39"/>
  <c r="H157" i="18"/>
  <c r="I175" i="39"/>
  <c r="J90" i="18"/>
  <c r="K108" i="39"/>
  <c r="J104" i="18"/>
  <c r="K122" i="39"/>
  <c r="C15" i="18"/>
  <c r="D33" i="39"/>
  <c r="J142" i="18"/>
  <c r="K160" i="39"/>
  <c r="C33" i="18"/>
  <c r="D51" i="39"/>
  <c r="C32" i="18"/>
  <c r="D50" i="39"/>
  <c r="C35" i="18"/>
  <c r="D53" i="39"/>
  <c r="J160" i="18"/>
  <c r="K178" i="39"/>
  <c r="C24" i="18"/>
  <c r="D42" i="39"/>
  <c r="J48" i="18"/>
  <c r="K66" i="39"/>
  <c r="I177" i="39"/>
  <c r="H231" i="18"/>
  <c r="J115" i="18"/>
  <c r="K133" i="39"/>
  <c r="H72" i="18"/>
  <c r="I90" i="39"/>
  <c r="K247" i="39"/>
  <c r="H142" i="18"/>
  <c r="H98" i="18"/>
  <c r="I116" i="39"/>
  <c r="H62" i="18"/>
  <c r="I80" i="39"/>
  <c r="C12" i="18"/>
  <c r="D30" i="39"/>
  <c r="G7" i="18"/>
  <c r="H25" i="39"/>
  <c r="H33" i="18"/>
  <c r="I51" i="39"/>
  <c r="G33" i="18"/>
  <c r="H51" i="39"/>
  <c r="J11" i="6"/>
  <c r="H181" i="18"/>
  <c r="I199" i="39"/>
  <c r="H210" i="18"/>
  <c r="I228" i="39"/>
  <c r="H205" i="18"/>
  <c r="I223" i="39"/>
  <c r="H138" i="18"/>
  <c r="I156" i="39"/>
  <c r="J122" i="18"/>
  <c r="K140" i="39"/>
  <c r="H79" i="18"/>
  <c r="I97" i="39"/>
  <c r="J71" i="18"/>
  <c r="K89" i="39"/>
  <c r="J100" i="18"/>
  <c r="K118" i="39"/>
  <c r="H155" i="18"/>
  <c r="I173" i="39"/>
  <c r="J172" i="18"/>
  <c r="K190" i="39"/>
  <c r="H207" i="18"/>
  <c r="I225" i="39"/>
  <c r="J119" i="18"/>
  <c r="K137" i="39"/>
  <c r="J65" i="18"/>
  <c r="K83" i="39"/>
  <c r="J72" i="18"/>
  <c r="K90" i="39"/>
  <c r="G35" i="18"/>
  <c r="H53" i="39"/>
  <c r="C10" i="18"/>
  <c r="D28" i="39"/>
  <c r="C11" i="18"/>
  <c r="D29" i="39"/>
  <c r="H50" i="18"/>
  <c r="I68" i="39"/>
  <c r="H198" i="18"/>
  <c r="I216" i="39"/>
  <c r="H177" i="18"/>
  <c r="I195" i="39"/>
  <c r="J120" i="18"/>
  <c r="K138" i="39"/>
  <c r="H97" i="18"/>
  <c r="I115" i="39"/>
  <c r="J175" i="18"/>
  <c r="K193" i="39"/>
  <c r="C37" i="18"/>
  <c r="D55" i="39"/>
  <c r="C36" i="18"/>
  <c r="D54" i="39"/>
  <c r="C26" i="18"/>
  <c r="D44" i="39"/>
  <c r="H116" i="18"/>
  <c r="I134" i="39"/>
  <c r="H104" i="18"/>
  <c r="I122" i="39"/>
  <c r="I26" i="18"/>
  <c r="J50" i="18"/>
  <c r="K68" i="39"/>
  <c r="J226" i="18"/>
  <c r="K244" i="39"/>
  <c r="H152" i="18"/>
  <c r="I170" i="39"/>
  <c r="J215" i="18"/>
  <c r="K233" i="39"/>
  <c r="J89" i="18"/>
  <c r="H180" i="18"/>
  <c r="I198" i="39"/>
  <c r="J138" i="18"/>
  <c r="K156" i="39"/>
  <c r="H63" i="18"/>
  <c r="I81" i="39"/>
  <c r="J11" i="5"/>
  <c r="I14" i="18"/>
  <c r="H5" i="5"/>
  <c r="G8" i="18"/>
  <c r="G26" i="18"/>
  <c r="J5" i="5"/>
  <c r="I8" i="18"/>
  <c r="J12" i="6"/>
  <c r="J13" i="6"/>
  <c r="I34" i="18"/>
  <c r="J187" i="18"/>
  <c r="H10" i="5"/>
  <c r="G13" i="18"/>
  <c r="J7" i="5"/>
  <c r="I10" i="18"/>
  <c r="J4" i="6"/>
  <c r="I25" i="18"/>
  <c r="H13" i="6"/>
  <c r="G34" i="18"/>
  <c r="H7" i="5"/>
  <c r="G10" i="18"/>
  <c r="H14" i="6"/>
  <c r="H8" i="5"/>
  <c r="G11" i="18"/>
  <c r="J8" i="6"/>
  <c r="I29" i="18"/>
  <c r="H12" i="5"/>
  <c r="G15" i="18"/>
  <c r="H9" i="6"/>
  <c r="G30" i="18"/>
  <c r="J10" i="6"/>
  <c r="I31" i="18"/>
  <c r="J10" i="5"/>
  <c r="I13" i="18"/>
  <c r="H16" i="6"/>
  <c r="H4" i="6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49" i="2"/>
  <c r="E50" i="2"/>
  <c r="E51" i="2"/>
  <c r="E52" i="2"/>
  <c r="E53" i="2"/>
  <c r="E48" i="2"/>
  <c r="I5" i="2"/>
  <c r="I6" i="2"/>
  <c r="I7" i="2"/>
  <c r="I8" i="2"/>
  <c r="I9" i="2"/>
  <c r="I10" i="2"/>
  <c r="V5" i="2"/>
  <c r="V6" i="2"/>
  <c r="V7" i="2"/>
  <c r="V8" i="2"/>
  <c r="V9" i="2"/>
  <c r="V10" i="2"/>
  <c r="K22" i="45" l="1"/>
  <c r="J22" i="45" s="1"/>
  <c r="I84" i="39"/>
  <c r="J9" i="6"/>
  <c r="I30" i="18"/>
  <c r="K213" i="39"/>
  <c r="K245" i="39"/>
  <c r="I227" i="39"/>
  <c r="I37" i="18"/>
  <c r="G32" i="18"/>
  <c r="H5" i="6"/>
  <c r="H43" i="39"/>
  <c r="I35" i="18"/>
  <c r="J16" i="6"/>
  <c r="H11" i="6"/>
  <c r="I159" i="39"/>
  <c r="I87" i="39"/>
  <c r="I145" i="39"/>
  <c r="I196" i="39"/>
  <c r="K159" i="39"/>
  <c r="J208" i="18"/>
  <c r="I9" i="18"/>
  <c r="J14" i="6"/>
  <c r="I33" i="18"/>
  <c r="J44" i="18"/>
  <c r="K48" i="45"/>
  <c r="J48" i="45" s="1"/>
  <c r="K131" i="45"/>
  <c r="J131" i="45" s="1"/>
  <c r="K123" i="45"/>
  <c r="J123" i="45" s="1"/>
  <c r="K117" i="45"/>
  <c r="J117" i="45" s="1"/>
  <c r="K115" i="45"/>
  <c r="J115" i="45" s="1"/>
  <c r="K107" i="45"/>
  <c r="J107" i="45" s="1"/>
  <c r="K158" i="45"/>
  <c r="J158" i="45" s="1"/>
  <c r="K91" i="45"/>
  <c r="J91" i="45" s="1"/>
  <c r="K86" i="45"/>
  <c r="J86" i="45" s="1"/>
  <c r="K33" i="45"/>
  <c r="J33" i="45" s="1"/>
  <c r="K42" i="45"/>
  <c r="J42" i="45" s="1"/>
  <c r="K63" i="45"/>
  <c r="J63" i="45" s="1"/>
  <c r="K50" i="45"/>
  <c r="J50" i="45" s="1"/>
  <c r="K30" i="45"/>
  <c r="J30" i="45" s="1"/>
  <c r="K26" i="45"/>
  <c r="J26" i="45" s="1"/>
  <c r="K7" i="45"/>
  <c r="J7" i="45" s="1"/>
  <c r="K75" i="45"/>
  <c r="J75" i="45" s="1"/>
  <c r="K77" i="45"/>
  <c r="J77" i="45" s="1"/>
  <c r="K15" i="45"/>
  <c r="J15" i="45" s="1"/>
  <c r="K150" i="45"/>
  <c r="J150" i="45" s="1"/>
  <c r="K90" i="45"/>
  <c r="J90" i="45" s="1"/>
  <c r="K66" i="45"/>
  <c r="J66" i="45" s="1"/>
  <c r="K149" i="45"/>
  <c r="J149" i="45" s="1"/>
  <c r="K155" i="45"/>
  <c r="J155" i="45" s="1"/>
  <c r="K151" i="45"/>
  <c r="J151" i="45" s="1"/>
  <c r="K147" i="45"/>
  <c r="J147" i="45" s="1"/>
  <c r="K78" i="45"/>
  <c r="J78" i="45" s="1"/>
  <c r="K87" i="45"/>
  <c r="J87" i="45" s="1"/>
  <c r="K95" i="45"/>
  <c r="J95" i="45" s="1"/>
  <c r="K44" i="45"/>
  <c r="J44" i="45" s="1"/>
  <c r="K57" i="45"/>
  <c r="J57" i="45" s="1"/>
  <c r="K70" i="45"/>
  <c r="J70" i="45" s="1"/>
  <c r="K58" i="45"/>
  <c r="J58" i="45" s="1"/>
  <c r="K9" i="45"/>
  <c r="J9" i="45" s="1"/>
  <c r="K10" i="45"/>
  <c r="J10" i="45" s="1"/>
  <c r="K8" i="45"/>
  <c r="J8" i="45" s="1"/>
  <c r="K12" i="45"/>
  <c r="J12" i="45" s="1"/>
  <c r="K109" i="45"/>
  <c r="J109" i="45" s="1"/>
  <c r="K130" i="45"/>
  <c r="J130" i="45" s="1"/>
  <c r="K127" i="45"/>
  <c r="J127" i="45" s="1"/>
  <c r="K140" i="45"/>
  <c r="J140" i="45" s="1"/>
  <c r="K128" i="45"/>
  <c r="J128" i="45" s="1"/>
  <c r="K136" i="45"/>
  <c r="J136" i="45" s="1"/>
  <c r="K114" i="45"/>
  <c r="J114" i="45" s="1"/>
  <c r="K100" i="45"/>
  <c r="J100" i="45" s="1"/>
  <c r="K76" i="45"/>
  <c r="J76" i="45" s="1"/>
  <c r="K93" i="45"/>
  <c r="J93" i="45" s="1"/>
  <c r="K51" i="45"/>
  <c r="J51" i="45" s="1"/>
  <c r="K49" i="45"/>
  <c r="J49" i="45" s="1"/>
  <c r="K20" i="45"/>
  <c r="J20" i="45" s="1"/>
  <c r="K39" i="45"/>
  <c r="J39" i="45" s="1"/>
  <c r="K62" i="45"/>
  <c r="J62" i="45" s="1"/>
  <c r="K59" i="45"/>
  <c r="J59" i="45" s="1"/>
  <c r="K55" i="45"/>
  <c r="J55" i="45" s="1"/>
  <c r="K105" i="45"/>
  <c r="J105" i="45" s="1"/>
  <c r="K143" i="45"/>
  <c r="J143" i="45" s="1"/>
  <c r="K99" i="45"/>
  <c r="J99" i="45" s="1"/>
  <c r="K129" i="45"/>
  <c r="J129" i="45" s="1"/>
  <c r="K135" i="45"/>
  <c r="J135" i="45" s="1"/>
  <c r="K124" i="45"/>
  <c r="J124" i="45" s="1"/>
  <c r="K112" i="45"/>
  <c r="J112" i="45" s="1"/>
  <c r="K113" i="45"/>
  <c r="J113" i="45" s="1"/>
  <c r="G148" i="45"/>
  <c r="K148" i="45"/>
  <c r="J148" i="45" s="1"/>
  <c r="K89" i="45"/>
  <c r="J89" i="45" s="1"/>
  <c r="K82" i="45"/>
  <c r="J82" i="45" s="1"/>
  <c r="K92" i="45"/>
  <c r="J92" i="45" s="1"/>
  <c r="K53" i="45"/>
  <c r="J53" i="45" s="1"/>
  <c r="K68" i="45"/>
  <c r="J68" i="45" s="1"/>
  <c r="K67" i="45"/>
  <c r="J67" i="45" s="1"/>
  <c r="K65" i="45"/>
  <c r="J65" i="45" s="1"/>
  <c r="K24" i="45"/>
  <c r="J24" i="45" s="1"/>
  <c r="K46" i="45"/>
  <c r="J46" i="45" s="1"/>
  <c r="K56" i="45"/>
  <c r="J56" i="45" s="1"/>
  <c r="K16" i="45"/>
  <c r="J16" i="45" s="1"/>
  <c r="K110" i="45"/>
  <c r="J110" i="45" s="1"/>
  <c r="K64" i="45"/>
  <c r="J64" i="45" s="1"/>
  <c r="K47" i="45"/>
  <c r="J47" i="45" s="1"/>
  <c r="K40" i="45"/>
  <c r="J40" i="45" s="1"/>
  <c r="K69" i="45"/>
  <c r="J69" i="45" s="1"/>
  <c r="K74" i="45"/>
  <c r="J74" i="45" s="1"/>
  <c r="K125" i="45"/>
  <c r="J125" i="45" s="1"/>
  <c r="K141" i="45"/>
  <c r="J141" i="45" s="1"/>
  <c r="K28" i="45"/>
  <c r="J28" i="45" s="1"/>
  <c r="K138" i="45"/>
  <c r="J138" i="45" s="1"/>
  <c r="K108" i="45"/>
  <c r="J108" i="45" s="1"/>
  <c r="K122" i="45"/>
  <c r="J122" i="45" s="1"/>
  <c r="K126" i="45"/>
  <c r="J126" i="45" s="1"/>
  <c r="K119" i="45"/>
  <c r="J119" i="45" s="1"/>
  <c r="G152" i="45"/>
  <c r="K152" i="45"/>
  <c r="J152" i="45" s="1"/>
  <c r="K81" i="45"/>
  <c r="J81" i="45" s="1"/>
  <c r="K94" i="45"/>
  <c r="J94" i="45" s="1"/>
  <c r="K84" i="45"/>
  <c r="J84" i="45" s="1"/>
  <c r="K34" i="45"/>
  <c r="J34" i="45" s="1"/>
  <c r="K61" i="45"/>
  <c r="J61" i="45" s="1"/>
  <c r="K21" i="45"/>
  <c r="J21" i="45" s="1"/>
  <c r="K43" i="45"/>
  <c r="J43" i="45" s="1"/>
  <c r="K31" i="45"/>
  <c r="J31" i="45" s="1"/>
  <c r="K36" i="45"/>
  <c r="J36" i="45" s="1"/>
  <c r="K11" i="45"/>
  <c r="J11" i="45" s="1"/>
  <c r="K139" i="45"/>
  <c r="J139" i="45" s="1"/>
  <c r="K132" i="45"/>
  <c r="J132" i="45" s="1"/>
  <c r="K116" i="45"/>
  <c r="J116" i="45" s="1"/>
  <c r="K133" i="45"/>
  <c r="J133" i="45" s="1"/>
  <c r="K137" i="45"/>
  <c r="J137" i="45" s="1"/>
  <c r="K120" i="45"/>
  <c r="J120" i="45" s="1"/>
  <c r="G157" i="45"/>
  <c r="K157" i="45"/>
  <c r="J157" i="45" s="1"/>
  <c r="K156" i="45"/>
  <c r="J156" i="45" s="1"/>
  <c r="K83" i="45"/>
  <c r="J83" i="45" s="1"/>
  <c r="K96" i="45"/>
  <c r="J96" i="45" s="1"/>
  <c r="K88" i="45"/>
  <c r="J88" i="45" s="1"/>
  <c r="K29" i="45"/>
  <c r="J29" i="45" s="1"/>
  <c r="K54" i="45"/>
  <c r="J54" i="45" s="1"/>
  <c r="K25" i="45"/>
  <c r="J25" i="45" s="1"/>
  <c r="K23" i="45"/>
  <c r="J23" i="45" s="1"/>
  <c r="K27" i="45"/>
  <c r="J27" i="45" s="1"/>
  <c r="K52" i="45"/>
  <c r="J52" i="45" s="1"/>
  <c r="K13" i="45"/>
  <c r="J13" i="45" s="1"/>
  <c r="K19" i="45"/>
  <c r="J19" i="45" s="1"/>
  <c r="K142" i="45"/>
  <c r="J142" i="45" s="1"/>
  <c r="K118" i="45"/>
  <c r="J118" i="45" s="1"/>
  <c r="K106" i="45"/>
  <c r="J106" i="45" s="1"/>
  <c r="K134" i="45"/>
  <c r="J134" i="45" s="1"/>
  <c r="K111" i="45"/>
  <c r="J111" i="45" s="1"/>
  <c r="K121" i="45"/>
  <c r="J121" i="45" s="1"/>
  <c r="K154" i="45"/>
  <c r="J154" i="45" s="1"/>
  <c r="K153" i="45"/>
  <c r="J153" i="45" s="1"/>
  <c r="K85" i="45"/>
  <c r="J85" i="45" s="1"/>
  <c r="K80" i="45"/>
  <c r="J80" i="45" s="1"/>
  <c r="K79" i="45"/>
  <c r="J79" i="45" s="1"/>
  <c r="K35" i="45"/>
  <c r="J35" i="45" s="1"/>
  <c r="K32" i="45"/>
  <c r="J32" i="45" s="1"/>
  <c r="K60" i="45"/>
  <c r="J60" i="45" s="1"/>
  <c r="K71" i="45"/>
  <c r="J71" i="45" s="1"/>
  <c r="K38" i="45"/>
  <c r="J38" i="45" s="1"/>
  <c r="K41" i="45"/>
  <c r="J41" i="45" s="1"/>
  <c r="K14" i="45"/>
  <c r="J14" i="45" s="1"/>
  <c r="G146" i="45"/>
  <c r="K104" i="45"/>
  <c r="J104" i="45" s="1"/>
  <c r="K37" i="45"/>
  <c r="J37" i="45" s="1"/>
  <c r="K45" i="45"/>
  <c r="J45" i="45" s="1"/>
  <c r="J3" i="16"/>
  <c r="K144" i="39"/>
  <c r="J118" i="18"/>
  <c r="J3" i="11"/>
  <c r="K136" i="39"/>
  <c r="I144" i="39"/>
  <c r="I139" i="39"/>
  <c r="G151" i="45"/>
  <c r="G27" i="18"/>
  <c r="K215" i="39"/>
  <c r="H6" i="6"/>
  <c r="H27" i="18" s="1"/>
  <c r="K248" i="39"/>
  <c r="I246" i="39"/>
  <c r="G147" i="45"/>
  <c r="J15" i="5"/>
  <c r="J36" i="39"/>
  <c r="I18" i="18"/>
  <c r="K250" i="39"/>
  <c r="K246" i="39"/>
  <c r="G149" i="45"/>
  <c r="G155" i="45"/>
  <c r="H15" i="5"/>
  <c r="H36" i="39"/>
  <c r="G18" i="18"/>
  <c r="K141" i="39"/>
  <c r="G158" i="45"/>
  <c r="G150" i="45"/>
  <c r="J3" i="17"/>
  <c r="J222" i="18" s="1"/>
  <c r="K222" i="39"/>
  <c r="K210" i="39"/>
  <c r="K194" i="39"/>
  <c r="J3" i="14"/>
  <c r="J151" i="18"/>
  <c r="K173" i="39"/>
  <c r="J3" i="8"/>
  <c r="J60" i="18" s="1"/>
  <c r="I28" i="18"/>
  <c r="J7" i="6"/>
  <c r="J28" i="18" s="1"/>
  <c r="J83" i="18"/>
  <c r="I101" i="39"/>
  <c r="I232" i="39"/>
  <c r="I247" i="39"/>
  <c r="J66" i="18"/>
  <c r="K105" i="39"/>
  <c r="I163" i="39"/>
  <c r="J9" i="5"/>
  <c r="K30" i="39" s="1"/>
  <c r="I107" i="39"/>
  <c r="I12" i="18"/>
  <c r="J6" i="5"/>
  <c r="K27" i="39" s="1"/>
  <c r="J15" i="6"/>
  <c r="J36" i="18" s="1"/>
  <c r="K179" i="39"/>
  <c r="I36" i="18"/>
  <c r="H7" i="6"/>
  <c r="I46" i="39" s="1"/>
  <c r="H179" i="18"/>
  <c r="J102" i="18"/>
  <c r="I127" i="39"/>
  <c r="J55" i="18"/>
  <c r="K73" i="39"/>
  <c r="J52" i="18"/>
  <c r="J179" i="18"/>
  <c r="K196" i="39"/>
  <c r="G28" i="18"/>
  <c r="J3" i="10"/>
  <c r="J96" i="18" s="1"/>
  <c r="G14" i="18"/>
  <c r="H14" i="5"/>
  <c r="I118" i="39"/>
  <c r="K212" i="39"/>
  <c r="H31" i="18"/>
  <c r="H32" i="39"/>
  <c r="G16" i="18"/>
  <c r="H9" i="5"/>
  <c r="I30" i="39" s="1"/>
  <c r="K126" i="39"/>
  <c r="I32" i="39"/>
  <c r="I138" i="39"/>
  <c r="J114" i="18"/>
  <c r="I187" i="39"/>
  <c r="K142" i="39"/>
  <c r="J81" i="18"/>
  <c r="J3" i="7"/>
  <c r="K60" i="39" s="1"/>
  <c r="K64" i="39"/>
  <c r="I207" i="39"/>
  <c r="J46" i="18"/>
  <c r="I194" i="39"/>
  <c r="J14" i="5"/>
  <c r="K35" i="39" s="1"/>
  <c r="K80" i="39"/>
  <c r="G31" i="18"/>
  <c r="H36" i="18"/>
  <c r="I82" i="39"/>
  <c r="J12" i="5"/>
  <c r="J15" i="18" s="1"/>
  <c r="G17" i="18"/>
  <c r="J62" i="18"/>
  <c r="K243" i="39"/>
  <c r="I126" i="39"/>
  <c r="H54" i="39"/>
  <c r="I15" i="18"/>
  <c r="I11" i="18"/>
  <c r="J3" i="15"/>
  <c r="J186" i="18" s="1"/>
  <c r="G9" i="18"/>
  <c r="G36" i="18"/>
  <c r="K174" i="39"/>
  <c r="K216" i="39"/>
  <c r="K162" i="39"/>
  <c r="I109" i="39"/>
  <c r="I215" i="39"/>
  <c r="J3" i="12"/>
  <c r="J132" i="18" s="1"/>
  <c r="J3" i="13"/>
  <c r="J150" i="18" s="1"/>
  <c r="H6" i="5"/>
  <c r="H9" i="18" s="1"/>
  <c r="J8" i="5"/>
  <c r="J11" i="18" s="1"/>
  <c r="I17" i="18"/>
  <c r="I16" i="18"/>
  <c r="H49" i="39"/>
  <c r="I27" i="18"/>
  <c r="I99" i="39"/>
  <c r="I142" i="39"/>
  <c r="K188" i="39"/>
  <c r="K172" i="39"/>
  <c r="I120" i="39"/>
  <c r="J170" i="18"/>
  <c r="J154" i="18"/>
  <c r="H208" i="18"/>
  <c r="I226" i="39"/>
  <c r="J6" i="6"/>
  <c r="J3" i="6" s="1"/>
  <c r="K242" i="39"/>
  <c r="K251" i="39"/>
  <c r="J13" i="5"/>
  <c r="J16" i="18" s="1"/>
  <c r="I7" i="18"/>
  <c r="J4" i="5"/>
  <c r="G12" i="18"/>
  <c r="H13" i="5"/>
  <c r="H16" i="18" s="1"/>
  <c r="I135" i="39"/>
  <c r="G29" i="18"/>
  <c r="H8" i="6"/>
  <c r="H29" i="18" s="1"/>
  <c r="H53" i="18"/>
  <c r="I71" i="39"/>
  <c r="F6" i="38"/>
  <c r="AC9" i="39" s="1"/>
  <c r="F9" i="38"/>
  <c r="AC12" i="39" s="1"/>
  <c r="F5" i="38"/>
  <c r="AC8" i="39" s="1"/>
  <c r="F4" i="38"/>
  <c r="AC7" i="39" s="1"/>
  <c r="F8" i="38"/>
  <c r="AC11" i="39" s="1"/>
  <c r="F7" i="38"/>
  <c r="AC10" i="39" s="1"/>
  <c r="K98" i="39"/>
  <c r="J80" i="18"/>
  <c r="H161" i="18"/>
  <c r="I179" i="39"/>
  <c r="J139" i="18"/>
  <c r="K157" i="39"/>
  <c r="H105" i="18"/>
  <c r="I123" i="39"/>
  <c r="H82" i="18"/>
  <c r="I100" i="39"/>
  <c r="J3" i="9"/>
  <c r="J78" i="18" s="1"/>
  <c r="J216" i="18"/>
  <c r="K234" i="39"/>
  <c r="J26" i="18"/>
  <c r="B80" i="2"/>
  <c r="B76" i="2"/>
  <c r="B72" i="2"/>
  <c r="B68" i="2"/>
  <c r="B52" i="2"/>
  <c r="C8" i="38"/>
  <c r="Z11" i="39" s="1"/>
  <c r="B48" i="2"/>
  <c r="C4" i="38"/>
  <c r="Z7" i="39" s="1"/>
  <c r="J13" i="18"/>
  <c r="K31" i="39"/>
  <c r="H28" i="18"/>
  <c r="H11" i="18"/>
  <c r="I29" i="39"/>
  <c r="J30" i="18"/>
  <c r="K48" i="39"/>
  <c r="H34" i="18"/>
  <c r="I52" i="39"/>
  <c r="H32" i="18"/>
  <c r="I50" i="39"/>
  <c r="J9" i="18"/>
  <c r="B78" i="2"/>
  <c r="B70" i="2"/>
  <c r="B79" i="2"/>
  <c r="B75" i="2"/>
  <c r="B71" i="2"/>
  <c r="B67" i="2"/>
  <c r="B51" i="2"/>
  <c r="C7" i="38"/>
  <c r="Z10" i="39" s="1"/>
  <c r="H25" i="18"/>
  <c r="I43" i="39"/>
  <c r="J37" i="18"/>
  <c r="K55" i="39"/>
  <c r="H10" i="18"/>
  <c r="I28" i="39"/>
  <c r="J34" i="18"/>
  <c r="K52" i="39"/>
  <c r="J33" i="18"/>
  <c r="K51" i="39"/>
  <c r="J8" i="18"/>
  <c r="K26" i="39"/>
  <c r="H8" i="18"/>
  <c r="I26" i="39"/>
  <c r="J14" i="18"/>
  <c r="K32" i="39"/>
  <c r="B50" i="2"/>
  <c r="C6" i="38"/>
  <c r="Z9" i="39" s="1"/>
  <c r="H37" i="18"/>
  <c r="I55" i="39"/>
  <c r="J35" i="18"/>
  <c r="K53" i="39"/>
  <c r="J31" i="18"/>
  <c r="K49" i="39"/>
  <c r="H30" i="18"/>
  <c r="I48" i="39"/>
  <c r="H15" i="18"/>
  <c r="I33" i="39"/>
  <c r="J29" i="18"/>
  <c r="K47" i="39"/>
  <c r="H17" i="18"/>
  <c r="I35" i="39"/>
  <c r="J25" i="18"/>
  <c r="K43" i="39"/>
  <c r="J10" i="18"/>
  <c r="K28" i="39"/>
  <c r="H13" i="18"/>
  <c r="I31" i="39"/>
  <c r="J204" i="18"/>
  <c r="B74" i="2"/>
  <c r="B81" i="2"/>
  <c r="B77" i="2"/>
  <c r="B73" i="2"/>
  <c r="B69" i="2"/>
  <c r="B53" i="2"/>
  <c r="C9" i="38"/>
  <c r="Z12" i="39" s="1"/>
  <c r="B49" i="2"/>
  <c r="C5" i="38"/>
  <c r="Z8" i="39" s="1"/>
  <c r="J168" i="18"/>
  <c r="K186" i="39"/>
  <c r="H35" i="18"/>
  <c r="I53" i="39"/>
  <c r="H26" i="18"/>
  <c r="I44" i="39"/>
  <c r="J32" i="18"/>
  <c r="K50" i="39"/>
  <c r="V14" i="2"/>
  <c r="V15" i="2"/>
  <c r="V16" i="2"/>
  <c r="V17" i="2"/>
  <c r="V18" i="2"/>
  <c r="V19" i="2"/>
  <c r="V20" i="2"/>
  <c r="I14" i="2"/>
  <c r="I15" i="2"/>
  <c r="I16" i="2"/>
  <c r="I17" i="2"/>
  <c r="I18" i="2"/>
  <c r="I19" i="2"/>
  <c r="I20" i="2"/>
  <c r="G154" i="45" l="1"/>
  <c r="G153" i="45"/>
  <c r="G156" i="45"/>
  <c r="K46" i="39"/>
  <c r="I45" i="39"/>
  <c r="K36" i="39"/>
  <c r="J18" i="18"/>
  <c r="I36" i="39"/>
  <c r="H18" i="18"/>
  <c r="K132" i="39"/>
  <c r="K54" i="39"/>
  <c r="J17" i="18"/>
  <c r="J12" i="18"/>
  <c r="J7" i="18"/>
  <c r="J3" i="5"/>
  <c r="J6" i="18" s="1"/>
  <c r="K114" i="39"/>
  <c r="K240" i="39"/>
  <c r="H12" i="18"/>
  <c r="J42" i="18"/>
  <c r="J27" i="18"/>
  <c r="I27" i="39"/>
  <c r="K168" i="39"/>
  <c r="K45" i="39"/>
  <c r="K78" i="39"/>
  <c r="I47" i="39"/>
  <c r="K29" i="39"/>
  <c r="K33" i="39"/>
  <c r="K204" i="39"/>
  <c r="K150" i="39"/>
  <c r="K34" i="39"/>
  <c r="K25" i="39"/>
  <c r="I34" i="39"/>
  <c r="F18" i="38"/>
  <c r="AC21" i="39" s="1"/>
  <c r="F14" i="38"/>
  <c r="AC17" i="39" s="1"/>
  <c r="F17" i="38"/>
  <c r="AC20" i="39" s="1"/>
  <c r="F13" i="38"/>
  <c r="AC16" i="39" s="1"/>
  <c r="F16" i="38"/>
  <c r="AC19" i="39" s="1"/>
  <c r="F19" i="38"/>
  <c r="AC22" i="39" s="1"/>
  <c r="F15" i="38"/>
  <c r="AC18" i="39" s="1"/>
  <c r="K96" i="39"/>
  <c r="B63" i="2"/>
  <c r="C19" i="38"/>
  <c r="Z22" i="39" s="1"/>
  <c r="B59" i="2"/>
  <c r="C15" i="38"/>
  <c r="Z18" i="39" s="1"/>
  <c r="B60" i="2"/>
  <c r="C16" i="38"/>
  <c r="Z19" i="39" s="1"/>
  <c r="B64" i="2"/>
  <c r="B66" i="2"/>
  <c r="B62" i="2"/>
  <c r="C18" i="38"/>
  <c r="Z21" i="39" s="1"/>
  <c r="B58" i="2"/>
  <c r="C14" i="38"/>
  <c r="Z17" i="39" s="1"/>
  <c r="B65" i="2"/>
  <c r="B61" i="2"/>
  <c r="C17" i="38"/>
  <c r="Z20" i="39" s="1"/>
  <c r="B57" i="2"/>
  <c r="C13" i="38"/>
  <c r="Z16" i="39" s="1"/>
  <c r="J24" i="18"/>
  <c r="K42" i="39"/>
  <c r="I11" i="2"/>
  <c r="I12" i="2"/>
  <c r="I13" i="2"/>
  <c r="I4" i="2"/>
  <c r="V11" i="2"/>
  <c r="V12" i="2"/>
  <c r="V13" i="2"/>
  <c r="V4" i="2"/>
  <c r="K24" i="39" l="1"/>
  <c r="F3" i="38"/>
  <c r="AC6" i="39" s="1"/>
  <c r="F10" i="38"/>
  <c r="AC13" i="39" s="1"/>
  <c r="F12" i="38"/>
  <c r="AC15" i="39" s="1"/>
  <c r="C3" i="38"/>
  <c r="A4" i="38" s="1"/>
  <c r="B4" i="38" s="1"/>
  <c r="Y7" i="39" s="1"/>
  <c r="F11" i="38"/>
  <c r="AC14" i="39" s="1"/>
  <c r="B55" i="2"/>
  <c r="D55" i="2" s="1"/>
  <c r="C11" i="38"/>
  <c r="Z14" i="39" s="1"/>
  <c r="B54" i="2"/>
  <c r="D54" i="2" s="1"/>
  <c r="C10" i="38"/>
  <c r="Z13" i="39" s="1"/>
  <c r="B56" i="2"/>
  <c r="C56" i="2" s="1"/>
  <c r="C12" i="38"/>
  <c r="Z15" i="39" s="1"/>
  <c r="G49" i="2"/>
  <c r="F49" i="2" s="1"/>
  <c r="G53" i="2"/>
  <c r="F53" i="2" s="1"/>
  <c r="G54" i="2"/>
  <c r="F54" i="2" s="1"/>
  <c r="G56" i="2"/>
  <c r="F56" i="2" s="1"/>
  <c r="G58" i="2"/>
  <c r="F58" i="2" s="1"/>
  <c r="G60" i="2"/>
  <c r="F60" i="2" s="1"/>
  <c r="G62" i="2"/>
  <c r="F62" i="2" s="1"/>
  <c r="G64" i="2"/>
  <c r="F64" i="2" s="1"/>
  <c r="G66" i="2"/>
  <c r="F66" i="2" s="1"/>
  <c r="G68" i="2"/>
  <c r="F68" i="2" s="1"/>
  <c r="G70" i="2"/>
  <c r="F70" i="2" s="1"/>
  <c r="G72" i="2"/>
  <c r="F72" i="2" s="1"/>
  <c r="G74" i="2"/>
  <c r="F74" i="2" s="1"/>
  <c r="G76" i="2"/>
  <c r="F76" i="2" s="1"/>
  <c r="G78" i="2"/>
  <c r="F78" i="2" s="1"/>
  <c r="G80" i="2"/>
  <c r="F80" i="2" s="1"/>
  <c r="G50" i="2"/>
  <c r="F50" i="2" s="1"/>
  <c r="G48" i="2"/>
  <c r="F48" i="2" s="1"/>
  <c r="G51" i="2"/>
  <c r="F51" i="2" s="1"/>
  <c r="G55" i="2"/>
  <c r="F55" i="2" s="1"/>
  <c r="G57" i="2"/>
  <c r="F57" i="2" s="1"/>
  <c r="G59" i="2"/>
  <c r="F59" i="2" s="1"/>
  <c r="G61" i="2"/>
  <c r="F61" i="2" s="1"/>
  <c r="G63" i="2"/>
  <c r="F63" i="2" s="1"/>
  <c r="G65" i="2"/>
  <c r="F65" i="2" s="1"/>
  <c r="G67" i="2"/>
  <c r="F67" i="2" s="1"/>
  <c r="G69" i="2"/>
  <c r="F69" i="2" s="1"/>
  <c r="G71" i="2"/>
  <c r="F71" i="2" s="1"/>
  <c r="G73" i="2"/>
  <c r="F73" i="2" s="1"/>
  <c r="G75" i="2"/>
  <c r="F75" i="2" s="1"/>
  <c r="G77" i="2"/>
  <c r="F77" i="2" s="1"/>
  <c r="G79" i="2"/>
  <c r="F79" i="2" s="1"/>
  <c r="G81" i="2"/>
  <c r="F81" i="2" s="1"/>
  <c r="G52" i="2"/>
  <c r="F52" i="2" s="1"/>
  <c r="C49" i="2"/>
  <c r="C53" i="2"/>
  <c r="C57" i="2"/>
  <c r="C61" i="2"/>
  <c r="C65" i="2"/>
  <c r="C69" i="2"/>
  <c r="C73" i="2"/>
  <c r="C77" i="2"/>
  <c r="C81" i="2"/>
  <c r="C50" i="2"/>
  <c r="C54" i="2"/>
  <c r="C58" i="2"/>
  <c r="C62" i="2"/>
  <c r="C66" i="2"/>
  <c r="C70" i="2"/>
  <c r="C74" i="2"/>
  <c r="C78" i="2"/>
  <c r="C48" i="2"/>
  <c r="C51" i="2"/>
  <c r="C59" i="2"/>
  <c r="C63" i="2"/>
  <c r="C67" i="2"/>
  <c r="C71" i="2"/>
  <c r="C75" i="2"/>
  <c r="C79" i="2"/>
  <c r="C52" i="2"/>
  <c r="C60" i="2"/>
  <c r="C64" i="2"/>
  <c r="C68" i="2"/>
  <c r="C72" i="2"/>
  <c r="C76" i="2"/>
  <c r="C80" i="2"/>
  <c r="D81" i="2"/>
  <c r="D79" i="2"/>
  <c r="D49" i="2"/>
  <c r="D71" i="2"/>
  <c r="D50" i="2"/>
  <c r="D52" i="2"/>
  <c r="D77" i="2"/>
  <c r="D67" i="2"/>
  <c r="D80" i="2"/>
  <c r="D78" i="2"/>
  <c r="D76" i="2"/>
  <c r="D73" i="2"/>
  <c r="D51" i="2"/>
  <c r="D72" i="2"/>
  <c r="D74" i="2"/>
  <c r="D68" i="2"/>
  <c r="D53" i="2"/>
  <c r="D69" i="2"/>
  <c r="D75" i="2"/>
  <c r="D70" i="2"/>
  <c r="D60" i="2"/>
  <c r="D62" i="2"/>
  <c r="D64" i="2"/>
  <c r="D66" i="2"/>
  <c r="D57" i="2"/>
  <c r="D59" i="2"/>
  <c r="D61" i="2"/>
  <c r="D58" i="2"/>
  <c r="D63" i="2"/>
  <c r="D65" i="2"/>
  <c r="D48" i="2"/>
  <c r="C55" i="2" l="1"/>
  <c r="D3" i="38"/>
  <c r="AA6" i="39" s="1"/>
  <c r="D11" i="38"/>
  <c r="AA14" i="39" s="1"/>
  <c r="A7" i="38"/>
  <c r="B7" i="38" s="1"/>
  <c r="Y10" i="39" s="1"/>
  <c r="D56" i="2"/>
  <c r="D9" i="38"/>
  <c r="AA12" i="39" s="1"/>
  <c r="D17" i="38"/>
  <c r="AA20" i="39" s="1"/>
  <c r="D4" i="38"/>
  <c r="AA7" i="39" s="1"/>
  <c r="D13" i="38"/>
  <c r="AA16" i="39" s="1"/>
  <c r="A18" i="38"/>
  <c r="B18" i="38" s="1"/>
  <c r="Y21" i="39" s="1"/>
  <c r="A19" i="38"/>
  <c r="B19" i="38" s="1"/>
  <c r="Y22" i="39" s="1"/>
  <c r="A13" i="38"/>
  <c r="B13" i="38" s="1"/>
  <c r="Y16" i="39" s="1"/>
  <c r="A16" i="38"/>
  <c r="D6" i="38"/>
  <c r="AA9" i="39" s="1"/>
  <c r="A11" i="38"/>
  <c r="B11" i="38" s="1"/>
  <c r="Y14" i="39" s="1"/>
  <c r="A5" i="38"/>
  <c r="B5" i="38" s="1"/>
  <c r="Y8" i="39" s="1"/>
  <c r="Z6" i="39"/>
  <c r="D19" i="38"/>
  <c r="AA22" i="39" s="1"/>
  <c r="D5" i="38"/>
  <c r="AA8" i="39" s="1"/>
  <c r="D8" i="38"/>
  <c r="AA11" i="39" s="1"/>
  <c r="D15" i="38"/>
  <c r="AA18" i="39" s="1"/>
  <c r="D7" i="38"/>
  <c r="AA10" i="39" s="1"/>
  <c r="D18" i="38"/>
  <c r="AA21" i="39" s="1"/>
  <c r="A6" i="38"/>
  <c r="B6" i="38" s="1"/>
  <c r="Y9" i="39" s="1"/>
  <c r="A3" i="38"/>
  <c r="X6" i="39" s="1"/>
  <c r="A17" i="38"/>
  <c r="B17" i="38" s="1"/>
  <c r="Y20" i="39" s="1"/>
  <c r="B16" i="38"/>
  <c r="Y19" i="39" s="1"/>
  <c r="D14" i="38"/>
  <c r="AA17" i="39" s="1"/>
  <c r="D16" i="38"/>
  <c r="AA19" i="39" s="1"/>
  <c r="A15" i="38"/>
  <c r="B15" i="38" s="1"/>
  <c r="Y18" i="39" s="1"/>
  <c r="A14" i="38"/>
  <c r="B14" i="38" s="1"/>
  <c r="Y17" i="39" s="1"/>
  <c r="A9" i="38"/>
  <c r="B9" i="38" s="1"/>
  <c r="Y12" i="39" s="1"/>
  <c r="A8" i="38"/>
  <c r="B8" i="38" s="1"/>
  <c r="Y11" i="39" s="1"/>
  <c r="D12" i="38"/>
  <c r="AA15" i="39" s="1"/>
  <c r="A10" i="38"/>
  <c r="H10" i="38" s="1"/>
  <c r="A12" i="38"/>
  <c r="B12" i="38" s="1"/>
  <c r="Y15" i="39" s="1"/>
  <c r="H7" i="38"/>
  <c r="D10" i="38"/>
  <c r="AA13" i="39" s="1"/>
  <c r="X21" i="39"/>
  <c r="J18" i="38"/>
  <c r="H18" i="38"/>
  <c r="X20" i="39"/>
  <c r="J17" i="38"/>
  <c r="J4" i="38"/>
  <c r="X7" i="39"/>
  <c r="H4" i="38"/>
  <c r="H11" i="38"/>
  <c r="J15" i="38"/>
  <c r="J14" i="38"/>
  <c r="X16" i="39"/>
  <c r="X19" i="39"/>
  <c r="J16" i="38"/>
  <c r="H16" i="38"/>
  <c r="J7" i="38" l="1"/>
  <c r="X12" i="39"/>
  <c r="J11" i="38"/>
  <c r="X10" i="39"/>
  <c r="J13" i="38"/>
  <c r="J9" i="38"/>
  <c r="H13" i="38"/>
  <c r="AE16" i="39" s="1"/>
  <c r="H9" i="38"/>
  <c r="I9" i="38" s="1"/>
  <c r="AF12" i="39" s="1"/>
  <c r="H15" i="38"/>
  <c r="H8" i="38"/>
  <c r="X8" i="39"/>
  <c r="H6" i="38"/>
  <c r="X14" i="39"/>
  <c r="J6" i="38"/>
  <c r="AG9" i="39" s="1"/>
  <c r="X9" i="39"/>
  <c r="J19" i="38"/>
  <c r="K19" i="38" s="1"/>
  <c r="AH22" i="39" s="1"/>
  <c r="X18" i="39"/>
  <c r="H19" i="38"/>
  <c r="X22" i="39"/>
  <c r="H5" i="38"/>
  <c r="J5" i="38"/>
  <c r="K5" i="38" s="1"/>
  <c r="AH8" i="39" s="1"/>
  <c r="X17" i="39"/>
  <c r="B10" i="38"/>
  <c r="Y13" i="39" s="1"/>
  <c r="J8" i="38"/>
  <c r="AG11" i="39" s="1"/>
  <c r="H12" i="38"/>
  <c r="I12" i="38" s="1"/>
  <c r="AF15" i="39" s="1"/>
  <c r="X13" i="39"/>
  <c r="H14" i="38"/>
  <c r="X11" i="39"/>
  <c r="J10" i="38"/>
  <c r="AG13" i="39" s="1"/>
  <c r="H17" i="38"/>
  <c r="I17" i="38" s="1"/>
  <c r="AF20" i="39" s="1"/>
  <c r="J12" i="38"/>
  <c r="K12" i="38" s="1"/>
  <c r="AH15" i="39" s="1"/>
  <c r="X15" i="39"/>
  <c r="AG19" i="39"/>
  <c r="K16" i="38"/>
  <c r="AH19" i="39" s="1"/>
  <c r="K14" i="38"/>
  <c r="AH17" i="39" s="1"/>
  <c r="AG17" i="39"/>
  <c r="I4" i="38"/>
  <c r="AF7" i="39" s="1"/>
  <c r="AE7" i="39"/>
  <c r="K13" i="38"/>
  <c r="AH16" i="39" s="1"/>
  <c r="AG16" i="39"/>
  <c r="AE18" i="39"/>
  <c r="I15" i="38"/>
  <c r="AF18" i="39" s="1"/>
  <c r="AG14" i="39"/>
  <c r="K11" i="38"/>
  <c r="AH14" i="39" s="1"/>
  <c r="K17" i="38"/>
  <c r="AH20" i="39" s="1"/>
  <c r="AG20" i="39"/>
  <c r="AE8" i="39"/>
  <c r="I5" i="38"/>
  <c r="AF8" i="39" s="1"/>
  <c r="AE10" i="39"/>
  <c r="I7" i="38"/>
  <c r="AF10" i="39" s="1"/>
  <c r="I10" i="38"/>
  <c r="AF13" i="39" s="1"/>
  <c r="AE13" i="39"/>
  <c r="K15" i="38"/>
  <c r="AH18" i="39" s="1"/>
  <c r="AG18" i="39"/>
  <c r="I11" i="38"/>
  <c r="AF14" i="39" s="1"/>
  <c r="AE14" i="39"/>
  <c r="AG7" i="39"/>
  <c r="K4" i="38"/>
  <c r="I19" i="38"/>
  <c r="AF22" i="39" s="1"/>
  <c r="AE22" i="39"/>
  <c r="AG8" i="39"/>
  <c r="K9" i="38"/>
  <c r="AH12" i="39" s="1"/>
  <c r="AG12" i="39"/>
  <c r="K7" i="38"/>
  <c r="AH10" i="39" s="1"/>
  <c r="AG10" i="39"/>
  <c r="AG21" i="39"/>
  <c r="K18" i="38"/>
  <c r="AH21" i="39" s="1"/>
  <c r="I6" i="38"/>
  <c r="AF9" i="39" s="1"/>
  <c r="AE9" i="39"/>
  <c r="I16" i="38"/>
  <c r="AF19" i="39" s="1"/>
  <c r="AE19" i="39"/>
  <c r="I14" i="38"/>
  <c r="AF17" i="39" s="1"/>
  <c r="AE17" i="39"/>
  <c r="I18" i="38"/>
  <c r="AF21" i="39" s="1"/>
  <c r="AE21" i="39"/>
  <c r="AE11" i="39"/>
  <c r="I8" i="38"/>
  <c r="AF11" i="39" s="1"/>
  <c r="AE12" i="39"/>
  <c r="I13" i="38" l="1"/>
  <c r="AF16" i="39" s="1"/>
  <c r="K6" i="38"/>
  <c r="AH9" i="39" s="1"/>
  <c r="AG22" i="39"/>
  <c r="K8" i="38"/>
  <c r="AH11" i="39" s="1"/>
  <c r="AE20" i="39"/>
  <c r="K10" i="38"/>
  <c r="AH13" i="39" s="1"/>
  <c r="AE15" i="39"/>
  <c r="AG15" i="39"/>
  <c r="AH7" i="39"/>
  <c r="K3" i="38" l="1"/>
  <c r="AH6" i="39" s="1"/>
</calcChain>
</file>

<file path=xl/sharedStrings.xml><?xml version="1.0" encoding="utf-8"?>
<sst xmlns="http://schemas.openxmlformats.org/spreadsheetml/2006/main" count="3858" uniqueCount="1061">
  <si>
    <t>PCO2</t>
  </si>
  <si>
    <t>FRA</t>
  </si>
  <si>
    <t>GER</t>
  </si>
  <si>
    <t>GBR</t>
  </si>
  <si>
    <t>BLX</t>
  </si>
  <si>
    <t>SEU</t>
  </si>
  <si>
    <t>SCA</t>
  </si>
  <si>
    <t>EEU</t>
  </si>
  <si>
    <t>0</t>
  </si>
  <si>
    <t>GDP</t>
  </si>
  <si>
    <t>emissions (in MtCO2)</t>
  </si>
  <si>
    <t>emission reduction rel. to baseline (in MtCO2)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</si>
  <si>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price in 2030 ($</t>
    </r>
    <r>
      <rPr>
        <vertAlign val="subscript"/>
        <sz val="11"/>
        <color theme="1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>)</t>
    </r>
  </si>
  <si>
    <t>rel emission reducton in %</t>
  </si>
  <si>
    <t xml:space="preserve">Reduct GDP in %2030 </t>
  </si>
  <si>
    <t>Red GDP</t>
  </si>
  <si>
    <t>Emis Total</t>
  </si>
  <si>
    <t>EU</t>
  </si>
  <si>
    <t>CAN</t>
  </si>
  <si>
    <t>USA</t>
  </si>
  <si>
    <t>JPN</t>
  </si>
  <si>
    <t>KOR</t>
  </si>
  <si>
    <t>RUS</t>
  </si>
  <si>
    <t>CHN</t>
  </si>
  <si>
    <t>IND</t>
  </si>
  <si>
    <t>BRA</t>
  </si>
  <si>
    <t>REU</t>
  </si>
  <si>
    <t>ANZ</t>
  </si>
  <si>
    <t>MEA</t>
  </si>
  <si>
    <t>AFR</t>
  </si>
  <si>
    <t>OAS</t>
  </si>
  <si>
    <t>OAM</t>
  </si>
  <si>
    <t>Scenario</t>
  </si>
  <si>
    <t>Emis</t>
  </si>
  <si>
    <t>MAC-EU</t>
  </si>
  <si>
    <t>Individual regions</t>
  </si>
  <si>
    <t>% emission reduction rel. to baseline</t>
  </si>
  <si>
    <t>marg. Costs</t>
  </si>
  <si>
    <t>implied alpha</t>
  </si>
  <si>
    <t>calculated co2</t>
  </si>
  <si>
    <t>difference</t>
  </si>
  <si>
    <t>.</t>
  </si>
  <si>
    <r>
      <t>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price in 2030 ($</t>
    </r>
    <r>
      <rPr>
        <vertAlign val="subscript"/>
        <sz val="10"/>
        <color theme="1"/>
        <rFont val="Calibri"/>
        <family val="2"/>
        <scheme val="minor"/>
      </rPr>
      <t>2014</t>
    </r>
    <r>
      <rPr>
        <sz val="10"/>
        <color theme="1"/>
        <rFont val="Calibri"/>
        <family val="2"/>
        <scheme val="minor"/>
      </rPr>
      <t>)</t>
    </r>
  </si>
  <si>
    <r>
      <t>GDP in 2030 ($</t>
    </r>
    <r>
      <rPr>
        <vertAlign val="subscript"/>
        <sz val="10"/>
        <color theme="1"/>
        <rFont val="Calibri"/>
        <family val="2"/>
        <scheme val="minor"/>
      </rPr>
      <t>2014</t>
    </r>
    <r>
      <rPr>
        <sz val="10"/>
        <color theme="1"/>
        <rFont val="Calibri"/>
        <family val="2"/>
        <scheme val="minor"/>
      </rPr>
      <t>)</t>
    </r>
  </si>
  <si>
    <t>Non-EU</t>
  </si>
  <si>
    <t>Alpha:</t>
  </si>
  <si>
    <t>SouthAfrica</t>
  </si>
  <si>
    <t>ZAF</t>
  </si>
  <si>
    <t>Namibia</t>
  </si>
  <si>
    <t>NAM</t>
  </si>
  <si>
    <t>Botswana</t>
  </si>
  <si>
    <t>BWA</t>
  </si>
  <si>
    <t>Zimbabwe</t>
  </si>
  <si>
    <t>ZWE</t>
  </si>
  <si>
    <t>Zambia</t>
  </si>
  <si>
    <t>ZMB</t>
  </si>
  <si>
    <t>Uganda</t>
  </si>
  <si>
    <t>UGA</t>
  </si>
  <si>
    <t>TanzaniaUnitedRepublicof</t>
  </si>
  <si>
    <t>TZA</t>
  </si>
  <si>
    <t>Rwanda</t>
  </si>
  <si>
    <t>RWA</t>
  </si>
  <si>
    <t>Mozambique</t>
  </si>
  <si>
    <t>MOZ</t>
  </si>
  <si>
    <t>Mauritius</t>
  </si>
  <si>
    <t>MUS</t>
  </si>
  <si>
    <t>Malawi</t>
  </si>
  <si>
    <t>MWI</t>
  </si>
  <si>
    <t>Madagascar</t>
  </si>
  <si>
    <t>MDG</t>
  </si>
  <si>
    <t>Kenya</t>
  </si>
  <si>
    <t>KEN</t>
  </si>
  <si>
    <t>Ethiopia</t>
  </si>
  <si>
    <t>ETH</t>
  </si>
  <si>
    <t>Togo</t>
  </si>
  <si>
    <t>TGO</t>
  </si>
  <si>
    <t>Senegal</t>
  </si>
  <si>
    <t>SEN</t>
  </si>
  <si>
    <t>Nigeria</t>
  </si>
  <si>
    <t>NGA</t>
  </si>
  <si>
    <t>Guinea</t>
  </si>
  <si>
    <t>GIN</t>
  </si>
  <si>
    <t>Ghana</t>
  </si>
  <si>
    <t>GHA</t>
  </si>
  <si>
    <t>Coted'Ivoire</t>
  </si>
  <si>
    <t>CIV</t>
  </si>
  <si>
    <t>Cameroon</t>
  </si>
  <si>
    <t>CMR</t>
  </si>
  <si>
    <t>BurkinaFaso</t>
  </si>
  <si>
    <t>BFA</t>
  </si>
  <si>
    <t>Benin</t>
  </si>
  <si>
    <t>BEN</t>
  </si>
  <si>
    <t>Tunisia</t>
  </si>
  <si>
    <t>TUN</t>
  </si>
  <si>
    <t>Morocco</t>
  </si>
  <si>
    <t>MAR</t>
  </si>
  <si>
    <t>Egypt</t>
  </si>
  <si>
    <t>EGY</t>
  </si>
  <si>
    <t>AFGHANISTAN</t>
  </si>
  <si>
    <t>Afghanistan</t>
  </si>
  <si>
    <t>ALBANIA</t>
  </si>
  <si>
    <t>Albania</t>
  </si>
  <si>
    <t>ALGERIA</t>
  </si>
  <si>
    <t>Algeria</t>
  </si>
  <si>
    <t>ANDORRA</t>
  </si>
  <si>
    <t>Andorra</t>
  </si>
  <si>
    <t>ANGOLA</t>
  </si>
  <si>
    <t>Angola</t>
  </si>
  <si>
    <t>ANGUILLA</t>
  </si>
  <si>
    <t>Anguilla</t>
  </si>
  <si>
    <t>ANTIGUA &amp; BARBUDA</t>
  </si>
  <si>
    <t>Antigua and Barbuda</t>
  </si>
  <si>
    <t>ARGENTINA</t>
  </si>
  <si>
    <t>Argentina</t>
  </si>
  <si>
    <t>ARMENIA</t>
  </si>
  <si>
    <t>Armenia</t>
  </si>
  <si>
    <t>ARUBA</t>
  </si>
  <si>
    <t>Aruba</t>
  </si>
  <si>
    <t>AUSTRALIA</t>
  </si>
  <si>
    <t>Australia</t>
  </si>
  <si>
    <t>AUSTRIA</t>
  </si>
  <si>
    <t>Austria</t>
  </si>
  <si>
    <t>AZERBAIJAN</t>
  </si>
  <si>
    <t>Azerbaijan</t>
  </si>
  <si>
    <t>BAHAMAS</t>
  </si>
  <si>
    <t>Bahamas</t>
  </si>
  <si>
    <t>BAHRAIN</t>
  </si>
  <si>
    <t>Bahrain</t>
  </si>
  <si>
    <t>BANGLADESH</t>
  </si>
  <si>
    <t>Bangladesh</t>
  </si>
  <si>
    <t>BARBADOS</t>
  </si>
  <si>
    <t>Barbados</t>
  </si>
  <si>
    <t>BELARUS</t>
  </si>
  <si>
    <t>Belarus</t>
  </si>
  <si>
    <t>BELGIUM</t>
  </si>
  <si>
    <t>Belgium</t>
  </si>
  <si>
    <t>BELIZE</t>
  </si>
  <si>
    <t>Belize</t>
  </si>
  <si>
    <t>BENIN</t>
  </si>
  <si>
    <t>BERMUDA</t>
  </si>
  <si>
    <t>Bermuda</t>
  </si>
  <si>
    <t>BHUTAN</t>
  </si>
  <si>
    <t>Bhutan</t>
  </si>
  <si>
    <t>BONAIRE, SAINT EUSTATIUS, AND SABA</t>
  </si>
  <si>
    <t>Bonaire, Saint Eustatius and Saba</t>
  </si>
  <si>
    <t>BOSNIA &amp; HERZEGOVINA</t>
  </si>
  <si>
    <t>Bosnia and Herzegovina</t>
  </si>
  <si>
    <t>BOTSWANA</t>
  </si>
  <si>
    <t>BRAZIL</t>
  </si>
  <si>
    <t>Brazil</t>
  </si>
  <si>
    <t>BRITISH VIRGIN ISLANDS</t>
  </si>
  <si>
    <t>British Virgin Islands</t>
  </si>
  <si>
    <t>BRUNEI (DARUSSALAM)</t>
  </si>
  <si>
    <t>Brunei Darussalam</t>
  </si>
  <si>
    <t>BULGARIA</t>
  </si>
  <si>
    <t>Bulgaria</t>
  </si>
  <si>
    <t>BURKINA FASO</t>
  </si>
  <si>
    <t>Burkina Faso</t>
  </si>
  <si>
    <t>BURUNDI</t>
  </si>
  <si>
    <t>Burundi</t>
  </si>
  <si>
    <t>CAMBODIA</t>
  </si>
  <si>
    <t>Cambodia</t>
  </si>
  <si>
    <t>CANADA</t>
  </si>
  <si>
    <t>Canada</t>
  </si>
  <si>
    <t>CAPE VERDE</t>
  </si>
  <si>
    <t>Cape Verde</t>
  </si>
  <si>
    <t>CENTRAL AFRICAN REPUBLIC</t>
  </si>
  <si>
    <t>Central African Republic</t>
  </si>
  <si>
    <t>CHAD</t>
  </si>
  <si>
    <t>Chad</t>
  </si>
  <si>
    <t>CHILE</t>
  </si>
  <si>
    <t>Chile</t>
  </si>
  <si>
    <t>CHINA (MAINLAND)</t>
  </si>
  <si>
    <t>China</t>
  </si>
  <si>
    <t>COLOMBIA</t>
  </si>
  <si>
    <t>Colombia</t>
  </si>
  <si>
    <t>COMOROS</t>
  </si>
  <si>
    <t>Comoros</t>
  </si>
  <si>
    <t>CONGO</t>
  </si>
  <si>
    <t>Congo</t>
  </si>
  <si>
    <t>COOK ISLANDS</t>
  </si>
  <si>
    <t>Cook Islands</t>
  </si>
  <si>
    <t>COSTA RICA</t>
  </si>
  <si>
    <t>Costa Rica</t>
  </si>
  <si>
    <t>COTE D IVOIRE</t>
  </si>
  <si>
    <t>Côte d'Ivoire</t>
  </si>
  <si>
    <t>CROATIA</t>
  </si>
  <si>
    <t>Croatia</t>
  </si>
  <si>
    <t>CUBA</t>
  </si>
  <si>
    <t>Cuba</t>
  </si>
  <si>
    <t>CURACAO</t>
  </si>
  <si>
    <t>CYPRUS</t>
  </si>
  <si>
    <t>Cyprus</t>
  </si>
  <si>
    <t>CZECH REPUBLIC</t>
  </si>
  <si>
    <t>Czech Republic</t>
  </si>
  <si>
    <t>DEMOCRATIC PEOPLE S REPUBLIC OF KOREA</t>
  </si>
  <si>
    <t>DEMOCRATIC REPUBLIC OF THE CONGO (FORMERLY ZAIRE)</t>
  </si>
  <si>
    <t>Democratic Republic of the Congo</t>
  </si>
  <si>
    <t>DENMARK</t>
  </si>
  <si>
    <t>Denmark</t>
  </si>
  <si>
    <t>DJIBOUTI</t>
  </si>
  <si>
    <t>Djibouti</t>
  </si>
  <si>
    <t>DOMINICA</t>
  </si>
  <si>
    <t>Dominica</t>
  </si>
  <si>
    <t>DOMINICAN REPUBLIC</t>
  </si>
  <si>
    <t>Dominican Republic</t>
  </si>
  <si>
    <t>ECUADOR</t>
  </si>
  <si>
    <t>Ecuador</t>
  </si>
  <si>
    <t>EGYPT</t>
  </si>
  <si>
    <t>EL SALVADOR</t>
  </si>
  <si>
    <t>El Salvador</t>
  </si>
  <si>
    <t>EQUATORIAL GUINEA</t>
  </si>
  <si>
    <t>Equatorial Guinea</t>
  </si>
  <si>
    <t>ERITREA</t>
  </si>
  <si>
    <t>Eritrea</t>
  </si>
  <si>
    <t>ESTONIA</t>
  </si>
  <si>
    <t>Estonia</t>
  </si>
  <si>
    <t>ETHIOPIA</t>
  </si>
  <si>
    <t>FAEROE ISLANDS</t>
  </si>
  <si>
    <t>FEDERATED STATES OF MICRONESIA</t>
  </si>
  <si>
    <t>FIJI</t>
  </si>
  <si>
    <t>Fiji</t>
  </si>
  <si>
    <t>FINLAND</t>
  </si>
  <si>
    <t>Finland</t>
  </si>
  <si>
    <t>FRANCE (INCLUDING MONACO)</t>
  </si>
  <si>
    <t>France</t>
  </si>
  <si>
    <t>FRENCH GUIANA</t>
  </si>
  <si>
    <t>French Guiana</t>
  </si>
  <si>
    <t>FRENCH POLYNESIA</t>
  </si>
  <si>
    <t>French Polynesia</t>
  </si>
  <si>
    <t>GABON</t>
  </si>
  <si>
    <t>Gabon</t>
  </si>
  <si>
    <t>GAMBIA</t>
  </si>
  <si>
    <t>Gambia</t>
  </si>
  <si>
    <t>GEORGIA</t>
  </si>
  <si>
    <t>Georgia</t>
  </si>
  <si>
    <t>GERMANY</t>
  </si>
  <si>
    <t>Germany</t>
  </si>
  <si>
    <t>GHANA</t>
  </si>
  <si>
    <t>GREECE</t>
  </si>
  <si>
    <t>Greece</t>
  </si>
  <si>
    <t>GREENLAND</t>
  </si>
  <si>
    <t>Greenland</t>
  </si>
  <si>
    <t>GRENADA</t>
  </si>
  <si>
    <t>Grenada</t>
  </si>
  <si>
    <t>GUATEMALA</t>
  </si>
  <si>
    <t>Guatemala</t>
  </si>
  <si>
    <t>GUINEA</t>
  </si>
  <si>
    <t>GUINEA BISSAU</t>
  </si>
  <si>
    <t>Guinea-Bissau</t>
  </si>
  <si>
    <t>GUYANA</t>
  </si>
  <si>
    <t>Guyana</t>
  </si>
  <si>
    <t>HAITI</t>
  </si>
  <si>
    <t>Haiti</t>
  </si>
  <si>
    <t>HONDURAS</t>
  </si>
  <si>
    <t>Honduras</t>
  </si>
  <si>
    <t>HONG KONG SPECIAL ADMINSTRATIVE REGION OF CHINA</t>
  </si>
  <si>
    <t>HUNGARY</t>
  </si>
  <si>
    <t>Hungary</t>
  </si>
  <si>
    <t>ICELAND</t>
  </si>
  <si>
    <t>Iceland</t>
  </si>
  <si>
    <t>INDIA</t>
  </si>
  <si>
    <t>India</t>
  </si>
  <si>
    <t>INDONESIA</t>
  </si>
  <si>
    <t>Indonesia</t>
  </si>
  <si>
    <t>IRAQ</t>
  </si>
  <si>
    <t>Iraq</t>
  </si>
  <si>
    <t>IRELAND</t>
  </si>
  <si>
    <t>Ireland</t>
  </si>
  <si>
    <t>ISLAMIC REPUBLIC OF IRAN</t>
  </si>
  <si>
    <t>Iran</t>
  </si>
  <si>
    <t>ISRAEL</t>
  </si>
  <si>
    <t>Israel</t>
  </si>
  <si>
    <t>ITALY (INCLUDING SAN MARINO)</t>
  </si>
  <si>
    <t>Italy</t>
  </si>
  <si>
    <t>JAMAICA</t>
  </si>
  <si>
    <t>Jamaica</t>
  </si>
  <si>
    <t>JAPAN</t>
  </si>
  <si>
    <t>Japan</t>
  </si>
  <si>
    <t>JORDAN</t>
  </si>
  <si>
    <t>Jordan</t>
  </si>
  <si>
    <t>KAZAKHSTAN</t>
  </si>
  <si>
    <t>Kazakhstan</t>
  </si>
  <si>
    <t>KENYA</t>
  </si>
  <si>
    <t>KIRIBATI</t>
  </si>
  <si>
    <t>Kiribati</t>
  </si>
  <si>
    <t>MtC</t>
  </si>
  <si>
    <t>ABW</t>
  </si>
  <si>
    <t>AFG</t>
  </si>
  <si>
    <t>AGO</t>
  </si>
  <si>
    <t>AIA</t>
  </si>
  <si>
    <t>ALA</t>
  </si>
  <si>
    <t>Åland</t>
  </si>
  <si>
    <t>Islands</t>
  </si>
  <si>
    <t>ALB</t>
  </si>
  <si>
    <t>AND</t>
  </si>
  <si>
    <t>ANT</t>
  </si>
  <si>
    <t>Netherlands</t>
  </si>
  <si>
    <t>Antilles</t>
  </si>
  <si>
    <t>ARE</t>
  </si>
  <si>
    <t>United Arab Emirates</t>
  </si>
  <si>
    <t>Arab</t>
  </si>
  <si>
    <t>Emirates</t>
  </si>
  <si>
    <t>ARG</t>
  </si>
  <si>
    <t>ARM</t>
  </si>
  <si>
    <t>ASM</t>
  </si>
  <si>
    <t>American</t>
  </si>
  <si>
    <t>Samoa</t>
  </si>
  <si>
    <t>ATA</t>
  </si>
  <si>
    <t>Antarctica</t>
  </si>
  <si>
    <t>ATF</t>
  </si>
  <si>
    <t>French</t>
  </si>
  <si>
    <t>Southern</t>
  </si>
  <si>
    <t>Territories</t>
  </si>
  <si>
    <t>ATG</t>
  </si>
  <si>
    <t>Antigua</t>
  </si>
  <si>
    <t>and</t>
  </si>
  <si>
    <t>Barbuda</t>
  </si>
  <si>
    <t>AUS</t>
  </si>
  <si>
    <t>AUT</t>
  </si>
  <si>
    <t>AZE</t>
  </si>
  <si>
    <t>BDI</t>
  </si>
  <si>
    <t>BEL</t>
  </si>
  <si>
    <t>BGD</t>
  </si>
  <si>
    <t>BGR</t>
  </si>
  <si>
    <t>BHR</t>
  </si>
  <si>
    <t>BHS</t>
  </si>
  <si>
    <t>BIH</t>
  </si>
  <si>
    <t>Herzegovina</t>
  </si>
  <si>
    <t>BLM</t>
  </si>
  <si>
    <t>Saint</t>
  </si>
  <si>
    <t>Barthélemy</t>
  </si>
  <si>
    <t>BLR</t>
  </si>
  <si>
    <t>BLZ</t>
  </si>
  <si>
    <t>BMU</t>
  </si>
  <si>
    <t>BOL</t>
  </si>
  <si>
    <t>Bolivia</t>
  </si>
  <si>
    <t>Plurinational</t>
  </si>
  <si>
    <t>State</t>
  </si>
  <si>
    <t>of</t>
  </si>
  <si>
    <t>BRB</t>
  </si>
  <si>
    <t>BRN</t>
  </si>
  <si>
    <t>Brunei</t>
  </si>
  <si>
    <t>BTN</t>
  </si>
  <si>
    <t>BVT</t>
  </si>
  <si>
    <t>Bouvet</t>
  </si>
  <si>
    <t>Island</t>
  </si>
  <si>
    <t>CAF</t>
  </si>
  <si>
    <t>African</t>
  </si>
  <si>
    <t>Republic</t>
  </si>
  <si>
    <t>CCK</t>
  </si>
  <si>
    <t>Cocos</t>
  </si>
  <si>
    <t>(Keeling)</t>
  </si>
  <si>
    <t>CHE</t>
  </si>
  <si>
    <t>Switzerland</t>
  </si>
  <si>
    <t>CHL</t>
  </si>
  <si>
    <t>COD</t>
  </si>
  <si>
    <t>the</t>
  </si>
  <si>
    <t>Democratic</t>
  </si>
  <si>
    <t>COG</t>
  </si>
  <si>
    <t>COK</t>
  </si>
  <si>
    <t>COL</t>
  </si>
  <si>
    <t>COM</t>
  </si>
  <si>
    <t>CPV</t>
  </si>
  <si>
    <t>CRI</t>
  </si>
  <si>
    <t>CUB</t>
  </si>
  <si>
    <t>CXR</t>
  </si>
  <si>
    <t>Christmas</t>
  </si>
  <si>
    <t>CYM</t>
  </si>
  <si>
    <t>Cayman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</si>
  <si>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</si>
  <si>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</si>
  <si>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</si>
  <si>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</si>
  <si>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</si>
  <si>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</si>
  <si>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</si>
  <si>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</si>
  <si>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</si>
  <si>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ERI</t>
  </si>
  <si>
    <t>ESH</t>
  </si>
  <si>
    <t>Western Sahara</t>
  </si>
  <si>
    <t>Sahara</t>
  </si>
  <si>
    <t>ESP</t>
  </si>
  <si>
    <t>Spain</t>
  </si>
  <si>
    <t>EST</t>
  </si>
  <si>
    <t>FIN</t>
  </si>
  <si>
    <t>FJI</t>
  </si>
  <si>
    <t>FLK</t>
  </si>
  <si>
    <t>Falkland</t>
  </si>
  <si>
    <t>(Malvinas)</t>
  </si>
  <si>
    <t>FRO</t>
  </si>
  <si>
    <t>Faroe</t>
  </si>
  <si>
    <t>FSM</t>
  </si>
  <si>
    <t>Micronesia</t>
  </si>
  <si>
    <t>Federated</t>
  </si>
  <si>
    <t>States</t>
  </si>
  <si>
    <t>GAB</t>
  </si>
  <si>
    <t>United Kingdom</t>
  </si>
  <si>
    <t>GEO</t>
  </si>
  <si>
    <t>GGY</t>
  </si>
  <si>
    <t>Guernsey</t>
  </si>
  <si>
    <t>GIB</t>
  </si>
  <si>
    <t>Gibraltar</t>
  </si>
  <si>
    <t>GLP</t>
  </si>
  <si>
    <t>Guadeloupe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</si>
  <si>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</si>
  <si>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</si>
  <si>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</si>
  <si>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</si>
  <si>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</si>
  <si>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</si>
  <si>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</si>
  <si>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</si>
  <si>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</si>
  <si>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Guam</t>
  </si>
  <si>
    <t>GUY</t>
  </si>
  <si>
    <t>HKG</t>
  </si>
  <si>
    <t>HongKong</t>
  </si>
  <si>
    <t>HMD</t>
  </si>
  <si>
    <t>Heard</t>
  </si>
  <si>
    <t>McDonald</t>
  </si>
  <si>
    <t>HND</t>
  </si>
  <si>
    <t>HRV</t>
  </si>
  <si>
    <t>HTI</t>
  </si>
  <si>
    <t>HUN</t>
  </si>
  <si>
    <t>IDN</t>
  </si>
  <si>
    <t>IMN</t>
  </si>
  <si>
    <t>Isle of Man</t>
  </si>
  <si>
    <t>Man</t>
  </si>
  <si>
    <t>IOT</t>
  </si>
  <si>
    <t>British</t>
  </si>
  <si>
    <t>Indian</t>
  </si>
  <si>
    <t>Ocean</t>
  </si>
  <si>
    <t>Territory</t>
  </si>
  <si>
    <t>IRL</t>
  </si>
  <si>
    <t>IRN</t>
  </si>
  <si>
    <t>Islamic</t>
  </si>
  <si>
    <t>IRQ</t>
  </si>
  <si>
    <t>ISL</t>
  </si>
  <si>
    <t>ISR</t>
  </si>
  <si>
    <t>ITA</t>
  </si>
  <si>
    <t>JAM</t>
  </si>
  <si>
    <t>JEY</t>
  </si>
  <si>
    <t>Jersey</t>
  </si>
  <si>
    <t>JOR</t>
  </si>
  <si>
    <t>KAZ</t>
  </si>
  <si>
    <t>KGZ</t>
  </si>
  <si>
    <t>Kyrgyzstan</t>
  </si>
  <si>
    <t>KHM</t>
  </si>
  <si>
    <t>KIR</t>
  </si>
  <si>
    <t>KNA</t>
  </si>
  <si>
    <t>SaintKitts</t>
  </si>
  <si>
    <t>Kitts</t>
  </si>
  <si>
    <t>Nevis</t>
  </si>
  <si>
    <t>South Korea</t>
  </si>
  <si>
    <t>KWT</t>
  </si>
  <si>
    <t>Kuwait</t>
  </si>
  <si>
    <t>LAO</t>
  </si>
  <si>
    <t>Laos</t>
  </si>
  <si>
    <t>People's</t>
  </si>
  <si>
    <t>LBN</t>
  </si>
  <si>
    <t>Lebanon</t>
  </si>
  <si>
    <t>LBR</t>
  </si>
  <si>
    <t>Liberia</t>
  </si>
  <si>
    <t>LBY</t>
  </si>
  <si>
    <t>Libya</t>
  </si>
  <si>
    <t>Jamahiriya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</si>
  <si>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</si>
  <si>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</si>
  <si>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</si>
  <si>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</si>
  <si>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</si>
  <si>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</si>
  <si>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</si>
  <si>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</si>
  <si>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</si>
  <si>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</si>
  <si>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</si>
  <si>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</si>
  <si>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</si>
  <si>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</si>
  <si>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</si>
  <si>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</si>
  <si>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MAF</t>
  </si>
  <si>
    <t>Martin</t>
  </si>
  <si>
    <t>(French</t>
  </si>
  <si>
    <t>part)</t>
  </si>
  <si>
    <t>MCO</t>
  </si>
  <si>
    <t>Monaco</t>
  </si>
  <si>
    <t>MDA</t>
  </si>
  <si>
    <t>Moldova</t>
  </si>
  <si>
    <t>MDV</t>
  </si>
  <si>
    <t>Maldives</t>
  </si>
  <si>
    <t>MEX</t>
  </si>
  <si>
    <t>Mexico</t>
  </si>
  <si>
    <t>MHL</t>
  </si>
  <si>
    <t>Marshall</t>
  </si>
  <si>
    <t>MKD</t>
  </si>
  <si>
    <t>Macedonia</t>
  </si>
  <si>
    <t>former</t>
  </si>
  <si>
    <t>Yugoslav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</si>
  <si>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</si>
  <si>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</si>
  <si>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</si>
  <si>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</si>
  <si>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</si>
  <si>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</si>
  <si>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</si>
  <si>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</si>
  <si>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</si>
  <si>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</si>
  <si>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</si>
  <si>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</t>
  </si>
  <si>
    <t>Mariana</t>
  </si>
  <si>
    <t>MRT</t>
  </si>
  <si>
    <t>Mauritania</t>
  </si>
  <si>
    <t>MSR</t>
  </si>
  <si>
    <t>Montserrat</t>
  </si>
  <si>
    <t>MTQ</t>
  </si>
  <si>
    <t>Martinique</t>
  </si>
  <si>
    <t>MYS</t>
  </si>
  <si>
    <t>Malaysia</t>
  </si>
  <si>
    <t>MYT</t>
  </si>
  <si>
    <t>Mayotte</t>
  </si>
  <si>
    <t>NCL</t>
  </si>
  <si>
    <t>New Caledonia</t>
  </si>
  <si>
    <t>NER</t>
  </si>
  <si>
    <t>Niger</t>
  </si>
  <si>
    <t>NFK</t>
  </si>
  <si>
    <t>Norfolk</t>
  </si>
  <si>
    <t>NIC</t>
  </si>
  <si>
    <t>Nicaragua</t>
  </si>
  <si>
    <t>NIU</t>
  </si>
  <si>
    <t>Niue</t>
  </si>
  <si>
    <t>NLD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</si>
  <si>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</si>
  <si>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</si>
  <si>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</si>
  <si>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</si>
  <si>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</si>
  <si>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</si>
  <si>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</si>
  <si>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</si>
  <si>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</si>
  <si>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</si>
  <si>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</si>
  <si>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</si>
  <si>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</si>
  <si>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</si>
  <si>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</si>
  <si>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</si>
  <si>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</si>
  <si>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</si>
  <si>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</si>
  <si>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</si>
  <si>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</si>
  <si>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</si>
  <si>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</si>
  <si>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</si>
  <si>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</si>
  <si>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</si>
  <si>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</si>
  <si>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</si>
  <si>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</si>
  <si>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DemocraticKorea</t>
  </si>
  <si>
    <t>PRT</t>
  </si>
  <si>
    <t>Portugal</t>
  </si>
  <si>
    <t>PRY</t>
  </si>
  <si>
    <t>Paraguay</t>
  </si>
  <si>
    <t>PSE</t>
  </si>
  <si>
    <t>Palestine</t>
  </si>
  <si>
    <t>Territory,</t>
  </si>
  <si>
    <t>Occupied</t>
  </si>
  <si>
    <t>PYF</t>
  </si>
  <si>
    <t>QAT</t>
  </si>
  <si>
    <t>Qatar</t>
  </si>
  <si>
    <t>Réunion</t>
  </si>
  <si>
    <t>ROU</t>
  </si>
  <si>
    <t>Romania</t>
  </si>
  <si>
    <t>Russian Federation</t>
  </si>
  <si>
    <t>SAU</t>
  </si>
  <si>
    <t>Saudi Arabia</t>
  </si>
  <si>
    <t>SDN</t>
  </si>
  <si>
    <t>Sudan</t>
  </si>
  <si>
    <t>SGP</t>
  </si>
  <si>
    <t>Singapore</t>
  </si>
  <si>
    <t>SGS</t>
  </si>
  <si>
    <t>South</t>
  </si>
  <si>
    <t>SHN</t>
  </si>
  <si>
    <t>Helena,</t>
  </si>
  <si>
    <t>Ascension</t>
  </si>
  <si>
    <t>Tristan</t>
  </si>
  <si>
    <t>SJM</t>
  </si>
  <si>
    <t>Svalbard and Jan Mayen</t>
  </si>
  <si>
    <t>SLB</t>
  </si>
  <si>
    <t>Solomon Islands</t>
  </si>
  <si>
    <t>SLE</t>
  </si>
  <si>
    <t>Sierra Leone</t>
  </si>
  <si>
    <t>SLV</t>
  </si>
  <si>
    <t>SMR</t>
  </si>
  <si>
    <t>San Marino</t>
  </si>
  <si>
    <t>SOM</t>
  </si>
  <si>
    <t>Somalia</t>
  </si>
  <si>
    <t>SPM</t>
  </si>
  <si>
    <t>Saint Piere and Miquelon</t>
  </si>
  <si>
    <t>SRB</t>
  </si>
  <si>
    <t>Serbia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</si>
  <si>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</si>
  <si>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</si>
  <si>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</si>
  <si>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</si>
  <si>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</si>
  <si>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</si>
  <si>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</si>
  <si>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</si>
  <si>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</si>
  <si>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</si>
  <si>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</si>
  <si>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</si>
  <si>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</si>
  <si>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</si>
  <si>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</si>
  <si>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</si>
  <si>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TCA</t>
  </si>
  <si>
    <t>Turks</t>
  </si>
  <si>
    <t>Caicos</t>
  </si>
  <si>
    <t>TCD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</si>
  <si>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</si>
  <si>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</si>
  <si>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</si>
  <si>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</si>
  <si>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</si>
  <si>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</si>
  <si>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</si>
  <si>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</si>
  <si>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</si>
  <si>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</si>
  <si>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</si>
  <si>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</si>
  <si>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</si>
  <si>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</si>
  <si>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TUR</t>
  </si>
  <si>
    <t>Turkey</t>
  </si>
  <si>
    <t>TUV</t>
  </si>
  <si>
    <t>Tuvalu</t>
  </si>
  <si>
    <t>TWN</t>
  </si>
  <si>
    <t>Taiwan</t>
  </si>
  <si>
    <t>Province</t>
  </si>
  <si>
    <t>Tanzania</t>
  </si>
  <si>
    <t>United</t>
  </si>
  <si>
    <t>UKR</t>
  </si>
  <si>
    <t>Ukraine</t>
  </si>
  <si>
    <t>UMI</t>
  </si>
  <si>
    <t>Minor</t>
  </si>
  <si>
    <t>Outlying</t>
  </si>
  <si>
    <t>URY</t>
  </si>
  <si>
    <t>Uruguay</t>
  </si>
  <si>
    <t>UZB</t>
  </si>
  <si>
    <t>Uzbekistan</t>
  </si>
  <si>
    <t>VAT</t>
  </si>
  <si>
    <t>Holy</t>
  </si>
  <si>
    <t>See</t>
  </si>
  <si>
    <t>(Vatican</t>
  </si>
  <si>
    <t>City</t>
  </si>
  <si>
    <t>State)</t>
  </si>
  <si>
    <t>VCT</t>
  </si>
  <si>
    <t>Saint Vincent and the Grenadines</t>
  </si>
  <si>
    <t>VEN</t>
  </si>
  <si>
    <t>Venezuela</t>
  </si>
  <si>
    <t>Bolivarian</t>
  </si>
  <si>
    <t>VGB</t>
  </si>
  <si>
    <t>Virgin</t>
  </si>
  <si>
    <t>Islands,</t>
  </si>
  <si>
    <t>VIR</t>
  </si>
  <si>
    <t>U.S.</t>
  </si>
  <si>
    <t>VNM</t>
  </si>
  <si>
    <t>Vietnam</t>
  </si>
  <si>
    <t>Nam</t>
  </si>
  <si>
    <t>VUT</t>
  </si>
  <si>
    <t>Vanuatu</t>
  </si>
  <si>
    <t>WLF</t>
  </si>
  <si>
    <t>Wallis</t>
  </si>
  <si>
    <t>Futuna</t>
  </si>
  <si>
    <t>WSM</t>
  </si>
  <si>
    <t>YEM</t>
  </si>
  <si>
    <t>Yemen</t>
  </si>
  <si>
    <t>South Africa</t>
  </si>
  <si>
    <t>Kosovo</t>
  </si>
  <si>
    <t>KUWAIT</t>
  </si>
  <si>
    <t>KYRGYZSTAN</t>
  </si>
  <si>
    <t>LAO PEOPLE S DEMOCRATIC REPUBLIC</t>
  </si>
  <si>
    <t>LATVIA</t>
  </si>
  <si>
    <t>LEBANON</t>
  </si>
  <si>
    <t>LESOTHO</t>
  </si>
  <si>
    <t>LIBERIA</t>
  </si>
  <si>
    <t>LIBYAN ARAB JAMAHIRIYAH</t>
  </si>
  <si>
    <t>LIECHTENSTEIN</t>
  </si>
  <si>
    <t>LITHUANIA</t>
  </si>
  <si>
    <t>LUXEMBOURG</t>
  </si>
  <si>
    <t>MACAU SPECIAL ADMINSTRATIVE REGION OF CHINA</t>
  </si>
  <si>
    <t>MACEDONIA</t>
  </si>
  <si>
    <t>North 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</si>
  <si>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</si>
  <si>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</si>
  <si>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</si>
  <si>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</si>
  <si>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</si>
  <si>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</si>
  <si>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</si>
  <si>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Marshall Islands</t>
  </si>
  <si>
    <t>MARTINIQUE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</si>
  <si>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</si>
  <si>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</si>
  <si>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</si>
  <si>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</si>
  <si>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</si>
  <si>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</si>
  <si>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</si>
  <si>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</si>
  <si>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</si>
  <si>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</si>
  <si>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</si>
  <si>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</si>
  <si>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</si>
  <si>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</si>
  <si>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</si>
  <si>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</si>
  <si>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</si>
  <si>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</si>
  <si>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</si>
  <si>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</si>
  <si>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</si>
  <si>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</si>
  <si>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</si>
  <si>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</si>
  <si>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</si>
  <si>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</si>
  <si>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</si>
  <si>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PENINSULAR MALAYSIA</t>
  </si>
  <si>
    <t>PERU</t>
  </si>
  <si>
    <t>PHILIPPINES</t>
  </si>
  <si>
    <t>POLAND</t>
  </si>
  <si>
    <t>PORTUGAL</t>
  </si>
  <si>
    <t>QATAR</t>
  </si>
  <si>
    <t>REPUBLIC OF CAMEROON</t>
  </si>
  <si>
    <t>REPUBLIC OF KOREA</t>
  </si>
  <si>
    <t>REPUBLIC OF MOLDOVA</t>
  </si>
  <si>
    <t>REPUBLIC OF SOUTH SUDAN</t>
  </si>
  <si>
    <t>South Sudan</t>
  </si>
  <si>
    <t>REPUBLIC OF SUDAN</t>
  </si>
  <si>
    <t>REUNION</t>
  </si>
  <si>
    <t>ROMANIA</t>
  </si>
  <si>
    <t>RUSSIAN FEDERATION</t>
  </si>
  <si>
    <t>RWANDA</t>
  </si>
  <si>
    <t>SAINT HELENA</t>
  </si>
  <si>
    <t>Saint Helena</t>
  </si>
  <si>
    <t>SAINT LUCIA</t>
  </si>
  <si>
    <t>SAINT MARTIN (DUTCH PORTION)</t>
  </si>
  <si>
    <t>Sint Maarten (Dutch part)</t>
  </si>
  <si>
    <t>SAMOA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</si>
  <si>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</si>
  <si>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</si>
  <si>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</si>
  <si>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</si>
  <si>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</si>
  <si>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</si>
  <si>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</si>
  <si>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</si>
  <si>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</si>
  <si>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</si>
  <si>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</si>
  <si>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</si>
  <si>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</si>
  <si>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</si>
  <si>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ST. KITTS-NEVIS</t>
  </si>
  <si>
    <t>ST. PIERRE &amp; MIQUELON</t>
  </si>
  <si>
    <t>ST. VINCENT &amp; THE GRENADINES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</si>
  <si>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</si>
  <si>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</si>
  <si>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</si>
  <si>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</si>
  <si>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</si>
  <si>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</si>
  <si>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</si>
  <si>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THAILAND</t>
  </si>
  <si>
    <t>TIMOR-LESTE (FORMERLY EAST TIMOR)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</si>
  <si>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</si>
  <si>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</si>
  <si>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</si>
  <si>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</si>
  <si>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</si>
  <si>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</si>
  <si>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</si>
  <si>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</si>
  <si>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</si>
  <si>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</si>
  <si>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</si>
  <si>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</si>
  <si>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</si>
  <si>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</si>
  <si>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</si>
  <si>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</si>
  <si>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</si>
  <si>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</si>
  <si>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</t>
  </si>
  <si>
    <t>VIET NAM</t>
  </si>
  <si>
    <t>WALLIS AND FUTUNA ISLANDS</t>
  </si>
  <si>
    <t>YEMEN</t>
  </si>
  <si>
    <t>ZAMBIA</t>
  </si>
  <si>
    <t>ZIMBABWE</t>
  </si>
  <si>
    <t>Saint Martin</t>
  </si>
  <si>
    <t>XXK</t>
  </si>
  <si>
    <t>Curacao</t>
  </si>
  <si>
    <t>CUW</t>
  </si>
  <si>
    <t>British Virgin</t>
  </si>
  <si>
    <t>BQ</t>
  </si>
  <si>
    <t>GUADELOUPE</t>
  </si>
  <si>
    <t>MAYOTTE</t>
  </si>
  <si>
    <t>Series Name</t>
  </si>
  <si>
    <t>Series Code</t>
  </si>
  <si>
    <t>Country Name</t>
  </si>
  <si>
    <t>Country Code</t>
  </si>
  <si>
    <t>1990 [YR1990]</t>
  </si>
  <si>
    <t>2000 [YR2000]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</si>
  <si>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</si>
  <si>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</si>
  <si>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</si>
  <si>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</si>
  <si>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</si>
  <si>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</si>
  <si>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</si>
  <si>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</si>
  <si>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</si>
  <si>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</si>
  <si>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GDP (current US$)</t>
  </si>
  <si>
    <t>NY.GDP.MKTP.CD</t>
  </si>
  <si>
    <t>American Samoa</t>
  </si>
  <si>
    <t>Bahamas, The</t>
  </si>
  <si>
    <t>Cabo Verde</t>
  </si>
  <si>
    <t>Cayman Islands</t>
  </si>
  <si>
    <t>Channel Islands</t>
  </si>
  <si>
    <t>CHI</t>
  </si>
  <si>
    <t>Congo, Dem. Rep.</t>
  </si>
  <si>
    <t>Congo, Rep.</t>
  </si>
  <si>
    <t>Cote d'Ivoire</t>
  </si>
  <si>
    <t>Czechia</t>
  </si>
  <si>
    <t>Egypt, Arab Rep.</t>
  </si>
  <si>
    <t>Eswatini</t>
  </si>
  <si>
    <t>Faroe Islands</t>
  </si>
  <si>
    <t>Gambia, The</t>
  </si>
  <si>
    <t>Hong Kong SAR, China</t>
  </si>
  <si>
    <t>Iran, Islamic Rep.</t>
  </si>
  <si>
    <t>Korea, Dem. People's Rep.</t>
  </si>
  <si>
    <t>Korea, Rep.</t>
  </si>
  <si>
    <t>XKX</t>
  </si>
  <si>
    <t>Kyrgyz Republic</t>
  </si>
  <si>
    <t>Lao PDR</t>
  </si>
  <si>
    <t>Macao SAR, China</t>
  </si>
  <si>
    <t>Micronesia, Fed. Sts.</t>
  </si>
  <si>
    <t>Northern Mariana Islands</t>
  </si>
  <si>
    <t>SXM</t>
  </si>
  <si>
    <t>Slovak Republic</t>
  </si>
  <si>
    <t>SSD</t>
  </si>
  <si>
    <t>St. Kitts and Nevis</t>
  </si>
  <si>
    <t>St. Lucia</t>
  </si>
  <si>
    <t>St. Martin (French part)</t>
  </si>
  <si>
    <t>St. Vincent and the Grenadines</t>
  </si>
  <si>
    <t>Turkiye</t>
  </si>
  <si>
    <t>United States</t>
  </si>
  <si>
    <t>Venezuela, RB</t>
  </si>
  <si>
    <t>Virgin Islands (U.S.)</t>
  </si>
  <si>
    <t>West Bank and Gaza</t>
  </si>
  <si>
    <t>Yemen, Rep.</t>
  </si>
  <si>
    <t>Africa Eastern and Southern</t>
  </si>
  <si>
    <t>AFE</t>
  </si>
  <si>
    <t>Africa Western and Central</t>
  </si>
  <si>
    <t>AFW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</si>
  <si>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</si>
  <si>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</si>
  <si>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</si>
  <si>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</si>
  <si>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</si>
  <si>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</si>
  <si>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</si>
  <si>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</si>
  <si>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</si>
  <si>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</si>
  <si>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</si>
  <si>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</si>
  <si>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</si>
  <si>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</si>
  <si>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</si>
  <si>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</si>
  <si>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</si>
  <si>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</si>
  <si>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</si>
  <si>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</si>
  <si>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</si>
  <si>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</si>
  <si>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</si>
  <si>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</si>
  <si>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</si>
  <si>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</si>
  <si>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</si>
  <si>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</si>
  <si>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</si>
  <si>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</si>
  <si>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</si>
  <si>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</si>
  <si>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</si>
  <si>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</si>
  <si>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</si>
  <si>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</si>
  <si>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</si>
  <si>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</si>
  <si>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</si>
  <si>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</si>
  <si>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</si>
  <si>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</si>
  <si>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</si>
  <si>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</si>
  <si>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</si>
  <si>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</si>
  <si>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</si>
  <si>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</si>
  <si>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</si>
  <si>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</si>
  <si>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</si>
  <si>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</si>
  <si>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</si>
  <si>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</si>
  <si>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</si>
  <si>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</si>
  <si>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</si>
  <si>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</si>
  <si>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</si>
  <si>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</si>
  <si>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</si>
  <si>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</si>
  <si>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</si>
  <si>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North America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</si>
  <si>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</si>
  <si>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</si>
  <si>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</si>
  <si>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</si>
  <si>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</si>
  <si>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</si>
  <si>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</si>
  <si>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</si>
  <si>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</si>
  <si>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</si>
  <si>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</si>
  <si>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</si>
  <si>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</si>
  <si>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</si>
  <si>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</si>
  <si>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</si>
  <si>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</si>
  <si>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</si>
  <si>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</si>
  <si>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</si>
  <si>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</si>
  <si>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</si>
  <si>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</si>
  <si>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</si>
  <si>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</si>
  <si>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</si>
  <si>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</si>
  <si>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</si>
  <si>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</si>
  <si>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Data from database: World Development Indicators</t>
  </si>
  <si>
    <t>Last Updated: 09/16/2022</t>
  </si>
  <si>
    <t>Region</t>
  </si>
  <si>
    <t>GDP_2020</t>
  </si>
  <si>
    <t>NA</t>
  </si>
  <si>
    <t>CostaRica</t>
  </si>
  <si>
    <t>ElSalvador</t>
  </si>
  <si>
    <t>DominicanRepublic</t>
  </si>
  <si>
    <t>TrinidadandTobago</t>
  </si>
  <si>
    <t>Russia</t>
  </si>
  <si>
    <t>Rest Europe (nonETS)</t>
  </si>
  <si>
    <t>NewZealand</t>
  </si>
  <si>
    <t>BruneiDarussalam</t>
  </si>
  <si>
    <t>LaoPeople'sDemocraticRepublic</t>
  </si>
  <si>
    <t>VietNam</t>
  </si>
  <si>
    <t>SriLanka</t>
  </si>
  <si>
    <t>Other Asia</t>
  </si>
  <si>
    <t>Middle East</t>
  </si>
  <si>
    <t>Iran, Islamic Republic of</t>
  </si>
  <si>
    <t>Theoretische Reduktion</t>
  </si>
  <si>
    <t>Theoretische Emissionen</t>
  </si>
  <si>
    <t>Alphas</t>
  </si>
  <si>
    <t>Alpha</t>
  </si>
  <si>
    <t>Description</t>
  </si>
  <si>
    <t>Viet Nam</t>
  </si>
  <si>
    <t>Venezuela (Bolivarian Republic of)</t>
  </si>
  <si>
    <t>Tanzania, United Republic of</t>
  </si>
  <si>
    <t>Bouvet Island</t>
  </si>
  <si>
    <t>British Indian Ocean Territory</t>
  </si>
  <si>
    <t>French Southern Territories</t>
  </si>
  <si>
    <t>Bahamas (the)</t>
  </si>
  <si>
    <t>Bolivia (Plurinational State of)</t>
  </si>
  <si>
    <t>Bonaire, Sint Eustatius and Saba</t>
  </si>
  <si>
    <t>BES</t>
  </si>
  <si>
    <t>Cayman Islands (the)</t>
  </si>
  <si>
    <t>Christmas Island</t>
  </si>
  <si>
    <t>Cocos (Keeling) Islands (the)</t>
  </si>
  <si>
    <t>Congo (the)</t>
  </si>
  <si>
    <t>Curaçao</t>
  </si>
  <si>
    <t>Dominican Republic (the)</t>
  </si>
  <si>
    <t>Heard Island and McDonald Islands</t>
  </si>
  <si>
    <t>Hong Kong</t>
  </si>
  <si>
    <t>Iran (Islamic Republic of)</t>
  </si>
  <si>
    <t>Korea (the Republic of)</t>
  </si>
  <si>
    <t>Lao People's Democratic Republic (the)</t>
  </si>
  <si>
    <t>Netherlands (the)</t>
  </si>
  <si>
    <t>Norfolk Island</t>
  </si>
  <si>
    <t>Philippines (the)</t>
  </si>
  <si>
    <t>Russian Federation (the)</t>
  </si>
  <si>
    <t>Saint Barthélemy</t>
  </si>
  <si>
    <t>Saint Kitts and Nevis</t>
  </si>
  <si>
    <t>Saint Martin (French part)</t>
  </si>
  <si>
    <t>Saint Pierre and Miquelon</t>
  </si>
  <si>
    <t>South Georgia and the South Sandwich Islands</t>
  </si>
  <si>
    <t>Taiwan (Province of China)</t>
  </si>
  <si>
    <t>Turks and Caicos Islands (the)</t>
  </si>
  <si>
    <t>United Arab Emirates (the)</t>
  </si>
  <si>
    <t>United Kingdom of Great Britain and Northern Ireland (the)</t>
  </si>
  <si>
    <t>United States of America (the)</t>
  </si>
  <si>
    <t>Virgin Islands (British)</t>
  </si>
  <si>
    <t>Åland Islands</t>
  </si>
  <si>
    <t>Holy See</t>
  </si>
  <si>
    <t>North Korea</t>
  </si>
  <si>
    <t>Syria</t>
  </si>
  <si>
    <t>United States Minor Outlying Islands</t>
  </si>
  <si>
    <t>Wallis and Futuna Islands</t>
  </si>
  <si>
    <t>Emissions</t>
  </si>
  <si>
    <t>CO2</t>
  </si>
  <si>
    <t>10^9 USD(2020)</t>
  </si>
  <si>
    <t>Afrika</t>
  </si>
  <si>
    <t>Other Americans</t>
  </si>
  <si>
    <t>Aust/NZ</t>
  </si>
  <si>
    <t>EU29</t>
  </si>
  <si>
    <t>LAM</t>
  </si>
  <si>
    <t>Sheet</t>
  </si>
  <si>
    <t>alpha_i</t>
  </si>
  <si>
    <t>Overview of calibrated alphas (i.e. parameter in abatement cost function) to  modelled, regional CO2 prices in DART</t>
  </si>
  <si>
    <t>alpha_i for DART regions which are countries and can directly be used in analysis (e.g., U.S. etc)</t>
  </si>
  <si>
    <t>alpha_i_split</t>
  </si>
  <si>
    <t>alpha_i for DART regions with more than one country, regional splittig according to Tol (2005)</t>
  </si>
  <si>
    <t>CO2 emissions from GCB</t>
  </si>
  <si>
    <t>GDP_WB</t>
  </si>
  <si>
    <t>GDP from World Bank</t>
  </si>
  <si>
    <t>Summary of EU Countries (i.e. differentiation between EU countries, not used for main analysis)</t>
  </si>
  <si>
    <t>Calibration of alpha for U.S.</t>
  </si>
  <si>
    <t>Calibration of alpha for region</t>
  </si>
  <si>
    <t>Rest of Europe</t>
  </si>
  <si>
    <t>Africa</t>
  </si>
  <si>
    <t>Eastern Europe</t>
  </si>
  <si>
    <t xml:space="preserve">Great Britain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</si>
</sst>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Inherit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9" fontId="0" fillId="0" borderId="0" xfId="1" applyFont="1" applyAlignment="1">
      <alignment horizontal="left" vertical="top" wrapText="1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 vertical="top" wrapText="1"/>
    </xf>
    <xf numFmtId="10" fontId="0" fillId="0" borderId="0" xfId="1" applyNumberFormat="1" applyFont="1"/>
    <xf numFmtId="164" fontId="0" fillId="0" borderId="0" xfId="0" applyNumberFormat="1"/>
    <xf numFmtId="0" fontId="4" fillId="0" borderId="0" xfId="0" applyFont="1"/>
    <xf numFmtId="164" fontId="0" fillId="0" borderId="0" xfId="0" quotePrefix="1" applyNumberFormat="1"/>
    <xf numFmtId="166" fontId="0" fillId="0" borderId="0" xfId="1" applyNumberFormat="1" applyFont="1"/>
    <xf numFmtId="165" fontId="0" fillId="0" borderId="0" xfId="0" applyNumberFormat="1" applyAlignment="1">
      <alignment horizontal="left" vertical="top" wrapText="1" indent="1"/>
    </xf>
    <xf numFmtId="0" fontId="0" fillId="3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5" borderId="1" xfId="0" applyFill="1" applyBorder="1"/>
    <xf numFmtId="0" fontId="7" fillId="0" borderId="0" xfId="2"/>
    <xf numFmtId="2" fontId="8" fillId="0" borderId="0" xfId="2" applyNumberFormat="1" applyFont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2" fillId="0" borderId="0" xfId="0" applyFont="1"/>
    <xf numFmtId="1" fontId="0" fillId="0" borderId="0" xfId="0" applyNumberFormat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0" borderId="2" xfId="0" applyBorder="1"/>
    <xf numFmtId="0" fontId="13" fillId="7" borderId="3" xfId="0" applyFont="1" applyFill="1" applyBorder="1" applyAlignment="1">
      <alignment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7" fontId="0" fillId="0" borderId="0" xfId="0" applyNumberFormat="1"/>
    <xf numFmtId="0" fontId="12" fillId="0" borderId="0" xfId="0" quotePrefix="1" applyFont="1"/>
    <xf numFmtId="0" fontId="12" fillId="0" borderId="0" xfId="0" applyFont="1" applyAlignment="1">
      <alignment horizontal="left"/>
    </xf>
    <xf numFmtId="0" fontId="0" fillId="4" borderId="1" xfId="0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</cellXfs>
  <cellStyles count="4">
    <cellStyle name="Prozent" xfId="1" builtinId="5"/>
    <cellStyle name="Standard" xfId="0" builtinId="0"/>
    <cellStyle name="Standard 2" xfId="2" xr:uid="{0F3CBA9D-3AAC-4C53-A6F5-6E24C1A02BAE}"/>
    <cellStyle name="Standard 3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"JPN"</c:f>
          <c:strCache>
            <c:ptCount val="1"/>
            <c:pt idx="0">
              <c:v>JPN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46.229092023034042</c:v>
              </c:pt>
              <c:pt idx="2">
                <c:v>92.458184046068084</c:v>
              </c:pt>
              <c:pt idx="3">
                <c:v>138.6872760691021</c:v>
              </c:pt>
              <c:pt idx="4">
                <c:v>184.91636809213617</c:v>
              </c:pt>
              <c:pt idx="5">
                <c:v>231.14546011517018</c:v>
              </c:pt>
              <c:pt idx="6">
                <c:v>277.37455213820419</c:v>
              </c:pt>
              <c:pt idx="7">
                <c:v>323.60364416123821</c:v>
              </c:pt>
              <c:pt idx="8">
                <c:v>369.83273618427233</c:v>
              </c:pt>
              <c:pt idx="9">
                <c:v>416.06182820730635</c:v>
              </c:pt>
              <c:pt idx="10">
                <c:v>462.29092023034036</c:v>
              </c:pt>
              <c:pt idx="11">
                <c:v>508.52001225337443</c:v>
              </c:pt>
              <c:pt idx="12">
                <c:v>554.74910427640839</c:v>
              </c:pt>
              <c:pt idx="13">
                <c:v>600.97819629944252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33.426656011613005</c:v>
              </c:pt>
              <c:pt idx="2">
                <c:v>50.843332156715562</c:v>
              </c:pt>
              <c:pt idx="3">
                <c:v>73.518799200125642</c:v>
              </c:pt>
              <c:pt idx="4">
                <c:v>99.747795313568972</c:v>
              </c:pt>
              <c:pt idx="5">
                <c:v>130.37314994552537</c:v>
              </c:pt>
              <c:pt idx="6">
                <c:v>167.18604732428048</c:v>
              </c:pt>
              <c:pt idx="7">
                <c:v>214.48102584339605</c:v>
              </c:pt>
              <c:pt idx="8">
                <c:v>276.89013877836271</c:v>
              </c:pt>
              <c:pt idx="9">
                <c:v>357.08246905437221</c:v>
              </c:pt>
              <c:pt idx="10">
                <c:v>458.20151004557823</c:v>
              </c:pt>
              <c:pt idx="11">
                <c:v>584.6179403460759</c:v>
              </c:pt>
              <c:pt idx="12">
                <c:v>745.66810830360305</c:v>
              </c:pt>
              <c:pt idx="13">
                <c:v>956.92471292667335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2DD-453E-B470-AF096E40A5AC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46.229092023034042</c:v>
              </c:pt>
              <c:pt idx="1">
                <c:v>92.458184046068084</c:v>
              </c:pt>
              <c:pt idx="2">
                <c:v>138.6872760691021</c:v>
              </c:pt>
              <c:pt idx="3">
                <c:v>184.91636809213617</c:v>
              </c:pt>
              <c:pt idx="4">
                <c:v>231.14546011517018</c:v>
              </c:pt>
              <c:pt idx="5">
                <c:v>277.37455213820419</c:v>
              </c:pt>
              <c:pt idx="6">
                <c:v>323.60364416123821</c:v>
              </c:pt>
              <c:pt idx="7">
                <c:v>369.83273618427233</c:v>
              </c:pt>
              <c:pt idx="8">
                <c:v>416.06182820730635</c:v>
              </c:pt>
              <c:pt idx="9">
                <c:v>462.29092023034036</c:v>
              </c:pt>
              <c:pt idx="10">
                <c:v>508.52001225337443</c:v>
              </c:pt>
              <c:pt idx="11">
                <c:v>554.74910427640839</c:v>
              </c:pt>
              <c:pt idx="12">
                <c:v>600.97819629944252</c:v>
              </c:pt>
            </c:numLit>
          </c:xVal>
          <c:yVal>
            <c:numLit>
              <c:formatCode>General</c:formatCode>
              <c:ptCount val="13"/>
              <c:pt idx="0">
                <c:v>5.0921585319298748</c:v>
              </c:pt>
              <c:pt idx="1">
                <c:v>20.368634127719499</c:v>
              </c:pt>
              <c:pt idx="2">
                <c:v>45.82942678736886</c:v>
              </c:pt>
              <c:pt idx="3">
                <c:v>81.474536510877996</c:v>
              </c:pt>
              <c:pt idx="4">
                <c:v>127.30396329824683</c:v>
              </c:pt>
              <c:pt idx="5">
                <c:v>183.31770714947544</c:v>
              </c:pt>
              <c:pt idx="6">
                <c:v>249.51576806456376</c:v>
              </c:pt>
              <c:pt idx="7">
                <c:v>325.89814604351199</c:v>
              </c:pt>
              <c:pt idx="8">
                <c:v>412.46484108631972</c:v>
              </c:pt>
              <c:pt idx="9">
                <c:v>509.21585319298731</c:v>
              </c:pt>
              <c:pt idx="10">
                <c:v>616.15118236351475</c:v>
              </c:pt>
              <c:pt idx="11">
                <c:v>733.27082859790175</c:v>
              </c:pt>
              <c:pt idx="12">
                <c:v>860.57479189614878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2DD-453E-B470-AF096E40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"AFR"</c:f>
          <c:strCache>
            <c:ptCount val="1"/>
            <c:pt idx="0">
              <c:v>AFR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77.171426152692362</c:v>
              </c:pt>
              <c:pt idx="2">
                <c:v>154.34285230538472</c:v>
              </c:pt>
              <c:pt idx="3">
                <c:v>231.51427845807706</c:v>
              </c:pt>
              <c:pt idx="4">
                <c:v>308.68570461076945</c:v>
              </c:pt>
              <c:pt idx="5">
                <c:v>385.85713076346178</c:v>
              </c:pt>
              <c:pt idx="6">
                <c:v>463.02855691615412</c:v>
              </c:pt>
              <c:pt idx="7">
                <c:v>540.19998306884645</c:v>
              </c:pt>
              <c:pt idx="8">
                <c:v>617.3714092215389</c:v>
              </c:pt>
              <c:pt idx="9">
                <c:v>694.54283537423123</c:v>
              </c:pt>
              <c:pt idx="10">
                <c:v>771.71426152692356</c:v>
              </c:pt>
              <c:pt idx="11">
                <c:v>848.88568767961601</c:v>
              </c:pt>
              <c:pt idx="12">
                <c:v>926.05711383230823</c:v>
              </c:pt>
              <c:pt idx="13">
                <c:v>1003.2285399850007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13.440917583140815</c:v>
              </c:pt>
              <c:pt idx="2">
                <c:v>18.782255901446621</c:v>
              </c:pt>
              <c:pt idx="3">
                <c:v>24.89220824121044</c:v>
              </c:pt>
              <c:pt idx="4">
                <c:v>34.582719096386171</c:v>
              </c:pt>
              <c:pt idx="5">
                <c:v>45.216252195099635</c:v>
              </c:pt>
              <c:pt idx="6">
                <c:v>56.721321259082785</c:v>
              </c:pt>
              <c:pt idx="7">
                <c:v>70.170501025908948</c:v>
              </c:pt>
              <c:pt idx="8">
                <c:v>92.903053591020466</c:v>
              </c:pt>
              <c:pt idx="9">
                <c:v>126.29851760104808</c:v>
              </c:pt>
              <c:pt idx="10">
                <c:v>168.390778217818</c:v>
              </c:pt>
              <c:pt idx="11">
                <c:v>224.19550044311933</c:v>
              </c:pt>
              <c:pt idx="12">
                <c:v>300.58635459829713</c:v>
              </c:pt>
              <c:pt idx="13">
                <c:v>405.3863221351657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1B9-4188-BF8F-6DA130065947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77.171426152692362</c:v>
              </c:pt>
              <c:pt idx="1">
                <c:v>154.34285230538472</c:v>
              </c:pt>
              <c:pt idx="2">
                <c:v>231.51427845807706</c:v>
              </c:pt>
              <c:pt idx="3">
                <c:v>308.68570461076945</c:v>
              </c:pt>
              <c:pt idx="4">
                <c:v>385.85713076346178</c:v>
              </c:pt>
              <c:pt idx="5">
                <c:v>463.02855691615412</c:v>
              </c:pt>
              <c:pt idx="6">
                <c:v>540.19998306884645</c:v>
              </c:pt>
              <c:pt idx="7">
                <c:v>617.3714092215389</c:v>
              </c:pt>
              <c:pt idx="8">
                <c:v>694.54283537423123</c:v>
              </c:pt>
              <c:pt idx="9">
                <c:v>771.71426152692356</c:v>
              </c:pt>
              <c:pt idx="10">
                <c:v>848.88568767961601</c:v>
              </c:pt>
              <c:pt idx="11">
                <c:v>926.05711383230823</c:v>
              </c:pt>
              <c:pt idx="12">
                <c:v>1003.2285399850007</c:v>
              </c:pt>
            </c:numLit>
          </c:xVal>
          <c:yVal>
            <c:numLit>
              <c:formatCode>General</c:formatCode>
              <c:ptCount val="13"/>
              <c:pt idx="0">
                <c:v>2.0097689482392425</c:v>
              </c:pt>
              <c:pt idx="1">
                <c:v>8.0390757929569698</c:v>
              </c:pt>
              <c:pt idx="2">
                <c:v>18.087920534153181</c:v>
              </c:pt>
              <c:pt idx="3">
                <c:v>32.156303171827879</c:v>
              </c:pt>
              <c:pt idx="4">
                <c:v>50.244223705981057</c:v>
              </c:pt>
              <c:pt idx="5">
                <c:v>72.351682136612723</c:v>
              </c:pt>
              <c:pt idx="6">
                <c:v>98.478678463722858</c:v>
              </c:pt>
              <c:pt idx="7">
                <c:v>128.62521268731152</c:v>
              </c:pt>
              <c:pt idx="8">
                <c:v>162.79128480737864</c:v>
              </c:pt>
              <c:pt idx="9">
                <c:v>200.97689482392423</c:v>
              </c:pt>
              <c:pt idx="10">
                <c:v>243.18204273694835</c:v>
              </c:pt>
              <c:pt idx="11">
                <c:v>289.40672854645089</c:v>
              </c:pt>
              <c:pt idx="12">
                <c:v>339.65095225243198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1B9-4188-BF8F-6DA13006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"OAM"</c:f>
          <c:strCache>
            <c:ptCount val="1"/>
            <c:pt idx="0">
              <c:v>OAM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65.495204825103698</c:v>
              </c:pt>
              <c:pt idx="2">
                <c:v>130.9904096502074</c:v>
              </c:pt>
              <c:pt idx="3">
                <c:v>196.48561447531105</c:v>
              </c:pt>
              <c:pt idx="4">
                <c:v>261.98081930041479</c:v>
              </c:pt>
              <c:pt idx="5">
                <c:v>327.47602412551845</c:v>
              </c:pt>
              <c:pt idx="6">
                <c:v>392.97122895062211</c:v>
              </c:pt>
              <c:pt idx="7">
                <c:v>458.46643377572582</c:v>
              </c:pt>
              <c:pt idx="8">
                <c:v>523.96163860082959</c:v>
              </c:pt>
              <c:pt idx="9">
                <c:v>589.45684342593324</c:v>
              </c:pt>
              <c:pt idx="10">
                <c:v>654.9520482510369</c:v>
              </c:pt>
              <c:pt idx="11">
                <c:v>720.44725307614067</c:v>
              </c:pt>
              <c:pt idx="12">
                <c:v>785.94245790124421</c:v>
              </c:pt>
              <c:pt idx="13">
                <c:v>851.43766272634798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17.944705911613685</c:v>
              </c:pt>
              <c:pt idx="2">
                <c:v>33.164878281044054</c:v>
              </c:pt>
              <c:pt idx="3">
                <c:v>51.743538191201743</c:v>
              </c:pt>
              <c:pt idx="4">
                <c:v>71.737020764842214</c:v>
              </c:pt>
              <c:pt idx="5">
                <c:v>96.170062602755507</c:v>
              </c:pt>
              <c:pt idx="6">
                <c:v>125.13532593258535</c:v>
              </c:pt>
              <c:pt idx="7">
                <c:v>158.37432612826439</c:v>
              </c:pt>
              <c:pt idx="8">
                <c:v>199.37926570302565</c:v>
              </c:pt>
              <c:pt idx="9">
                <c:v>252.35251553749501</c:v>
              </c:pt>
              <c:pt idx="10">
                <c:v>317.44478542824953</c:v>
              </c:pt>
              <c:pt idx="11">
                <c:v>400.57250783928617</c:v>
              </c:pt>
              <c:pt idx="12">
                <c:v>514.35001654617474</c:v>
              </c:pt>
              <c:pt idx="13">
                <c:v>669.81652590181307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422-4074-AC98-6549E0322345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65.495204825103698</c:v>
              </c:pt>
              <c:pt idx="1">
                <c:v>130.9904096502074</c:v>
              </c:pt>
              <c:pt idx="2">
                <c:v>196.48561447531105</c:v>
              </c:pt>
              <c:pt idx="3">
                <c:v>261.98081930041479</c:v>
              </c:pt>
              <c:pt idx="4">
                <c:v>327.47602412551845</c:v>
              </c:pt>
              <c:pt idx="5">
                <c:v>392.97122895062211</c:v>
              </c:pt>
              <c:pt idx="6">
                <c:v>458.46643377572582</c:v>
              </c:pt>
              <c:pt idx="7">
                <c:v>523.96163860082959</c:v>
              </c:pt>
              <c:pt idx="8">
                <c:v>589.45684342593324</c:v>
              </c:pt>
              <c:pt idx="9">
                <c:v>654.9520482510369</c:v>
              </c:pt>
              <c:pt idx="10">
                <c:v>720.44725307614067</c:v>
              </c:pt>
              <c:pt idx="11">
                <c:v>785.94245790124421</c:v>
              </c:pt>
              <c:pt idx="12">
                <c:v>851.43766272634798</c:v>
              </c:pt>
            </c:numLit>
          </c:xVal>
          <c:yVal>
            <c:numLit>
              <c:formatCode>General</c:formatCode>
              <c:ptCount val="13"/>
              <c:pt idx="0">
                <c:v>3.5522569220562779</c:v>
              </c:pt>
              <c:pt idx="1">
                <c:v>14.209027688225111</c:v>
              </c:pt>
              <c:pt idx="2">
                <c:v>31.970312298506492</c:v>
              </c:pt>
              <c:pt idx="3">
                <c:v>56.836110752900446</c:v>
              </c:pt>
              <c:pt idx="4">
                <c:v>88.806423051406924</c:v>
              </c:pt>
              <c:pt idx="5">
                <c:v>127.88124919402597</c:v>
              </c:pt>
              <c:pt idx="6">
                <c:v>174.06058918075755</c:v>
              </c:pt>
              <c:pt idx="7">
                <c:v>227.34444301160178</c:v>
              </c:pt>
              <c:pt idx="8">
                <c:v>287.73281068655848</c:v>
              </c:pt>
              <c:pt idx="9">
                <c:v>355.22569220562769</c:v>
              </c:pt>
              <c:pt idx="10">
                <c:v>429.82308756880963</c:v>
              </c:pt>
              <c:pt idx="11">
                <c:v>511.52499677610388</c:v>
              </c:pt>
              <c:pt idx="12">
                <c:v>600.3314198275109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22-4074-AC98-6549E032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"OAS"</c:f>
          <c:strCache>
            <c:ptCount val="1"/>
            <c:pt idx="0">
              <c:v>OAS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179.8228221962421</c:v>
              </c:pt>
              <c:pt idx="2">
                <c:v>359.6456443924842</c:v>
              </c:pt>
              <c:pt idx="3">
                <c:v>539.4684665887263</c:v>
              </c:pt>
              <c:pt idx="4">
                <c:v>719.2912887849684</c:v>
              </c:pt>
              <c:pt idx="5">
                <c:v>899.1141109812105</c:v>
              </c:pt>
              <c:pt idx="6">
                <c:v>1078.9369331774526</c:v>
              </c:pt>
              <c:pt idx="7">
                <c:v>1258.7597553736946</c:v>
              </c:pt>
              <c:pt idx="8">
                <c:v>1438.5825775699368</c:v>
              </c:pt>
              <c:pt idx="9">
                <c:v>1618.405399766179</c:v>
              </c:pt>
              <c:pt idx="10">
                <c:v>1798.228221962421</c:v>
              </c:pt>
              <c:pt idx="11">
                <c:v>1978.0510441586632</c:v>
              </c:pt>
              <c:pt idx="12">
                <c:v>2157.8738663549052</c:v>
              </c:pt>
              <c:pt idx="13">
                <c:v>2337.6966885511474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16.0800832750243</c:v>
              </c:pt>
              <c:pt idx="2">
                <c:v>22.403510700553937</c:v>
              </c:pt>
              <c:pt idx="3">
                <c:v>29.336569837841374</c:v>
              </c:pt>
              <c:pt idx="4">
                <c:v>37.160636282114403</c:v>
              </c:pt>
              <c:pt idx="5">
                <c:v>48.44898096474374</c:v>
              </c:pt>
              <c:pt idx="6">
                <c:v>63.518111610793646</c:v>
              </c:pt>
              <c:pt idx="7">
                <c:v>80.474890038596158</c:v>
              </c:pt>
              <c:pt idx="8">
                <c:v>99.579887572329724</c:v>
              </c:pt>
              <c:pt idx="9">
                <c:v>122.78260912031965</c:v>
              </c:pt>
              <c:pt idx="10">
                <c:v>157.66004052854834</c:v>
              </c:pt>
              <c:pt idx="11">
                <c:v>210.04465754250785</c:v>
              </c:pt>
              <c:pt idx="12">
                <c:v>279.49939263041904</c:v>
              </c:pt>
              <c:pt idx="13">
                <c:v>376.24193332032047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41E-4269-BC94-F79BE416084E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179.8228221962421</c:v>
              </c:pt>
              <c:pt idx="1">
                <c:v>359.6456443924842</c:v>
              </c:pt>
              <c:pt idx="2">
                <c:v>539.4684665887263</c:v>
              </c:pt>
              <c:pt idx="3">
                <c:v>719.2912887849684</c:v>
              </c:pt>
              <c:pt idx="4">
                <c:v>899.1141109812105</c:v>
              </c:pt>
              <c:pt idx="5">
                <c:v>1078.9369331774526</c:v>
              </c:pt>
              <c:pt idx="6">
                <c:v>1258.7597553736946</c:v>
              </c:pt>
              <c:pt idx="7">
                <c:v>1438.5825775699368</c:v>
              </c:pt>
              <c:pt idx="8">
                <c:v>1618.405399766179</c:v>
              </c:pt>
              <c:pt idx="9">
                <c:v>1798.228221962421</c:v>
              </c:pt>
              <c:pt idx="10">
                <c:v>1978.0510441586632</c:v>
              </c:pt>
              <c:pt idx="11">
                <c:v>2157.8738663549052</c:v>
              </c:pt>
              <c:pt idx="12">
                <c:v>2337.6966885511474</c:v>
              </c:pt>
            </c:numLit>
          </c:xVal>
          <c:yVal>
            <c:numLit>
              <c:formatCode>General</c:formatCode>
              <c:ptCount val="13"/>
              <c:pt idx="0">
                <c:v>1.9013806344492368</c:v>
              </c:pt>
              <c:pt idx="1">
                <c:v>7.6055225377969471</c:v>
              </c:pt>
              <c:pt idx="2">
                <c:v>17.112425710043127</c:v>
              </c:pt>
              <c:pt idx="3">
                <c:v>30.422090151187788</c:v>
              </c:pt>
              <c:pt idx="4">
                <c:v>47.534515861230915</c:v>
              </c:pt>
              <c:pt idx="5">
                <c:v>68.449702840172506</c:v>
              </c:pt>
              <c:pt idx="6">
                <c:v>93.167651088012576</c:v>
              </c:pt>
              <c:pt idx="7">
                <c:v>121.68836060475115</c:v>
              </c:pt>
              <c:pt idx="8">
                <c:v>154.01183139038818</c:v>
              </c:pt>
              <c:pt idx="9">
                <c:v>190.13806344492366</c:v>
              </c:pt>
              <c:pt idx="10">
                <c:v>230.06705676835765</c:v>
              </c:pt>
              <c:pt idx="11">
                <c:v>273.79881136069002</c:v>
              </c:pt>
              <c:pt idx="12">
                <c:v>321.33332722192102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41E-4269-BC94-F79BE416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"EU"</c:f>
          <c:strCache>
            <c:ptCount val="1"/>
            <c:pt idx="0">
              <c:v>EU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5"/>
              <c:pt idx="0">
                <c:v>0</c:v>
              </c:pt>
              <c:pt idx="1">
                <c:v>34.892000216964092</c:v>
              </c:pt>
              <c:pt idx="2">
                <c:v>69.784000433928185</c:v>
              </c:pt>
              <c:pt idx="3">
                <c:v>104.67600065089226</c:v>
              </c:pt>
              <c:pt idx="4">
                <c:v>139.56800086785637</c:v>
              </c:pt>
              <c:pt idx="5">
                <c:v>174.46000108482045</c:v>
              </c:pt>
              <c:pt idx="6">
                <c:v>209.35200130178453</c:v>
              </c:pt>
              <c:pt idx="7">
                <c:v>244.24400151874863</c:v>
              </c:pt>
              <c:pt idx="8">
                <c:v>279.13600173571274</c:v>
              </c:pt>
              <c:pt idx="9">
                <c:v>314.02800195267679</c:v>
              </c:pt>
              <c:pt idx="10">
                <c:v>348.9200021696409</c:v>
              </c:pt>
              <c:pt idx="11">
                <c:v>383.812002386605</c:v>
              </c:pt>
              <c:pt idx="12">
                <c:v>418.70400260356905</c:v>
              </c:pt>
              <c:pt idx="13">
                <c:v>453.59600282053316</c:v>
              </c:pt>
              <c:pt idx="14">
                <c:v>488.48800303749726</c:v>
              </c:pt>
              <c:pt idx="15">
                <c:v>523.38000325446126</c:v>
              </c:pt>
              <c:pt idx="16">
                <c:v>558.27200347142548</c:v>
              </c:pt>
              <c:pt idx="17">
                <c:v>593.16400368838958</c:v>
              </c:pt>
              <c:pt idx="18">
                <c:v>628.05600390535358</c:v>
              </c:pt>
              <c:pt idx="19">
                <c:v>662.94800412231768</c:v>
              </c:pt>
              <c:pt idx="20">
                <c:v>697.84000433928179</c:v>
              </c:pt>
              <c:pt idx="21">
                <c:v>732.73200455624578</c:v>
              </c:pt>
              <c:pt idx="22">
                <c:v>767.62400477321</c:v>
              </c:pt>
              <c:pt idx="23">
                <c:v>802.51600499017411</c:v>
              </c:pt>
              <c:pt idx="24">
                <c:v>837.4080052071381</c:v>
              </c:pt>
              <c:pt idx="25">
                <c:v>872.30000542410221</c:v>
              </c:pt>
              <c:pt idx="26">
                <c:v>907.19200564106632</c:v>
              </c:pt>
              <c:pt idx="27">
                <c:v>942.08400585803042</c:v>
              </c:pt>
              <c:pt idx="28">
                <c:v>976.97600607499453</c:v>
              </c:pt>
              <c:pt idx="29">
                <c:v>1011.8680062919585</c:v>
              </c:pt>
              <c:pt idx="30">
                <c:v>1046.7600065089225</c:v>
              </c:pt>
              <c:pt idx="31">
                <c:v>1081.6520067258866</c:v>
              </c:pt>
              <c:pt idx="32">
                <c:v>1116.544006942851</c:v>
              </c:pt>
              <c:pt idx="33">
                <c:v>1151.4360071598151</c:v>
              </c:pt>
              <c:pt idx="34">
                <c:v>1186.3280073767792</c:v>
              </c:pt>
            </c:numLit>
          </c:xVal>
          <c:yVal>
            <c:numLit>
              <c:formatCode>General</c:formatCode>
              <c:ptCount val="35"/>
              <c:pt idx="0">
                <c:v>0</c:v>
              </c:pt>
              <c:pt idx="1">
                <c:v>7.9202573808737897</c:v>
              </c:pt>
              <c:pt idx="2">
                <c:v>12.107793792296</c:v>
              </c:pt>
              <c:pt idx="3">
                <c:v>17.105558564165602</c:v>
              </c:pt>
              <c:pt idx="4">
                <c:v>23.172519852673101</c:v>
              </c:pt>
              <c:pt idx="5">
                <c:v>30.5128755000529</c:v>
              </c:pt>
              <c:pt idx="6">
                <c:v>46.806932439479603</c:v>
              </c:pt>
              <c:pt idx="7">
                <c:v>66.9999321306192</c:v>
              </c:pt>
              <c:pt idx="8">
                <c:v>68.189301382641204</c:v>
              </c:pt>
              <c:pt idx="9">
                <c:v>69.408026629053396</c:v>
              </c:pt>
              <c:pt idx="10">
                <c:v>70.658089785660295</c:v>
              </c:pt>
              <c:pt idx="11">
                <c:v>71.941725030836807</c:v>
              </c:pt>
              <c:pt idx="12">
                <c:v>73.261356582357095</c:v>
              </c:pt>
              <c:pt idx="13">
                <c:v>74.619321059718899</c:v>
              </c:pt>
              <c:pt idx="14">
                <c:v>76.0183166001231</c:v>
              </c:pt>
              <c:pt idx="15">
                <c:v>77.460750666867696</c:v>
              </c:pt>
              <c:pt idx="16">
                <c:v>78.948812912227694</c:v>
              </c:pt>
              <c:pt idx="17">
                <c:v>80.484451031910098</c:v>
              </c:pt>
              <c:pt idx="18">
                <c:v>82.070410157771306</c:v>
              </c:pt>
              <c:pt idx="19">
                <c:v>83.707213767054299</c:v>
              </c:pt>
              <c:pt idx="20">
                <c:v>96.651915937944395</c:v>
              </c:pt>
              <c:pt idx="21">
                <c:v>107.452169582829</c:v>
              </c:pt>
              <c:pt idx="22">
                <c:v>119.493556954168</c:v>
              </c:pt>
              <c:pt idx="23">
                <c:v>133.160000091613</c:v>
              </c:pt>
              <c:pt idx="24">
                <c:v>149.00967194699899</c:v>
              </c:pt>
              <c:pt idx="25">
                <c:v>167.46220746192299</c:v>
              </c:pt>
              <c:pt idx="26">
                <c:v>188.79085923856201</c:v>
              </c:pt>
              <c:pt idx="27">
                <c:v>212.98920143382699</c:v>
              </c:pt>
              <c:pt idx="28">
                <c:v>240.027445030986</c:v>
              </c:pt>
              <c:pt idx="29">
                <c:v>269.76691153759703</c:v>
              </c:pt>
              <c:pt idx="30">
                <c:v>302.283498945541</c:v>
              </c:pt>
              <c:pt idx="31">
                <c:v>376.72088510796499</c:v>
              </c:pt>
              <c:pt idx="32">
                <c:v>465.823319258921</c:v>
              </c:pt>
              <c:pt idx="33">
                <c:v>572.83100626224802</c:v>
              </c:pt>
              <c:pt idx="34">
                <c:v>702.79851801096902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ACE-4690-8D5A-93552F4BF9A9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4"/>
              <c:pt idx="0">
                <c:v>34.892000216964092</c:v>
              </c:pt>
              <c:pt idx="1">
                <c:v>69.784000433928185</c:v>
              </c:pt>
              <c:pt idx="2">
                <c:v>104.67600065089226</c:v>
              </c:pt>
              <c:pt idx="3">
                <c:v>139.56800086785637</c:v>
              </c:pt>
              <c:pt idx="4">
                <c:v>174.46000108482045</c:v>
              </c:pt>
              <c:pt idx="5">
                <c:v>209.35200130178453</c:v>
              </c:pt>
              <c:pt idx="6">
                <c:v>244.24400151874863</c:v>
              </c:pt>
              <c:pt idx="7">
                <c:v>279.13600173571274</c:v>
              </c:pt>
              <c:pt idx="8">
                <c:v>314.02800195267679</c:v>
              </c:pt>
              <c:pt idx="9">
                <c:v>348.9200021696409</c:v>
              </c:pt>
              <c:pt idx="10">
                <c:v>383.812002386605</c:v>
              </c:pt>
              <c:pt idx="11">
                <c:v>418.70400260356905</c:v>
              </c:pt>
              <c:pt idx="12">
                <c:v>453.59600282053316</c:v>
              </c:pt>
              <c:pt idx="13">
                <c:v>488.48800303749726</c:v>
              </c:pt>
              <c:pt idx="14">
                <c:v>523.38000325446126</c:v>
              </c:pt>
              <c:pt idx="15">
                <c:v>558.27200347142548</c:v>
              </c:pt>
              <c:pt idx="16">
                <c:v>593.16400368838958</c:v>
              </c:pt>
              <c:pt idx="17">
                <c:v>628.05600390535358</c:v>
              </c:pt>
              <c:pt idx="18">
                <c:v>662.94800412231768</c:v>
              </c:pt>
              <c:pt idx="19">
                <c:v>697.84000433928179</c:v>
              </c:pt>
              <c:pt idx="20">
                <c:v>732.73200455624578</c:v>
              </c:pt>
              <c:pt idx="21">
                <c:v>767.62400477321</c:v>
              </c:pt>
              <c:pt idx="22">
                <c:v>802.51600499017411</c:v>
              </c:pt>
              <c:pt idx="23">
                <c:v>837.4080052071381</c:v>
              </c:pt>
              <c:pt idx="24">
                <c:v>872.30000542410221</c:v>
              </c:pt>
              <c:pt idx="25">
                <c:v>907.19200564106632</c:v>
              </c:pt>
              <c:pt idx="26">
                <c:v>942.08400585803042</c:v>
              </c:pt>
              <c:pt idx="27">
                <c:v>976.97600607499453</c:v>
              </c:pt>
              <c:pt idx="28">
                <c:v>1011.8680062919585</c:v>
              </c:pt>
              <c:pt idx="29">
                <c:v>1046.7600065089225</c:v>
              </c:pt>
              <c:pt idx="30">
                <c:v>1081.6520067258866</c:v>
              </c:pt>
              <c:pt idx="31">
                <c:v>1116.544006942851</c:v>
              </c:pt>
              <c:pt idx="32">
                <c:v>1151.4360071598151</c:v>
              </c:pt>
              <c:pt idx="33">
                <c:v>1186.3280073767792</c:v>
              </c:pt>
            </c:numLit>
          </c:xVal>
          <c:yVal>
            <c:numLit>
              <c:formatCode>General</c:formatCode>
              <c:ptCount val="34"/>
              <c:pt idx="0">
                <c:v>0.39289498106946735</c:v>
              </c:pt>
              <c:pt idx="1">
                <c:v>1.5715799242778694</c:v>
              </c:pt>
              <c:pt idx="2">
                <c:v>3.5360548296252063</c:v>
              </c:pt>
              <c:pt idx="3">
                <c:v>6.2863196971114776</c:v>
              </c:pt>
              <c:pt idx="4">
                <c:v>9.8223745267366862</c:v>
              </c:pt>
              <c:pt idx="5">
                <c:v>14.144219318500825</c:v>
              </c:pt>
              <c:pt idx="6">
                <c:v>19.251854072403901</c:v>
              </c:pt>
              <c:pt idx="7">
                <c:v>25.145278788445911</c:v>
              </c:pt>
              <c:pt idx="8">
                <c:v>31.824493466626855</c:v>
              </c:pt>
              <c:pt idx="9">
                <c:v>39.289498106946745</c:v>
              </c:pt>
              <c:pt idx="10">
                <c:v>47.540292709405549</c:v>
              </c:pt>
              <c:pt idx="11">
                <c:v>56.576877274003301</c:v>
              </c:pt>
              <c:pt idx="12">
                <c:v>66.399251800739989</c:v>
              </c:pt>
              <c:pt idx="13">
                <c:v>77.007416289615605</c:v>
              </c:pt>
              <c:pt idx="14">
                <c:v>88.401370740630156</c:v>
              </c:pt>
              <c:pt idx="15">
                <c:v>100.58111515378364</c:v>
              </c:pt>
              <c:pt idx="16">
                <c:v>113.54664952907609</c:v>
              </c:pt>
              <c:pt idx="17">
                <c:v>127.29797386650742</c:v>
              </c:pt>
              <c:pt idx="18">
                <c:v>141.83508816607772</c:v>
              </c:pt>
              <c:pt idx="19">
                <c:v>157.15799242778698</c:v>
              </c:pt>
              <c:pt idx="20">
                <c:v>173.26668665163507</c:v>
              </c:pt>
              <c:pt idx="21">
                <c:v>190.16117083762219</c:v>
              </c:pt>
              <c:pt idx="22">
                <c:v>207.84144498574824</c:v>
              </c:pt>
              <c:pt idx="23">
                <c:v>226.30750909601321</c:v>
              </c:pt>
              <c:pt idx="24">
                <c:v>245.55936316841709</c:v>
              </c:pt>
              <c:pt idx="25">
                <c:v>265.59700720295996</c:v>
              </c:pt>
              <c:pt idx="26">
                <c:v>286.42044119964169</c:v>
              </c:pt>
              <c:pt idx="27">
                <c:v>308.02966515846242</c:v>
              </c:pt>
              <c:pt idx="28">
                <c:v>330.42467907942199</c:v>
              </c:pt>
              <c:pt idx="29">
                <c:v>353.60548296252063</c:v>
              </c:pt>
              <c:pt idx="30">
                <c:v>377.57207680775815</c:v>
              </c:pt>
              <c:pt idx="31">
                <c:v>402.32446061513457</c:v>
              </c:pt>
              <c:pt idx="32">
                <c:v>427.86263438464999</c:v>
              </c:pt>
              <c:pt idx="33">
                <c:v>454.18659811630437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ACE-4690-8D5A-93552F4B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Alphas!$A$4</c:f>
          <c:strCache>
            <c:ptCount val="1"/>
            <c:pt idx="0">
              <c:v>USA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Alphas!$E$5</c:f>
              <c:strCache>
                <c:ptCount val="1"/>
                <c:pt idx="0">
                  <c:v>CO2 price in 2030 ($2014)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Alphas!$B$6:$B$19</c:f>
              <c:numCache>
                <c:formatCode>General</c:formatCode>
                <c:ptCount val="14"/>
                <c:pt idx="0">
                  <c:v>0</c:v>
                </c:pt>
                <c:pt idx="1">
                  <c:v>144.51058586326963</c:v>
                </c:pt>
                <c:pt idx="2">
                  <c:v>402.18853608645986</c:v>
                </c:pt>
                <c:pt idx="3">
                  <c:v>917.5444366055699</c:v>
                </c:pt>
                <c:pt idx="4">
                  <c:v>1175.2223868924893</c:v>
                </c:pt>
                <c:pt idx="5">
                  <c:v>1432.9003371790395</c:v>
                </c:pt>
                <c:pt idx="6">
                  <c:v>1690.5782874123297</c:v>
                </c:pt>
                <c:pt idx="7">
                  <c:v>1948.2562276214694</c:v>
                </c:pt>
                <c:pt idx="8">
                  <c:v>2205.9341778265202</c:v>
                </c:pt>
                <c:pt idx="9">
                  <c:v>2463.6121280470902</c:v>
                </c:pt>
                <c:pt idx="10">
                  <c:v>2721.2900782968895</c:v>
                </c:pt>
                <c:pt idx="11">
                  <c:v>2978.9680285735994</c:v>
                </c:pt>
                <c:pt idx="12">
                  <c:v>3236.6459788643001</c:v>
                </c:pt>
                <c:pt idx="13">
                  <c:v>3494.3239291643999</c:v>
                </c:pt>
              </c:numCache>
            </c:numRef>
          </c:xVal>
          <c:yVal>
            <c:numRef>
              <c:f>Alphas!$E$6:$E$19</c:f>
              <c:numCache>
                <c:formatCode>General</c:formatCode>
                <c:ptCount val="14"/>
                <c:pt idx="0">
                  <c:v>0</c:v>
                </c:pt>
                <c:pt idx="1">
                  <c:v>4.2441174550693299</c:v>
                </c:pt>
                <c:pt idx="2">
                  <c:v>11.3345412902317</c:v>
                </c:pt>
                <c:pt idx="3">
                  <c:v>23.3579754773925</c:v>
                </c:pt>
                <c:pt idx="4">
                  <c:v>28.4500185062562</c:v>
                </c:pt>
                <c:pt idx="5">
                  <c:v>33.546759072334901</c:v>
                </c:pt>
                <c:pt idx="6">
                  <c:v>41.426613212379401</c:v>
                </c:pt>
                <c:pt idx="7">
                  <c:v>51.689538896105901</c:v>
                </c:pt>
                <c:pt idx="8">
                  <c:v>63.4145296173944</c:v>
                </c:pt>
                <c:pt idx="9">
                  <c:v>76.249810308229996</c:v>
                </c:pt>
                <c:pt idx="10">
                  <c:v>89.636145156663503</c:v>
                </c:pt>
                <c:pt idx="11">
                  <c:v>103.273586143491</c:v>
                </c:pt>
                <c:pt idx="12">
                  <c:v>119.887785825238</c:v>
                </c:pt>
                <c:pt idx="13">
                  <c:v>149.82563591213099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A8-427D-8257-8AC8F1153FE6}"/>
            </c:ext>
          </c:extLst>
        </c:ser>
        <c:ser>
          <c:idx val="0"/>
          <c:order val="1"/>
          <c:tx>
            <c:strRef>
              <c:f>Alphas!$J$5</c:f>
              <c:strCache>
                <c:ptCount val="1"/>
                <c:pt idx="0">
                  <c:v>calculated 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Alphas!$B$7:$B$19</c:f>
              <c:numCache>
                <c:formatCode>General</c:formatCode>
                <c:ptCount val="13"/>
                <c:pt idx="0">
                  <c:v>144.51058586326963</c:v>
                </c:pt>
                <c:pt idx="1">
                  <c:v>402.18853608645986</c:v>
                </c:pt>
                <c:pt idx="2">
                  <c:v>917.5444366055699</c:v>
                </c:pt>
                <c:pt idx="3">
                  <c:v>1175.2223868924893</c:v>
                </c:pt>
                <c:pt idx="4">
                  <c:v>1432.9003371790395</c:v>
                </c:pt>
                <c:pt idx="5">
                  <c:v>1690.5782874123297</c:v>
                </c:pt>
                <c:pt idx="6">
                  <c:v>1948.2562276214694</c:v>
                </c:pt>
                <c:pt idx="7">
                  <c:v>2205.9341778265202</c:v>
                </c:pt>
                <c:pt idx="8">
                  <c:v>2463.6121280470902</c:v>
                </c:pt>
                <c:pt idx="9">
                  <c:v>2721.2900782968895</c:v>
                </c:pt>
                <c:pt idx="10">
                  <c:v>2978.9680285735994</c:v>
                </c:pt>
                <c:pt idx="11">
                  <c:v>3236.6459788643001</c:v>
                </c:pt>
                <c:pt idx="12">
                  <c:v>3494.3239291643999</c:v>
                </c:pt>
              </c:numCache>
            </c:numRef>
          </c:xVal>
          <c:yVal>
            <c:numRef>
              <c:f>Alphas!$J$7:$J$19</c:f>
              <c:numCache>
                <c:formatCode>General</c:formatCode>
                <c:ptCount val="13"/>
                <c:pt idx="0">
                  <c:v>0.25461699242498065</c:v>
                </c:pt>
                <c:pt idx="1">
                  <c:v>1.9721840185481627</c:v>
                </c:pt>
                <c:pt idx="2">
                  <c:v>10.264605741924115</c:v>
                </c:pt>
                <c:pt idx="3">
                  <c:v>16.839460439832937</c:v>
                </c:pt>
                <c:pt idx="4">
                  <c:v>25.03341102836384</c:v>
                </c:pt>
                <c:pt idx="5">
                  <c:v>34.846457505329475</c:v>
                </c:pt>
                <c:pt idx="6">
                  <c:v>46.278599396031687</c:v>
                </c:pt>
                <c:pt idx="7">
                  <c:v>59.32983758841452</c:v>
                </c:pt>
                <c:pt idx="8">
                  <c:v>74.000171671335835</c:v>
                </c:pt>
                <c:pt idx="9">
                  <c:v>90.289601645997919</c:v>
                </c:pt>
                <c:pt idx="10">
                  <c:v>108.19812751278334</c:v>
                </c:pt>
                <c:pt idx="11">
                  <c:v>127.72574927117967</c:v>
                </c:pt>
                <c:pt idx="12">
                  <c:v>148.87246692105936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A8-427D-8257-8AC8F1153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Alphas!$A$22</c:f>
          <c:strCache>
            <c:ptCount val="1"/>
            <c:pt idx="0">
              <c:v>CAN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Alphas!$E$23</c:f>
              <c:strCache>
                <c:ptCount val="1"/>
                <c:pt idx="0">
                  <c:v>CO2 price in 2030 ($2014)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Alphas!$B$24:$B$35</c:f>
              <c:numCache>
                <c:formatCode>General</c:formatCode>
                <c:ptCount val="12"/>
                <c:pt idx="0">
                  <c:v>0</c:v>
                </c:pt>
                <c:pt idx="1">
                  <c:v>61.682398017632977</c:v>
                </c:pt>
                <c:pt idx="2">
                  <c:v>90.399505046735953</c:v>
                </c:pt>
                <c:pt idx="3">
                  <c:v>147.83372108432695</c:v>
                </c:pt>
                <c:pt idx="4">
                  <c:v>176.55082909112696</c:v>
                </c:pt>
                <c:pt idx="5">
                  <c:v>205.26793709655198</c:v>
                </c:pt>
                <c:pt idx="6">
                  <c:v>233.98504509874803</c:v>
                </c:pt>
                <c:pt idx="7">
                  <c:v>262.70215309212097</c:v>
                </c:pt>
                <c:pt idx="8">
                  <c:v>291.41926107871296</c:v>
                </c:pt>
                <c:pt idx="9">
                  <c:v>320.13636806084691</c:v>
                </c:pt>
                <c:pt idx="10">
                  <c:v>348.85347603876301</c:v>
                </c:pt>
                <c:pt idx="11">
                  <c:v>377.57058400785297</c:v>
                </c:pt>
              </c:numCache>
            </c:numRef>
          </c:xVal>
          <c:yVal>
            <c:numRef>
              <c:f>Alphas!$E$24:$E$35</c:f>
              <c:numCache>
                <c:formatCode>General</c:formatCode>
                <c:ptCount val="12"/>
                <c:pt idx="0">
                  <c:v>0</c:v>
                </c:pt>
                <c:pt idx="1">
                  <c:v>10.181851658398401</c:v>
                </c:pt>
                <c:pt idx="2">
                  <c:v>16.043432891398101</c:v>
                </c:pt>
                <c:pt idx="3">
                  <c:v>33.942768161897703</c:v>
                </c:pt>
                <c:pt idx="4">
                  <c:v>47.2285620137338</c:v>
                </c:pt>
                <c:pt idx="5">
                  <c:v>62.183833162218498</c:v>
                </c:pt>
                <c:pt idx="6">
                  <c:v>80.146628122983898</c:v>
                </c:pt>
                <c:pt idx="7">
                  <c:v>104.023444992997</c:v>
                </c:pt>
                <c:pt idx="8">
                  <c:v>134.31007471619699</c:v>
                </c:pt>
                <c:pt idx="9">
                  <c:v>171.92011024759699</c:v>
                </c:pt>
                <c:pt idx="10">
                  <c:v>219.87104584916099</c:v>
                </c:pt>
                <c:pt idx="11">
                  <c:v>278.85751638170001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C-4DB9-8F98-CB71348B5E8C}"/>
            </c:ext>
          </c:extLst>
        </c:ser>
        <c:ser>
          <c:idx val="0"/>
          <c:order val="1"/>
          <c:tx>
            <c:strRef>
              <c:f>Alphas!$J$23</c:f>
              <c:strCache>
                <c:ptCount val="1"/>
                <c:pt idx="0">
                  <c:v>calculated 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Alphas!$B$25:$B$35</c:f>
              <c:numCache>
                <c:formatCode>General</c:formatCode>
                <c:ptCount val="11"/>
                <c:pt idx="0">
                  <c:v>61.682398017632977</c:v>
                </c:pt>
                <c:pt idx="1">
                  <c:v>90.399505046735953</c:v>
                </c:pt>
                <c:pt idx="2">
                  <c:v>147.83372108432695</c:v>
                </c:pt>
                <c:pt idx="3">
                  <c:v>176.55082909112696</c:v>
                </c:pt>
                <c:pt idx="4">
                  <c:v>205.26793709655198</c:v>
                </c:pt>
                <c:pt idx="5">
                  <c:v>233.98504509874803</c:v>
                </c:pt>
                <c:pt idx="6">
                  <c:v>262.70215309212097</c:v>
                </c:pt>
                <c:pt idx="7">
                  <c:v>291.41926107871296</c:v>
                </c:pt>
                <c:pt idx="8">
                  <c:v>320.13636806084691</c:v>
                </c:pt>
                <c:pt idx="9">
                  <c:v>348.85347603876301</c:v>
                </c:pt>
                <c:pt idx="10">
                  <c:v>377.57058400785297</c:v>
                </c:pt>
              </c:numCache>
            </c:numRef>
          </c:xVal>
          <c:yVal>
            <c:numRef>
              <c:f>Alphas!$J$25:$J$35</c:f>
              <c:numCache>
                <c:formatCode>General</c:formatCode>
                <c:ptCount val="11"/>
                <c:pt idx="0">
                  <c:v>7.0841641547850109</c:v>
                </c:pt>
                <c:pt idx="1">
                  <c:v>15.215920225808196</c:v>
                </c:pt>
                <c:pt idx="2">
                  <c:v>40.692384034330722</c:v>
                </c:pt>
                <c:pt idx="3">
                  <c:v>58.037091536613097</c:v>
                </c:pt>
                <c:pt idx="4">
                  <c:v>78.45278277255062</c:v>
                </c:pt>
                <c:pt idx="5">
                  <c:v>101.93945774008672</c:v>
                </c:pt>
                <c:pt idx="6">
                  <c:v>128.49711643271291</c:v>
                </c:pt>
                <c:pt idx="7">
                  <c:v>158.12575884981467</c:v>
                </c:pt>
                <c:pt idx="8">
                  <c:v>190.82538379983541</c:v>
                </c:pt>
                <c:pt idx="9">
                  <c:v>226.59599355901875</c:v>
                </c:pt>
                <c:pt idx="10">
                  <c:v>265.43758703432076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C-4DB9-8F98-CB71348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'MAC-EU'!$E$47</c:f>
              <c:strCache>
                <c:ptCount val="1"/>
                <c:pt idx="0">
                  <c:v>CO2 price in 2030 ($2014)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'MAC-EU'!$C$48:$C$81</c:f>
              <c:numCache>
                <c:formatCode>0.000</c:formatCode>
                <c:ptCount val="34"/>
                <c:pt idx="0">
                  <c:v>128.95434915016222</c:v>
                </c:pt>
                <c:pt idx="1">
                  <c:v>299.48693154415923</c:v>
                </c:pt>
                <c:pt idx="2">
                  <c:v>470.01951286362873</c:v>
                </c:pt>
                <c:pt idx="3">
                  <c:v>811.08467844657252</c:v>
                </c:pt>
                <c:pt idx="4">
                  <c:v>981.61725900743704</c:v>
                </c:pt>
                <c:pt idx="5">
                  <c:v>1152.14984061631</c:v>
                </c:pt>
                <c:pt idx="6">
                  <c:v>1322.6824238970953</c:v>
                </c:pt>
                <c:pt idx="7">
                  <c:v>1493.2150048271046</c:v>
                </c:pt>
                <c:pt idx="8">
                  <c:v>1663.7475865376559</c:v>
                </c:pt>
                <c:pt idx="9">
                  <c:v>1834.2801671019138</c:v>
                </c:pt>
                <c:pt idx="10">
                  <c:v>2004.8127497124979</c:v>
                </c:pt>
                <c:pt idx="11">
                  <c:v>2175.345330019336</c:v>
                </c:pt>
                <c:pt idx="12">
                  <c:v>2345.8779113875307</c:v>
                </c:pt>
                <c:pt idx="13">
                  <c:v>2516.4104895816558</c:v>
                </c:pt>
                <c:pt idx="14">
                  <c:v>2686.9430685869766</c:v>
                </c:pt>
                <c:pt idx="15">
                  <c:v>2857.4756483155361</c:v>
                </c:pt>
                <c:pt idx="16">
                  <c:v>4051.2037262860299</c:v>
                </c:pt>
                <c:pt idx="17">
                  <c:v>4051.2037262860299</c:v>
                </c:pt>
                <c:pt idx="18">
                  <c:v>4051.2037262860299</c:v>
                </c:pt>
                <c:pt idx="19">
                  <c:v>4051.2037262860299</c:v>
                </c:pt>
                <c:pt idx="20">
                  <c:v>4051.2037262860299</c:v>
                </c:pt>
                <c:pt idx="21">
                  <c:v>4051.2037262860299</c:v>
                </c:pt>
                <c:pt idx="22">
                  <c:v>4051.2037262860299</c:v>
                </c:pt>
                <c:pt idx="23">
                  <c:v>4051.2037262860299</c:v>
                </c:pt>
                <c:pt idx="24">
                  <c:v>4051.2037262860299</c:v>
                </c:pt>
                <c:pt idx="25">
                  <c:v>4051.2037262860299</c:v>
                </c:pt>
                <c:pt idx="26">
                  <c:v>4051.2037262860299</c:v>
                </c:pt>
                <c:pt idx="27">
                  <c:v>4051.2037262860299</c:v>
                </c:pt>
                <c:pt idx="28">
                  <c:v>4051.2037262860299</c:v>
                </c:pt>
                <c:pt idx="29">
                  <c:v>4051.2037262860299</c:v>
                </c:pt>
                <c:pt idx="30">
                  <c:v>4051.2037262860299</c:v>
                </c:pt>
                <c:pt idx="31">
                  <c:v>4051.2037262860299</c:v>
                </c:pt>
                <c:pt idx="32">
                  <c:v>4051.2037262860299</c:v>
                </c:pt>
                <c:pt idx="33">
                  <c:v>4051.2037262860299</c:v>
                </c:pt>
              </c:numCache>
            </c:numRef>
          </c:xVal>
          <c:yVal>
            <c:numRef>
              <c:f>'MAC-EU'!$E$48:$E$81</c:f>
              <c:numCache>
                <c:formatCode>0.00</c:formatCode>
                <c:ptCount val="34"/>
                <c:pt idx="0">
                  <c:v>0</c:v>
                </c:pt>
                <c:pt idx="1">
                  <c:v>3.9508786053181302</c:v>
                </c:pt>
                <c:pt idx="2">
                  <c:v>9.2661283960389795</c:v>
                </c:pt>
                <c:pt idx="3">
                  <c:v>14.8932727410324</c:v>
                </c:pt>
                <c:pt idx="4">
                  <c:v>27.567880966702099</c:v>
                </c:pt>
                <c:pt idx="5">
                  <c:v>35.797266617364002</c:v>
                </c:pt>
                <c:pt idx="6">
                  <c:v>48.305037160075997</c:v>
                </c:pt>
                <c:pt idx="7">
                  <c:v>64.482248310993896</c:v>
                </c:pt>
                <c:pt idx="8">
                  <c:v>82.867495648050905</c:v>
                </c:pt>
                <c:pt idx="9">
                  <c:v>104.88127159326901</c:v>
                </c:pt>
                <c:pt idx="10">
                  <c:v>135.165066965352</c:v>
                </c:pt>
                <c:pt idx="11">
                  <c:v>180.104316709996</c:v>
                </c:pt>
                <c:pt idx="12">
                  <c:v>237.14824001436099</c:v>
                </c:pt>
                <c:pt idx="13">
                  <c:v>309.24740107613502</c:v>
                </c:pt>
                <c:pt idx="14">
                  <c:v>394.06967377562898</c:v>
                </c:pt>
                <c:pt idx="15">
                  <c:v>491.03567187313399</c:v>
                </c:pt>
                <c:pt idx="16">
                  <c:v>602.85307272821694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52A-94E7-CABB47E1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layout>
            <c:manualLayout>
              <c:xMode val="edge"/>
              <c:yMode val="edge"/>
              <c:x val="0"/>
              <c:y val="0.20335200297622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'MAC-EU'!$G$47</c:f>
              <c:strCache>
                <c:ptCount val="1"/>
                <c:pt idx="0">
                  <c:v>Red 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'MAC-EU'!$C$48:$C$81</c:f>
              <c:numCache>
                <c:formatCode>0.000</c:formatCode>
                <c:ptCount val="34"/>
                <c:pt idx="0">
                  <c:v>128.95434915016222</c:v>
                </c:pt>
                <c:pt idx="1">
                  <c:v>299.48693154415923</c:v>
                </c:pt>
                <c:pt idx="2">
                  <c:v>470.01951286362873</c:v>
                </c:pt>
                <c:pt idx="3">
                  <c:v>811.08467844657252</c:v>
                </c:pt>
                <c:pt idx="4">
                  <c:v>981.61725900743704</c:v>
                </c:pt>
                <c:pt idx="5">
                  <c:v>1152.14984061631</c:v>
                </c:pt>
                <c:pt idx="6">
                  <c:v>1322.6824238970953</c:v>
                </c:pt>
                <c:pt idx="7">
                  <c:v>1493.2150048271046</c:v>
                </c:pt>
                <c:pt idx="8">
                  <c:v>1663.7475865376559</c:v>
                </c:pt>
                <c:pt idx="9">
                  <c:v>1834.2801671019138</c:v>
                </c:pt>
                <c:pt idx="10">
                  <c:v>2004.8127497124979</c:v>
                </c:pt>
                <c:pt idx="11">
                  <c:v>2175.345330019336</c:v>
                </c:pt>
                <c:pt idx="12">
                  <c:v>2345.8779113875307</c:v>
                </c:pt>
                <c:pt idx="13">
                  <c:v>2516.4104895816558</c:v>
                </c:pt>
                <c:pt idx="14">
                  <c:v>2686.9430685869766</c:v>
                </c:pt>
                <c:pt idx="15">
                  <c:v>2857.4756483155361</c:v>
                </c:pt>
                <c:pt idx="16">
                  <c:v>4051.2037262860299</c:v>
                </c:pt>
                <c:pt idx="17">
                  <c:v>4051.2037262860299</c:v>
                </c:pt>
                <c:pt idx="18">
                  <c:v>4051.2037262860299</c:v>
                </c:pt>
                <c:pt idx="19">
                  <c:v>4051.2037262860299</c:v>
                </c:pt>
                <c:pt idx="20">
                  <c:v>4051.2037262860299</c:v>
                </c:pt>
                <c:pt idx="21">
                  <c:v>4051.2037262860299</c:v>
                </c:pt>
                <c:pt idx="22">
                  <c:v>4051.2037262860299</c:v>
                </c:pt>
                <c:pt idx="23">
                  <c:v>4051.2037262860299</c:v>
                </c:pt>
                <c:pt idx="24">
                  <c:v>4051.2037262860299</c:v>
                </c:pt>
                <c:pt idx="25">
                  <c:v>4051.2037262860299</c:v>
                </c:pt>
                <c:pt idx="26">
                  <c:v>4051.2037262860299</c:v>
                </c:pt>
                <c:pt idx="27">
                  <c:v>4051.2037262860299</c:v>
                </c:pt>
                <c:pt idx="28">
                  <c:v>4051.2037262860299</c:v>
                </c:pt>
                <c:pt idx="29">
                  <c:v>4051.2037262860299</c:v>
                </c:pt>
                <c:pt idx="30">
                  <c:v>4051.2037262860299</c:v>
                </c:pt>
                <c:pt idx="31">
                  <c:v>4051.2037262860299</c:v>
                </c:pt>
                <c:pt idx="32">
                  <c:v>4051.2037262860299</c:v>
                </c:pt>
                <c:pt idx="33">
                  <c:v>4051.2037262860299</c:v>
                </c:pt>
              </c:numCache>
            </c:numRef>
          </c:xVal>
          <c:yVal>
            <c:numRef>
              <c:f>'MAC-EU'!$G$48:$G$81</c:f>
              <c:numCache>
                <c:formatCode>0.00</c:formatCode>
                <c:ptCount val="34"/>
                <c:pt idx="0">
                  <c:v>-1.7543170373828616</c:v>
                </c:pt>
                <c:pt idx="1">
                  <c:v>-2.3711662925597921</c:v>
                </c:pt>
                <c:pt idx="2">
                  <c:v>-1.253883391549607</c:v>
                </c:pt>
                <c:pt idx="3">
                  <c:v>6.1580619172600564</c:v>
                </c:pt>
                <c:pt idx="4">
                  <c:v>12.38691561674932</c:v>
                </c:pt>
                <c:pt idx="5">
                  <c:v>20.134663175107562</c:v>
                </c:pt>
                <c:pt idx="6">
                  <c:v>30.633677847450599</c:v>
                </c:pt>
                <c:pt idx="7">
                  <c:v>45.079811212552158</c:v>
                </c:pt>
                <c:pt idx="8">
                  <c:v>63.830169789023785</c:v>
                </c:pt>
                <c:pt idx="9">
                  <c:v>87.490818493472034</c:v>
                </c:pt>
                <c:pt idx="10">
                  <c:v>118.45869894097996</c:v>
                </c:pt>
                <c:pt idx="11">
                  <c:v>159.23273611765399</c:v>
                </c:pt>
                <c:pt idx="12">
                  <c:v>212.80070519718356</c:v>
                </c:pt>
                <c:pt idx="13">
                  <c:v>281.37050358484339</c:v>
                </c:pt>
                <c:pt idx="14">
                  <c:v>366.82359848811029</c:v>
                </c:pt>
                <c:pt idx="15">
                  <c:v>471.4292146558364</c:v>
                </c:pt>
                <c:pt idx="16">
                  <c:v>24824.89394453527</c:v>
                </c:pt>
                <c:pt idx="17">
                  <c:v>24824.89394453527</c:v>
                </c:pt>
                <c:pt idx="18">
                  <c:v>24824.89394453527</c:v>
                </c:pt>
                <c:pt idx="19">
                  <c:v>24824.89394453527</c:v>
                </c:pt>
                <c:pt idx="20">
                  <c:v>24824.89394453527</c:v>
                </c:pt>
                <c:pt idx="21">
                  <c:v>24824.89394453527</c:v>
                </c:pt>
                <c:pt idx="22">
                  <c:v>24824.89394453527</c:v>
                </c:pt>
                <c:pt idx="23">
                  <c:v>24824.89394453527</c:v>
                </c:pt>
                <c:pt idx="24">
                  <c:v>24824.89394453527</c:v>
                </c:pt>
                <c:pt idx="25">
                  <c:v>24824.89394453527</c:v>
                </c:pt>
                <c:pt idx="26">
                  <c:v>24824.89394453527</c:v>
                </c:pt>
                <c:pt idx="27">
                  <c:v>24824.89394453527</c:v>
                </c:pt>
                <c:pt idx="28">
                  <c:v>24824.89394453527</c:v>
                </c:pt>
                <c:pt idx="29">
                  <c:v>24824.89394453527</c:v>
                </c:pt>
                <c:pt idx="30">
                  <c:v>24824.89394453527</c:v>
                </c:pt>
                <c:pt idx="31">
                  <c:v>24824.89394453527</c:v>
                </c:pt>
                <c:pt idx="32">
                  <c:v>24824.89394453527</c:v>
                </c:pt>
                <c:pt idx="33">
                  <c:v>24824.89394453527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E-4481-943F-5C167BE63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in billion</a:t>
                </a:r>
                <a:r>
                  <a:rPr lang="en-US" baseline="0"/>
                  <a:t> USD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0335200297622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'Alphas Non-EU'!$A$4:$C$4</c:f>
          <c:strCache>
            <c:ptCount val="3"/>
            <c:pt idx="0">
              <c:v>CAN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'Alphas Non-EU'!$D$5</c:f>
              <c:strCache>
                <c:ptCount val="1"/>
                <c:pt idx="0">
                  <c:v>CO2 price in 2030 ($2014)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'Alphas Non-EU'!$C$6:$C$17</c:f>
              <c:numCache>
                <c:formatCode>General</c:formatCode>
                <c:ptCount val="12"/>
                <c:pt idx="0">
                  <c:v>0</c:v>
                </c:pt>
                <c:pt idx="1">
                  <c:v>61.682398017632977</c:v>
                </c:pt>
                <c:pt idx="2">
                  <c:v>90.399505046735953</c:v>
                </c:pt>
                <c:pt idx="3">
                  <c:v>147.83372108432695</c:v>
                </c:pt>
                <c:pt idx="4">
                  <c:v>176.55082909112696</c:v>
                </c:pt>
                <c:pt idx="5">
                  <c:v>205.26793709655198</c:v>
                </c:pt>
                <c:pt idx="6">
                  <c:v>233.985045098748</c:v>
                </c:pt>
                <c:pt idx="7">
                  <c:v>262.70215309212097</c:v>
                </c:pt>
                <c:pt idx="8">
                  <c:v>291.41926107871296</c:v>
                </c:pt>
                <c:pt idx="9">
                  <c:v>320.13636806084696</c:v>
                </c:pt>
                <c:pt idx="10">
                  <c:v>348.85347603876301</c:v>
                </c:pt>
                <c:pt idx="11">
                  <c:v>377.57058400785297</c:v>
                </c:pt>
              </c:numCache>
            </c:numRef>
          </c:xVal>
          <c:yVal>
            <c:numRef>
              <c:f>'Alphas Non-EU'!$D$6:$D$17</c:f>
              <c:numCache>
                <c:formatCode>General</c:formatCode>
                <c:ptCount val="12"/>
                <c:pt idx="0">
                  <c:v>0</c:v>
                </c:pt>
                <c:pt idx="1">
                  <c:v>10.181851658398401</c:v>
                </c:pt>
                <c:pt idx="2">
                  <c:v>16.043432891398101</c:v>
                </c:pt>
                <c:pt idx="3">
                  <c:v>33.942768161897703</c:v>
                </c:pt>
                <c:pt idx="4">
                  <c:v>47.2285620137338</c:v>
                </c:pt>
                <c:pt idx="5">
                  <c:v>62.183833162218498</c:v>
                </c:pt>
                <c:pt idx="6">
                  <c:v>80.146628122983898</c:v>
                </c:pt>
                <c:pt idx="7">
                  <c:v>104.023444992997</c:v>
                </c:pt>
                <c:pt idx="8">
                  <c:v>134.31007471619699</c:v>
                </c:pt>
                <c:pt idx="9">
                  <c:v>171.92011024759699</c:v>
                </c:pt>
                <c:pt idx="10">
                  <c:v>219.87104584916099</c:v>
                </c:pt>
                <c:pt idx="11">
                  <c:v>278.85751638170001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6-4AA5-A374-15833B676B58}"/>
            </c:ext>
          </c:extLst>
        </c:ser>
        <c:ser>
          <c:idx val="1"/>
          <c:order val="1"/>
          <c:tx>
            <c:strRef>
              <c:f>'Alphas Non-EU'!$I$5</c:f>
              <c:strCache>
                <c:ptCount val="1"/>
                <c:pt idx="0">
                  <c:v>calculated 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'Alphas Non-EU'!$C$7:$C$17</c:f>
              <c:numCache>
                <c:formatCode>General</c:formatCode>
                <c:ptCount val="11"/>
                <c:pt idx="0">
                  <c:v>61.682398017632977</c:v>
                </c:pt>
                <c:pt idx="1">
                  <c:v>90.399505046735953</c:v>
                </c:pt>
                <c:pt idx="2">
                  <c:v>147.83372108432695</c:v>
                </c:pt>
                <c:pt idx="3">
                  <c:v>176.55082909112696</c:v>
                </c:pt>
                <c:pt idx="4">
                  <c:v>205.26793709655198</c:v>
                </c:pt>
                <c:pt idx="5">
                  <c:v>233.985045098748</c:v>
                </c:pt>
                <c:pt idx="6">
                  <c:v>262.70215309212097</c:v>
                </c:pt>
                <c:pt idx="7">
                  <c:v>291.41926107871296</c:v>
                </c:pt>
                <c:pt idx="8">
                  <c:v>320.13636806084696</c:v>
                </c:pt>
                <c:pt idx="9">
                  <c:v>348.85347603876301</c:v>
                </c:pt>
                <c:pt idx="10">
                  <c:v>377.57058400785297</c:v>
                </c:pt>
              </c:numCache>
            </c:numRef>
          </c:xVal>
          <c:yVal>
            <c:numRef>
              <c:f>'Alphas Non-EU'!$I$7:$I$17</c:f>
              <c:numCache>
                <c:formatCode>General</c:formatCode>
                <c:ptCount val="11"/>
                <c:pt idx="0">
                  <c:v>7.0841641547850109</c:v>
                </c:pt>
                <c:pt idx="1">
                  <c:v>15.215920225808196</c:v>
                </c:pt>
                <c:pt idx="2">
                  <c:v>40.692384034330722</c:v>
                </c:pt>
                <c:pt idx="3">
                  <c:v>58.037091536613097</c:v>
                </c:pt>
                <c:pt idx="4">
                  <c:v>78.45278277255062</c:v>
                </c:pt>
                <c:pt idx="5">
                  <c:v>101.93945774008672</c:v>
                </c:pt>
                <c:pt idx="6">
                  <c:v>128.49711643271291</c:v>
                </c:pt>
                <c:pt idx="7">
                  <c:v>158.12575884981467</c:v>
                </c:pt>
                <c:pt idx="8">
                  <c:v>190.82538379983541</c:v>
                </c:pt>
                <c:pt idx="9">
                  <c:v>226.59599355901875</c:v>
                </c:pt>
                <c:pt idx="10">
                  <c:v>265.43758703432076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6-4AA5-A374-15833B676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'Alphas Non-EU'!$A$22:$C$22</c:f>
          <c:strCache>
            <c:ptCount val="3"/>
            <c:pt idx="0">
              <c:v>JPN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'Alphas Non-EU'!$D$23</c:f>
              <c:strCache>
                <c:ptCount val="1"/>
                <c:pt idx="0">
                  <c:v>CO2 price in 2030 ($2014)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'Alphas Non-EU'!$C$24:$C$37</c:f>
              <c:numCache>
                <c:formatCode>General</c:formatCode>
                <c:ptCount val="14"/>
                <c:pt idx="0">
                  <c:v>0</c:v>
                </c:pt>
                <c:pt idx="1">
                  <c:v>123.38216299390001</c:v>
                </c:pt>
                <c:pt idx="2">
                  <c:v>174.99107305715984</c:v>
                </c:pt>
                <c:pt idx="3">
                  <c:v>278.20891117905194</c:v>
                </c:pt>
                <c:pt idx="4">
                  <c:v>329.81782823733397</c:v>
                </c:pt>
                <c:pt idx="5">
                  <c:v>381.42674629015698</c:v>
                </c:pt>
                <c:pt idx="6">
                  <c:v>433.03566332904791</c:v>
                </c:pt>
                <c:pt idx="7">
                  <c:v>484.64458137036297</c:v>
                </c:pt>
                <c:pt idx="8">
                  <c:v>536.25349841212994</c:v>
                </c:pt>
                <c:pt idx="9">
                  <c:v>587.8624164541859</c:v>
                </c:pt>
                <c:pt idx="10">
                  <c:v>639.47133348827288</c:v>
                </c:pt>
                <c:pt idx="11">
                  <c:v>691.08025152422397</c:v>
                </c:pt>
                <c:pt idx="12">
                  <c:v>742.68916854970894</c:v>
                </c:pt>
                <c:pt idx="13">
                  <c:v>794.29808656872694</c:v>
                </c:pt>
              </c:numCache>
            </c:numRef>
          </c:xVal>
          <c:yVal>
            <c:numRef>
              <c:f>'Alphas Non-EU'!$D$24:$D$37</c:f>
              <c:numCache>
                <c:formatCode>General</c:formatCode>
                <c:ptCount val="14"/>
                <c:pt idx="0">
                  <c:v>0</c:v>
                </c:pt>
                <c:pt idx="1">
                  <c:v>12.2272421000464</c:v>
                </c:pt>
                <c:pt idx="2">
                  <c:v>18.144913271684899</c:v>
                </c:pt>
                <c:pt idx="3">
                  <c:v>32.268942695851798</c:v>
                </c:pt>
                <c:pt idx="4">
                  <c:v>41.103340686088899</c:v>
                </c:pt>
                <c:pt idx="5">
                  <c:v>52.992214603259001</c:v>
                </c:pt>
                <c:pt idx="6">
                  <c:v>70.920190065574303</c:v>
                </c:pt>
                <c:pt idx="7">
                  <c:v>90.267614325211994</c:v>
                </c:pt>
                <c:pt idx="8">
                  <c:v>111.09661523621899</c:v>
                </c:pt>
                <c:pt idx="9">
                  <c:v>133.861690105219</c:v>
                </c:pt>
                <c:pt idx="10">
                  <c:v>159.859492749764</c:v>
                </c:pt>
                <c:pt idx="11">
                  <c:v>191.46051950449299</c:v>
                </c:pt>
                <c:pt idx="12">
                  <c:v>230.06054777729</c:v>
                </c:pt>
                <c:pt idx="13">
                  <c:v>276.63202676233902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6-4730-9C88-32A382C1C350}"/>
            </c:ext>
          </c:extLst>
        </c:ser>
        <c:ser>
          <c:idx val="1"/>
          <c:order val="1"/>
          <c:tx>
            <c:strRef>
              <c:f>'Alphas Non-EU'!$I$23</c:f>
              <c:strCache>
                <c:ptCount val="1"/>
                <c:pt idx="0">
                  <c:v>calculated 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'Alphas Non-EU'!$C$25:$C$37</c:f>
              <c:numCache>
                <c:formatCode>General</c:formatCode>
                <c:ptCount val="13"/>
                <c:pt idx="0">
                  <c:v>123.38216299390001</c:v>
                </c:pt>
                <c:pt idx="1">
                  <c:v>174.99107305715984</c:v>
                </c:pt>
                <c:pt idx="2">
                  <c:v>278.20891117905194</c:v>
                </c:pt>
                <c:pt idx="3">
                  <c:v>329.81782823733397</c:v>
                </c:pt>
                <c:pt idx="4">
                  <c:v>381.42674629015698</c:v>
                </c:pt>
                <c:pt idx="5">
                  <c:v>433.03566332904791</c:v>
                </c:pt>
                <c:pt idx="6">
                  <c:v>484.64458137036297</c:v>
                </c:pt>
                <c:pt idx="7">
                  <c:v>536.25349841212994</c:v>
                </c:pt>
                <c:pt idx="8">
                  <c:v>587.8624164541859</c:v>
                </c:pt>
                <c:pt idx="9">
                  <c:v>639.47133348827288</c:v>
                </c:pt>
                <c:pt idx="10">
                  <c:v>691.08025152422397</c:v>
                </c:pt>
                <c:pt idx="11">
                  <c:v>742.68916854970894</c:v>
                </c:pt>
                <c:pt idx="12">
                  <c:v>794.29808656872694</c:v>
                </c:pt>
              </c:numCache>
            </c:numRef>
          </c:xVal>
          <c:yVal>
            <c:numRef>
              <c:f>'Alphas Non-EU'!$I$25:$I$37</c:f>
              <c:numCache>
                <c:formatCode>General</c:formatCode>
                <c:ptCount val="13"/>
                <c:pt idx="0">
                  <c:v>6.2412477664971027</c:v>
                </c:pt>
                <c:pt idx="1">
                  <c:v>12.554472021084656</c:v>
                </c:pt>
                <c:pt idx="2">
                  <c:v>31.732825075465385</c:v>
                </c:pt>
                <c:pt idx="3">
                  <c:v>44.597952423368064</c:v>
                </c:pt>
                <c:pt idx="4">
                  <c:v>59.647047487700029</c:v>
                </c:pt>
                <c:pt idx="5">
                  <c:v>76.880109681562189</c:v>
                </c:pt>
                <c:pt idx="6">
                  <c:v>96.297139677518359</c:v>
                </c:pt>
                <c:pt idx="7">
                  <c:v>117.8981367225411</c:v>
                </c:pt>
                <c:pt idx="8">
                  <c:v>141.68310165371258</c:v>
                </c:pt>
                <c:pt idx="9">
                  <c:v>167.65203354500079</c:v>
                </c:pt>
                <c:pt idx="10">
                  <c:v>195.80493340734014</c:v>
                </c:pt>
                <c:pt idx="11">
                  <c:v>226.141800142449</c:v>
                </c:pt>
                <c:pt idx="12">
                  <c:v>258.66263492724801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6-4730-9C88-32A382C1C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"KOR"</c:f>
          <c:strCache>
            <c:ptCount val="1"/>
            <c:pt idx="0">
              <c:v>KOR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49.681725713758425</c:v>
              </c:pt>
              <c:pt idx="2">
                <c:v>99.36345142751685</c:v>
              </c:pt>
              <c:pt idx="3">
                <c:v>149.04517714127525</c:v>
              </c:pt>
              <c:pt idx="4">
                <c:v>198.7269028550337</c:v>
              </c:pt>
              <c:pt idx="5">
                <c:v>248.4086285687921</c:v>
              </c:pt>
              <c:pt idx="6">
                <c:v>298.09035428255049</c:v>
              </c:pt>
              <c:pt idx="7">
                <c:v>347.77207999630889</c:v>
              </c:pt>
              <c:pt idx="8">
                <c:v>397.4538057100674</c:v>
              </c:pt>
              <c:pt idx="9">
                <c:v>447.1355314238258</c:v>
              </c:pt>
              <c:pt idx="10">
                <c:v>496.81725713758419</c:v>
              </c:pt>
              <c:pt idx="11">
                <c:v>546.4989828513427</c:v>
              </c:pt>
              <c:pt idx="12">
                <c:v>596.18070856510099</c:v>
              </c:pt>
              <c:pt idx="13">
                <c:v>645.8624342788595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61.664253464586544</c:v>
              </c:pt>
              <c:pt idx="2">
                <c:v>67.280713094396376</c:v>
              </c:pt>
              <c:pt idx="3">
                <c:v>74.385595688014519</c:v>
              </c:pt>
              <c:pt idx="4">
                <c:v>84.267384486520569</c:v>
              </c:pt>
              <c:pt idx="5">
                <c:v>99.487759620501265</c:v>
              </c:pt>
              <c:pt idx="6">
                <c:v>123.95476077227148</c:v>
              </c:pt>
              <c:pt idx="7">
                <c:v>160.1150110913498</c:v>
              </c:pt>
              <c:pt idx="8">
                <c:v>209.46112685626056</c:v>
              </c:pt>
              <c:pt idx="9">
                <c:v>271.30117676456882</c:v>
              </c:pt>
              <c:pt idx="10">
                <c:v>345.24109955581326</c:v>
              </c:pt>
              <c:pt idx="11">
                <c:v>432.97884884920825</c:v>
              </c:pt>
              <c:pt idx="12">
                <c:v>541.8338941165905</c:v>
              </c:pt>
              <c:pt idx="13">
                <c:v>685.47047077577429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303-4E3B-B460-6126C7D4CF7B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49.681725713758425</c:v>
              </c:pt>
              <c:pt idx="1">
                <c:v>99.36345142751685</c:v>
              </c:pt>
              <c:pt idx="2">
                <c:v>149.04517714127525</c:v>
              </c:pt>
              <c:pt idx="3">
                <c:v>198.7269028550337</c:v>
              </c:pt>
              <c:pt idx="4">
                <c:v>248.4086285687921</c:v>
              </c:pt>
              <c:pt idx="5">
                <c:v>298.09035428255049</c:v>
              </c:pt>
              <c:pt idx="6">
                <c:v>347.77207999630889</c:v>
              </c:pt>
              <c:pt idx="7">
                <c:v>397.4538057100674</c:v>
              </c:pt>
              <c:pt idx="8">
                <c:v>447.1355314238258</c:v>
              </c:pt>
              <c:pt idx="9">
                <c:v>496.81725713758419</c:v>
              </c:pt>
              <c:pt idx="10">
                <c:v>546.4989828513427</c:v>
              </c:pt>
              <c:pt idx="11">
                <c:v>596.18070856510099</c:v>
              </c:pt>
              <c:pt idx="12">
                <c:v>645.8624342788595</c:v>
              </c:pt>
            </c:numLit>
          </c:xVal>
          <c:yVal>
            <c:numLit>
              <c:formatCode>General</c:formatCode>
              <c:ptCount val="13"/>
              <c:pt idx="0">
                <c:v>3.7336624991046397</c:v>
              </c:pt>
              <c:pt idx="1">
                <c:v>14.934649996418559</c:v>
              </c:pt>
              <c:pt idx="2">
                <c:v>33.602962491941746</c:v>
              </c:pt>
              <c:pt idx="3">
                <c:v>59.738599985674234</c:v>
              </c:pt>
              <c:pt idx="4">
                <c:v>93.34156247761598</c:v>
              </c:pt>
              <c:pt idx="5">
                <c:v>134.41184996776698</c:v>
              </c:pt>
              <c:pt idx="6">
                <c:v>182.94946245612726</c:v>
              </c:pt>
              <c:pt idx="7">
                <c:v>238.95439994269694</c:v>
              </c:pt>
              <c:pt idx="8">
                <c:v>302.42666242747578</c:v>
              </c:pt>
              <c:pt idx="9">
                <c:v>373.36624991046392</c:v>
              </c:pt>
              <c:pt idx="10">
                <c:v>451.7731623916614</c:v>
              </c:pt>
              <c:pt idx="11">
                <c:v>537.64739987106793</c:v>
              </c:pt>
              <c:pt idx="12">
                <c:v>630.98896234868414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03-4E3B-B460-6126C7D4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"RUS"</c:f>
          <c:strCache>
            <c:ptCount val="1"/>
            <c:pt idx="0">
              <c:v>RUS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74.240633757610439</c:v>
              </c:pt>
              <c:pt idx="2">
                <c:v>148.48126751522088</c:v>
              </c:pt>
              <c:pt idx="3">
                <c:v>222.72190127283133</c:v>
              </c:pt>
              <c:pt idx="4">
                <c:v>296.96253503044176</c:v>
              </c:pt>
              <c:pt idx="5">
                <c:v>371.20316878805221</c:v>
              </c:pt>
              <c:pt idx="6">
                <c:v>445.44380254566266</c:v>
              </c:pt>
              <c:pt idx="7">
                <c:v>519.68443630327306</c:v>
              </c:pt>
              <c:pt idx="8">
                <c:v>593.92507006088351</c:v>
              </c:pt>
              <c:pt idx="9">
                <c:v>668.16570381849397</c:v>
              </c:pt>
              <c:pt idx="10">
                <c:v>742.40633757610442</c:v>
              </c:pt>
              <c:pt idx="11">
                <c:v>816.64697133371487</c:v>
              </c:pt>
              <c:pt idx="12">
                <c:v>890.88760509132533</c:v>
              </c:pt>
              <c:pt idx="13">
                <c:v>965.12823884893578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7.8532639047196202</c:v>
              </c:pt>
              <c:pt idx="2">
                <c:v>12.616315807525229</c:v>
              </c:pt>
              <c:pt idx="3">
                <c:v>22.702303006527465</c:v>
              </c:pt>
              <c:pt idx="4">
                <c:v>33.398499749101013</c:v>
              </c:pt>
              <c:pt idx="5">
                <c:v>47.864875318926913</c:v>
              </c:pt>
              <c:pt idx="6">
                <c:v>66.1855625797714</c:v>
              </c:pt>
              <c:pt idx="7">
                <c:v>86.309292526454215</c:v>
              </c:pt>
              <c:pt idx="8">
                <c:v>108.18484118202886</c:v>
              </c:pt>
              <c:pt idx="9">
                <c:v>133.84479765700007</c:v>
              </c:pt>
              <c:pt idx="10">
                <c:v>165.42610084563691</c:v>
              </c:pt>
              <c:pt idx="11">
                <c:v>206.85591216598741</c:v>
              </c:pt>
              <c:pt idx="12">
                <c:v>261.24507870658516</c:v>
              </c:pt>
              <c:pt idx="13">
                <c:v>334.98337992786264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90-4FC0-9785-5465CFD455F6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74.240633757610439</c:v>
              </c:pt>
              <c:pt idx="1">
                <c:v>148.48126751522088</c:v>
              </c:pt>
              <c:pt idx="2">
                <c:v>222.72190127283133</c:v>
              </c:pt>
              <c:pt idx="3">
                <c:v>296.96253503044176</c:v>
              </c:pt>
              <c:pt idx="4">
                <c:v>371.20316878805221</c:v>
              </c:pt>
              <c:pt idx="5">
                <c:v>445.44380254566266</c:v>
              </c:pt>
              <c:pt idx="6">
                <c:v>519.68443630327306</c:v>
              </c:pt>
              <c:pt idx="7">
                <c:v>593.92507006088351</c:v>
              </c:pt>
              <c:pt idx="8">
                <c:v>668.16570381849397</c:v>
              </c:pt>
              <c:pt idx="9">
                <c:v>742.40633757610442</c:v>
              </c:pt>
              <c:pt idx="10">
                <c:v>816.64697133371487</c:v>
              </c:pt>
              <c:pt idx="11">
                <c:v>890.88760509132533</c:v>
              </c:pt>
              <c:pt idx="12">
                <c:v>965.12823884893578</c:v>
              </c:pt>
            </c:numLit>
          </c:xVal>
          <c:yVal>
            <c:numLit>
              <c:formatCode>General</c:formatCode>
              <c:ptCount val="13"/>
              <c:pt idx="0">
                <c:v>1.8166525428666251</c:v>
              </c:pt>
              <c:pt idx="1">
                <c:v>7.2666101714665006</c:v>
              </c:pt>
              <c:pt idx="2">
                <c:v>16.349872885799623</c:v>
              </c:pt>
              <c:pt idx="3">
                <c:v>29.066440685866002</c:v>
              </c:pt>
              <c:pt idx="4">
                <c:v>45.416313571665626</c:v>
              </c:pt>
              <c:pt idx="5">
                <c:v>65.399491543198494</c:v>
              </c:pt>
              <c:pt idx="6">
                <c:v>89.015974600464617</c:v>
              </c:pt>
              <c:pt idx="7">
                <c:v>116.26576274346401</c:v>
              </c:pt>
              <c:pt idx="8">
                <c:v>147.14885597219663</c:v>
              </c:pt>
              <c:pt idx="9">
                <c:v>181.6652542866625</c:v>
              </c:pt>
              <c:pt idx="10">
                <c:v>219.81495768686167</c:v>
              </c:pt>
              <c:pt idx="11">
                <c:v>261.59796617279397</c:v>
              </c:pt>
              <c:pt idx="12">
                <c:v>307.01427974445966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90-4FC0-9785-5465CFD45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"CHN"</c:f>
          <c:strCache>
            <c:ptCount val="1"/>
            <c:pt idx="0">
              <c:v>CHN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555.1106975879801</c:v>
              </c:pt>
              <c:pt idx="2">
                <c:v>1110.2213951759602</c:v>
              </c:pt>
              <c:pt idx="3">
                <c:v>1665.3320927639404</c:v>
              </c:pt>
              <c:pt idx="4">
                <c:v>2220.4427903519204</c:v>
              </c:pt>
              <c:pt idx="5">
                <c:v>2775.5534879399006</c:v>
              </c:pt>
              <c:pt idx="6">
                <c:v>3330.6641855278808</c:v>
              </c:pt>
              <c:pt idx="7">
                <c:v>3885.7748831158606</c:v>
              </c:pt>
              <c:pt idx="8">
                <c:v>4440.8855807038408</c:v>
              </c:pt>
              <c:pt idx="9">
                <c:v>4995.996278291821</c:v>
              </c:pt>
              <c:pt idx="10">
                <c:v>5551.1069758798012</c:v>
              </c:pt>
              <c:pt idx="11">
                <c:v>6106.2176734677814</c:v>
              </c:pt>
              <c:pt idx="12">
                <c:v>6661.3283710557616</c:v>
              </c:pt>
              <c:pt idx="13">
                <c:v>7216.4390686437418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26.677151238933895</c:v>
              </c:pt>
              <c:pt idx="2">
                <c:v>31.647560507003149</c:v>
              </c:pt>
              <c:pt idx="3">
                <c:v>36.306989041373299</c:v>
              </c:pt>
              <c:pt idx="4">
                <c:v>40.724947031695358</c:v>
              </c:pt>
              <c:pt idx="5">
                <c:v>44.966066611983841</c:v>
              </c:pt>
              <c:pt idx="6">
                <c:v>49.159864848408525</c:v>
              </c:pt>
              <c:pt idx="7">
                <c:v>53.52188526374259</c:v>
              </c:pt>
              <c:pt idx="8">
                <c:v>58.65942451665083</c:v>
              </c:pt>
              <c:pt idx="9">
                <c:v>65.139662783740704</c:v>
              </c:pt>
              <c:pt idx="10">
                <c:v>74.608478230061934</c:v>
              </c:pt>
              <c:pt idx="11">
                <c:v>92.060310748339305</c:v>
              </c:pt>
              <c:pt idx="12">
                <c:v>128.72787630845082</c:v>
              </c:pt>
              <c:pt idx="13">
                <c:v>193.63167670554083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946-42EA-86B5-FF458A9ED363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555.1106975879801</c:v>
              </c:pt>
              <c:pt idx="1">
                <c:v>1110.2213951759602</c:v>
              </c:pt>
              <c:pt idx="2">
                <c:v>1665.3320927639404</c:v>
              </c:pt>
              <c:pt idx="3">
                <c:v>2220.4427903519204</c:v>
              </c:pt>
              <c:pt idx="4">
                <c:v>2775.5534879399006</c:v>
              </c:pt>
              <c:pt idx="5">
                <c:v>3330.6641855278808</c:v>
              </c:pt>
              <c:pt idx="6">
                <c:v>3885.7748831158606</c:v>
              </c:pt>
              <c:pt idx="7">
                <c:v>4440.8855807038408</c:v>
              </c:pt>
              <c:pt idx="8">
                <c:v>4995.996278291821</c:v>
              </c:pt>
              <c:pt idx="9">
                <c:v>5551.1069758798012</c:v>
              </c:pt>
              <c:pt idx="10">
                <c:v>6106.2176734677814</c:v>
              </c:pt>
              <c:pt idx="11">
                <c:v>6661.3283710557616</c:v>
              </c:pt>
              <c:pt idx="12">
                <c:v>7216.4390686437418</c:v>
              </c:pt>
            </c:numLit>
          </c:xVal>
          <c:yVal>
            <c:numLit>
              <c:formatCode>General</c:formatCode>
              <c:ptCount val="13"/>
              <c:pt idx="0">
                <c:v>0.95819849060354745</c:v>
              </c:pt>
              <c:pt idx="1">
                <c:v>3.8327939624141898</c:v>
              </c:pt>
              <c:pt idx="2">
                <c:v>8.6237864154319244</c:v>
              </c:pt>
              <c:pt idx="3">
                <c:v>15.331175849656759</c:v>
              </c:pt>
              <c:pt idx="4">
                <c:v>23.954962265088678</c:v>
              </c:pt>
              <c:pt idx="5">
                <c:v>34.495145661727697</c:v>
              </c:pt>
              <c:pt idx="6">
                <c:v>46.951726039573799</c:v>
              </c:pt>
              <c:pt idx="7">
                <c:v>61.324703398627037</c:v>
              </c:pt>
              <c:pt idx="8">
                <c:v>77.614077738887318</c:v>
              </c:pt>
              <c:pt idx="9">
                <c:v>95.819849060354713</c:v>
              </c:pt>
              <c:pt idx="10">
                <c:v>115.94201736302922</c:v>
              </c:pt>
              <c:pt idx="11">
                <c:v>137.98058264691079</c:v>
              </c:pt>
              <c:pt idx="12">
                <c:v>161.9355449119995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946-42EA-86B5-FF458A9E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"IND"</c:f>
          <c:strCache>
            <c:ptCount val="1"/>
            <c:pt idx="0">
              <c:v>IND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166.07454350813452</c:v>
              </c:pt>
              <c:pt idx="2">
                <c:v>332.14908701626905</c:v>
              </c:pt>
              <c:pt idx="3">
                <c:v>498.22363052440346</c:v>
              </c:pt>
              <c:pt idx="4">
                <c:v>664.2981740325381</c:v>
              </c:pt>
              <c:pt idx="5">
                <c:v>830.37271754067251</c:v>
              </c:pt>
              <c:pt idx="6">
                <c:v>996.44726104880692</c:v>
              </c:pt>
              <c:pt idx="7">
                <c:v>1162.5218045569413</c:v>
              </c:pt>
              <c:pt idx="8">
                <c:v>1328.5963480650762</c:v>
              </c:pt>
              <c:pt idx="9">
                <c:v>1494.6708915732106</c:v>
              </c:pt>
              <c:pt idx="10">
                <c:v>1660.745435081345</c:v>
              </c:pt>
              <c:pt idx="11">
                <c:v>1826.8199785894797</c:v>
              </c:pt>
              <c:pt idx="12">
                <c:v>1992.8945220976138</c:v>
              </c:pt>
              <c:pt idx="13">
                <c:v>2158.9690656057487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21.201545965572219</c:v>
              </c:pt>
              <c:pt idx="2">
                <c:v>27.032744430499847</c:v>
              </c:pt>
              <c:pt idx="3">
                <c:v>33.138830510621013</c:v>
              </c:pt>
              <c:pt idx="4">
                <c:v>39.587572953193337</c:v>
              </c:pt>
              <c:pt idx="5">
                <c:v>46.479386946008539</c:v>
              </c:pt>
              <c:pt idx="6">
                <c:v>53.910660705314285</c:v>
              </c:pt>
              <c:pt idx="7">
                <c:v>62.020930338028727</c:v>
              </c:pt>
              <c:pt idx="8">
                <c:v>71.049609156344289</c:v>
              </c:pt>
              <c:pt idx="9">
                <c:v>84.031564924435941</c:v>
              </c:pt>
              <c:pt idx="10">
                <c:v>99.605028190883587</c:v>
              </c:pt>
              <c:pt idx="11">
                <c:v>119.02498112721472</c:v>
              </c:pt>
              <c:pt idx="12">
                <c:v>145.54712020549428</c:v>
              </c:pt>
              <c:pt idx="13">
                <c:v>189.17164111305991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5F3-498E-9EEB-60579748CD93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166.07454350813452</c:v>
              </c:pt>
              <c:pt idx="1">
                <c:v>332.14908701626905</c:v>
              </c:pt>
              <c:pt idx="2">
                <c:v>498.22363052440346</c:v>
              </c:pt>
              <c:pt idx="3">
                <c:v>664.2981740325381</c:v>
              </c:pt>
              <c:pt idx="4">
                <c:v>830.37271754067251</c:v>
              </c:pt>
              <c:pt idx="5">
                <c:v>996.44726104880692</c:v>
              </c:pt>
              <c:pt idx="6">
                <c:v>1162.5218045569413</c:v>
              </c:pt>
              <c:pt idx="7">
                <c:v>1328.5963480650762</c:v>
              </c:pt>
              <c:pt idx="8">
                <c:v>1494.6708915732106</c:v>
              </c:pt>
              <c:pt idx="9">
                <c:v>1660.745435081345</c:v>
              </c:pt>
              <c:pt idx="10">
                <c:v>1826.8199785894797</c:v>
              </c:pt>
              <c:pt idx="11">
                <c:v>1992.8945220976138</c:v>
              </c:pt>
              <c:pt idx="12">
                <c:v>2158.9690656057487</c:v>
              </c:pt>
            </c:numLit>
          </c:xVal>
          <c:yVal>
            <c:numLit>
              <c:formatCode>General</c:formatCode>
              <c:ptCount val="13"/>
              <c:pt idx="0">
                <c:v>1.0736726046211762</c:v>
              </c:pt>
              <c:pt idx="1">
                <c:v>4.2946904184847048</c:v>
              </c:pt>
              <c:pt idx="2">
                <c:v>9.6630534415905842</c:v>
              </c:pt>
              <c:pt idx="3">
                <c:v>17.178761673938819</c:v>
              </c:pt>
              <c:pt idx="4">
                <c:v>26.841815115529403</c:v>
              </c:pt>
              <c:pt idx="5">
                <c:v>38.652213766362337</c:v>
              </c:pt>
              <c:pt idx="6">
                <c:v>52.60995762643762</c:v>
              </c:pt>
              <c:pt idx="7">
                <c:v>68.715046695755277</c:v>
              </c:pt>
              <c:pt idx="8">
                <c:v>86.967480974315279</c:v>
              </c:pt>
              <c:pt idx="9">
                <c:v>107.36726046211761</c:v>
              </c:pt>
              <c:pt idx="10">
                <c:v>129.91438515916232</c:v>
              </c:pt>
              <c:pt idx="11">
                <c:v>154.60885506544935</c:v>
              </c:pt>
              <c:pt idx="12">
                <c:v>181.45067018097876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5F3-498E-9EEB-60579748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"BRA"</c:f>
          <c:strCache>
            <c:ptCount val="1"/>
            <c:pt idx="0">
              <c:v>BRA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26.388077084005399</c:v>
              </c:pt>
              <c:pt idx="2">
                <c:v>52.776154168010798</c:v>
              </c:pt>
              <c:pt idx="3">
                <c:v>79.164231252016194</c:v>
              </c:pt>
              <c:pt idx="4">
                <c:v>105.5523083360216</c:v>
              </c:pt>
              <c:pt idx="5">
                <c:v>131.94038542002698</c:v>
              </c:pt>
              <c:pt idx="6">
                <c:v>158.32846250403239</c:v>
              </c:pt>
              <c:pt idx="7">
                <c:v>184.71653958803776</c:v>
              </c:pt>
              <c:pt idx="8">
                <c:v>211.10461667204319</c:v>
              </c:pt>
              <c:pt idx="9">
                <c:v>237.49269375604857</c:v>
              </c:pt>
              <c:pt idx="10">
                <c:v>263.88077084005397</c:v>
              </c:pt>
              <c:pt idx="11">
                <c:v>290.2688479240594</c:v>
              </c:pt>
              <c:pt idx="12">
                <c:v>316.65692500806477</c:v>
              </c:pt>
              <c:pt idx="13">
                <c:v>343.04500209207015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25.325774015076188</c:v>
              </c:pt>
              <c:pt idx="2">
                <c:v>45.580192050449114</c:v>
              </c:pt>
              <c:pt idx="3">
                <c:v>71.622191742526482</c:v>
              </c:pt>
              <c:pt idx="4">
                <c:v>103.14616233677336</c:v>
              </c:pt>
              <c:pt idx="5">
                <c:v>149.50377405376187</c:v>
              </c:pt>
              <c:pt idx="6">
                <c:v>211.44783095120798</c:v>
              </c:pt>
              <c:pt idx="7">
                <c:v>282.70870696403875</c:v>
              </c:pt>
              <c:pt idx="8">
                <c:v>359.63782470379624</c:v>
              </c:pt>
              <c:pt idx="9">
                <c:v>451.77120130310095</c:v>
              </c:pt>
              <c:pt idx="10">
                <c:v>565.91904345695355</c:v>
              </c:pt>
              <c:pt idx="11">
                <c:v>702.08256761578025</c:v>
              </c:pt>
              <c:pt idx="12">
                <c:v>861.26010773590178</c:v>
              </c:pt>
              <c:pt idx="13">
                <c:v>1049.3479697316538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484-4A16-880B-7E16CFB77620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26.388077084005399</c:v>
              </c:pt>
              <c:pt idx="1">
                <c:v>52.776154168010798</c:v>
              </c:pt>
              <c:pt idx="2">
                <c:v>79.164231252016194</c:v>
              </c:pt>
              <c:pt idx="3">
                <c:v>105.5523083360216</c:v>
              </c:pt>
              <c:pt idx="4">
                <c:v>131.94038542002698</c:v>
              </c:pt>
              <c:pt idx="5">
                <c:v>158.32846250403239</c:v>
              </c:pt>
              <c:pt idx="6">
                <c:v>184.71653958803776</c:v>
              </c:pt>
              <c:pt idx="7">
                <c:v>211.10461667204319</c:v>
              </c:pt>
              <c:pt idx="8">
                <c:v>237.49269375604857</c:v>
              </c:pt>
              <c:pt idx="9">
                <c:v>263.88077084005397</c:v>
              </c:pt>
              <c:pt idx="10">
                <c:v>290.2688479240594</c:v>
              </c:pt>
              <c:pt idx="11">
                <c:v>316.65692500806477</c:v>
              </c:pt>
              <c:pt idx="12">
                <c:v>343.04500209207015</c:v>
              </c:pt>
            </c:numLit>
          </c:xVal>
          <c:yVal>
            <c:numLit>
              <c:formatCode>General</c:formatCode>
              <c:ptCount val="13"/>
              <c:pt idx="0">
                <c:v>5.9394481215766284</c:v>
              </c:pt>
              <c:pt idx="1">
                <c:v>23.757792486306514</c:v>
              </c:pt>
              <c:pt idx="2">
                <c:v>53.455033094189645</c:v>
              </c:pt>
              <c:pt idx="3">
                <c:v>95.031169945226054</c:v>
              </c:pt>
              <c:pt idx="4">
                <c:v>148.4862030394157</c:v>
              </c:pt>
              <c:pt idx="5">
                <c:v>213.82013237675858</c:v>
              </c:pt>
              <c:pt idx="6">
                <c:v>291.03295795725467</c:v>
              </c:pt>
              <c:pt idx="7">
                <c:v>380.12467978090422</c:v>
              </c:pt>
              <c:pt idx="8">
                <c:v>481.09529784770689</c:v>
              </c:pt>
              <c:pt idx="9">
                <c:v>593.9448121576628</c:v>
              </c:pt>
              <c:pt idx="10">
                <c:v>718.67322271077205</c:v>
              </c:pt>
              <c:pt idx="11">
                <c:v>855.28052950703432</c:v>
              </c:pt>
              <c:pt idx="12">
                <c:v>1003.76673254645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84-4A16-880B-7E16CFB7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"REU"</c:f>
          <c:strCache>
            <c:ptCount val="1"/>
            <c:pt idx="0">
              <c:v>REU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17.668807920183674</c:v>
              </c:pt>
              <c:pt idx="2">
                <c:v>35.337615840367349</c:v>
              </c:pt>
              <c:pt idx="3">
                <c:v>53.006423760551016</c:v>
              </c:pt>
              <c:pt idx="4">
                <c:v>70.675231680734697</c:v>
              </c:pt>
              <c:pt idx="5">
                <c:v>88.344039600918364</c:v>
              </c:pt>
              <c:pt idx="6">
                <c:v>106.01284752110203</c:v>
              </c:pt>
              <c:pt idx="7">
                <c:v>123.6816554412857</c:v>
              </c:pt>
              <c:pt idx="8">
                <c:v>141.35046336146939</c:v>
              </c:pt>
              <c:pt idx="9">
                <c:v>159.01927128165306</c:v>
              </c:pt>
              <c:pt idx="10">
                <c:v>176.68807920183673</c:v>
              </c:pt>
              <c:pt idx="11">
                <c:v>194.35688712202042</c:v>
              </c:pt>
              <c:pt idx="12">
                <c:v>212.02569504220406</c:v>
              </c:pt>
              <c:pt idx="13">
                <c:v>229.69450296238776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9.2511573043894302</c:v>
              </c:pt>
              <c:pt idx="2">
                <c:v>14.42011251098007</c:v>
              </c:pt>
              <c:pt idx="3">
                <c:v>22.544224224592853</c:v>
              </c:pt>
              <c:pt idx="4">
                <c:v>31.736655271350372</c:v>
              </c:pt>
              <c:pt idx="5">
                <c:v>42.187567425683284</c:v>
              </c:pt>
              <c:pt idx="6">
                <c:v>53.851950710485042</c:v>
              </c:pt>
              <c:pt idx="7">
                <c:v>66.862648644152131</c:v>
              </c:pt>
              <c:pt idx="8">
                <c:v>81.463999860601319</c:v>
              </c:pt>
              <c:pt idx="9">
                <c:v>98.311455475155697</c:v>
              </c:pt>
              <c:pt idx="10">
                <c:v>119.13329568401917</c:v>
              </c:pt>
              <c:pt idx="11">
                <c:v>147.07527611595239</c:v>
              </c:pt>
              <c:pt idx="12">
                <c:v>186.75471608093241</c:v>
              </c:pt>
              <c:pt idx="13">
                <c:v>241.28810693193037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DC-4641-943C-1147686001B8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17.668807920183674</c:v>
              </c:pt>
              <c:pt idx="1">
                <c:v>35.337615840367349</c:v>
              </c:pt>
              <c:pt idx="2">
                <c:v>53.006423760551016</c:v>
              </c:pt>
              <c:pt idx="3">
                <c:v>70.675231680734697</c:v>
              </c:pt>
              <c:pt idx="4">
                <c:v>88.344039600918364</c:v>
              </c:pt>
              <c:pt idx="5">
                <c:v>106.01284752110203</c:v>
              </c:pt>
              <c:pt idx="6">
                <c:v>123.6816554412857</c:v>
              </c:pt>
              <c:pt idx="7">
                <c:v>141.35046336146939</c:v>
              </c:pt>
              <c:pt idx="8">
                <c:v>159.01927128165306</c:v>
              </c:pt>
              <c:pt idx="9">
                <c:v>176.68807920183673</c:v>
              </c:pt>
              <c:pt idx="10">
                <c:v>194.35688712202042</c:v>
              </c:pt>
              <c:pt idx="11">
                <c:v>212.02569504220406</c:v>
              </c:pt>
              <c:pt idx="12">
                <c:v>229.69450296238776</c:v>
              </c:pt>
            </c:numLit>
          </c:xVal>
          <c:yVal>
            <c:numLit>
              <c:formatCode>General</c:formatCode>
              <c:ptCount val="13"/>
              <c:pt idx="0">
                <c:v>1.3173816396662186</c:v>
              </c:pt>
              <c:pt idx="1">
                <c:v>5.2695265586648743</c:v>
              </c:pt>
              <c:pt idx="2">
                <c:v>11.856434756995965</c:v>
              </c:pt>
              <c:pt idx="3">
                <c:v>21.078106234659497</c:v>
              </c:pt>
              <c:pt idx="4">
                <c:v>32.93454099165546</c:v>
              </c:pt>
              <c:pt idx="5">
                <c:v>47.425739027983859</c:v>
              </c:pt>
              <c:pt idx="6">
                <c:v>64.551700343644697</c:v>
              </c:pt>
              <c:pt idx="7">
                <c:v>84.312424938637989</c:v>
              </c:pt>
              <c:pt idx="8">
                <c:v>106.7079128129637</c:v>
              </c:pt>
              <c:pt idx="9">
                <c:v>131.73816396662184</c:v>
              </c:pt>
              <c:pt idx="10">
                <c:v>159.40317839961244</c:v>
              </c:pt>
              <c:pt idx="11">
                <c:v>189.70295611193544</c:v>
              </c:pt>
              <c:pt idx="12">
                <c:v>222.63749710359093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DC-4641-943C-11476860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"ANZ"</c:f>
          <c:strCache>
            <c:ptCount val="1"/>
            <c:pt idx="0">
              <c:v>ANZ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24.650701129074275</c:v>
              </c:pt>
              <c:pt idx="2">
                <c:v>49.301402258148549</c:v>
              </c:pt>
              <c:pt idx="3">
                <c:v>73.95210338722282</c:v>
              </c:pt>
              <c:pt idx="4">
                <c:v>98.602804516297098</c:v>
              </c:pt>
              <c:pt idx="5">
                <c:v>123.25350564537136</c:v>
              </c:pt>
              <c:pt idx="6">
                <c:v>147.90420677444564</c:v>
              </c:pt>
              <c:pt idx="7">
                <c:v>172.5549079035199</c:v>
              </c:pt>
              <c:pt idx="8">
                <c:v>197.2056090325942</c:v>
              </c:pt>
              <c:pt idx="9">
                <c:v>221.85631016166846</c:v>
              </c:pt>
              <c:pt idx="10">
                <c:v>246.50701129074272</c:v>
              </c:pt>
              <c:pt idx="11">
                <c:v>271.15771241981702</c:v>
              </c:pt>
              <c:pt idx="12">
                <c:v>295.80841354889128</c:v>
              </c:pt>
              <c:pt idx="13">
                <c:v>320.45911467796554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16.198605685055043</c:v>
              </c:pt>
              <c:pt idx="2">
                <c:v>23.387715053983158</c:v>
              </c:pt>
              <c:pt idx="3">
                <c:v>33.077365514880277</c:v>
              </c:pt>
              <c:pt idx="4">
                <c:v>42.96973627846095</c:v>
              </c:pt>
              <c:pt idx="5">
                <c:v>52.841601195699042</c:v>
              </c:pt>
              <c:pt idx="6">
                <c:v>62.559996706471985</c:v>
              </c:pt>
              <c:pt idx="7">
                <c:v>72.279804652222026</c:v>
              </c:pt>
              <c:pt idx="8">
                <c:v>82.730472346721328</c:v>
              </c:pt>
              <c:pt idx="9">
                <c:v>95.730740432494386</c:v>
              </c:pt>
              <c:pt idx="10">
                <c:v>115.66520236410285</c:v>
              </c:pt>
              <c:pt idx="11">
                <c:v>150.21609836887666</c:v>
              </c:pt>
              <c:pt idx="12">
                <c:v>199.4863748836398</c:v>
              </c:pt>
              <c:pt idx="13">
                <c:v>261.84892571432357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3E0-486B-BCD9-01E4D4170F9F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24.650701129074275</c:v>
              </c:pt>
              <c:pt idx="1">
                <c:v>49.301402258148549</c:v>
              </c:pt>
              <c:pt idx="2">
                <c:v>73.95210338722282</c:v>
              </c:pt>
              <c:pt idx="3">
                <c:v>98.602804516297098</c:v>
              </c:pt>
              <c:pt idx="4">
                <c:v>123.25350564537136</c:v>
              </c:pt>
              <c:pt idx="5">
                <c:v>147.90420677444564</c:v>
              </c:pt>
              <c:pt idx="6">
                <c:v>172.5549079035199</c:v>
              </c:pt>
              <c:pt idx="7">
                <c:v>197.2056090325942</c:v>
              </c:pt>
              <c:pt idx="8">
                <c:v>221.85631016166846</c:v>
              </c:pt>
              <c:pt idx="9">
                <c:v>246.50701129074272</c:v>
              </c:pt>
              <c:pt idx="10">
                <c:v>271.15771241981702</c:v>
              </c:pt>
              <c:pt idx="11">
                <c:v>295.80841354889128</c:v>
              </c:pt>
              <c:pt idx="12">
                <c:v>320.45911467796554</c:v>
              </c:pt>
            </c:numLit>
          </c:xVal>
          <c:yVal>
            <c:numLit>
              <c:formatCode>General</c:formatCode>
              <c:ptCount val="13"/>
              <c:pt idx="0">
                <c:v>1.3888047254820259</c:v>
              </c:pt>
              <c:pt idx="1">
                <c:v>5.5552189019281037</c:v>
              </c:pt>
              <c:pt idx="2">
                <c:v>12.499242529338233</c:v>
              </c:pt>
              <c:pt idx="3">
                <c:v>22.220875607712415</c:v>
              </c:pt>
              <c:pt idx="4">
                <c:v>34.72011813705064</c:v>
              </c:pt>
              <c:pt idx="5">
                <c:v>49.99697011735293</c:v>
              </c:pt>
              <c:pt idx="6">
                <c:v>68.051431548619249</c:v>
              </c:pt>
              <c:pt idx="7">
                <c:v>88.88350243084966</c:v>
              </c:pt>
              <c:pt idx="8">
                <c:v>112.49318276404408</c:v>
              </c:pt>
              <c:pt idx="9">
                <c:v>138.88047254820256</c:v>
              </c:pt>
              <c:pt idx="10">
                <c:v>168.04537178332512</c:v>
              </c:pt>
              <c:pt idx="11">
                <c:v>199.98788046941172</c:v>
              </c:pt>
              <c:pt idx="12">
                <c:v>234.70799860646235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3E0-486B-BCD9-01E4D417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"MEA"</c:f>
          <c:strCache>
            <c:ptCount val="1"/>
            <c:pt idx="0">
              <c:v>MEA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 price in 2030 ($2014)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125.85046217783633</c:v>
              </c:pt>
              <c:pt idx="2">
                <c:v>251.70092435567267</c:v>
              </c:pt>
              <c:pt idx="3">
                <c:v>377.551386533509</c:v>
              </c:pt>
              <c:pt idx="4">
                <c:v>503.40184871134534</c:v>
              </c:pt>
              <c:pt idx="5">
                <c:v>629.25231088918167</c:v>
              </c:pt>
              <c:pt idx="6">
                <c:v>755.10277306701801</c:v>
              </c:pt>
              <c:pt idx="7">
                <c:v>880.95323524485434</c:v>
              </c:pt>
              <c:pt idx="8">
                <c:v>1006.8036974226907</c:v>
              </c:pt>
              <c:pt idx="9">
                <c:v>1132.654159600527</c:v>
              </c:pt>
              <c:pt idx="10">
                <c:v>1258.5046217783633</c:v>
              </c:pt>
              <c:pt idx="11">
                <c:v>1384.3550839561997</c:v>
              </c:pt>
              <c:pt idx="12">
                <c:v>1510.205546134036</c:v>
              </c:pt>
              <c:pt idx="13">
                <c:v>1636.0560083118723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18.394540799846332</c:v>
              </c:pt>
              <c:pt idx="2">
                <c:v>28.147547143805578</c:v>
              </c:pt>
              <c:pt idx="3">
                <c:v>39.660274434203323</c:v>
              </c:pt>
              <c:pt idx="4">
                <c:v>53.76558208363052</c:v>
              </c:pt>
              <c:pt idx="5">
                <c:v>0</c:v>
              </c:pt>
              <c:pt idx="6">
                <c:v>92.71495739006545</c:v>
              </c:pt>
              <c:pt idx="7">
                <c:v>118.19996604935147</c:v>
              </c:pt>
              <c:pt idx="8">
                <c:v>151.09061169986606</c:v>
              </c:pt>
              <c:pt idx="9">
                <c:v>192.36397246905011</c:v>
              </c:pt>
              <c:pt idx="10">
                <c:v>243.67874855633426</c:v>
              </c:pt>
              <c:pt idx="11">
                <c:v>308.96118669184295</c:v>
              </c:pt>
              <c:pt idx="12">
                <c:v>393.97611490470968</c:v>
              </c:pt>
              <c:pt idx="13">
                <c:v>506.37061903952286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C63-437A-8477-88B1D579B061}"/>
            </c:ext>
          </c:extLst>
        </c:ser>
        <c:ser>
          <c:idx val="1"/>
          <c:order val="1"/>
          <c:tx>
            <c:v>calculated co2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3"/>
              <c:pt idx="0">
                <c:v>125.85046217783633</c:v>
              </c:pt>
              <c:pt idx="1">
                <c:v>251.70092435567267</c:v>
              </c:pt>
              <c:pt idx="2">
                <c:v>377.551386533509</c:v>
              </c:pt>
              <c:pt idx="3">
                <c:v>503.40184871134534</c:v>
              </c:pt>
              <c:pt idx="4">
                <c:v>629.25231088918167</c:v>
              </c:pt>
              <c:pt idx="5">
                <c:v>755.10277306701801</c:v>
              </c:pt>
              <c:pt idx="6">
                <c:v>880.95323524485434</c:v>
              </c:pt>
              <c:pt idx="7">
                <c:v>1006.8036974226907</c:v>
              </c:pt>
              <c:pt idx="8">
                <c:v>1132.654159600527</c:v>
              </c:pt>
              <c:pt idx="9">
                <c:v>1258.5046217783633</c:v>
              </c:pt>
              <c:pt idx="10">
                <c:v>1384.3550839561997</c:v>
              </c:pt>
              <c:pt idx="11">
                <c:v>1510.205546134036</c:v>
              </c:pt>
              <c:pt idx="12">
                <c:v>1636.0560083118723</c:v>
              </c:pt>
            </c:numLit>
          </c:xVal>
          <c:yVal>
            <c:numLit>
              <c:formatCode>General</c:formatCode>
              <c:ptCount val="13"/>
              <c:pt idx="0">
                <c:v>2.6860947882646111</c:v>
              </c:pt>
              <c:pt idx="1">
                <c:v>10.744379153058444</c:v>
              </c:pt>
              <c:pt idx="2">
                <c:v>24.174853094381493</c:v>
              </c:pt>
              <c:pt idx="3">
                <c:v>42.977516612233778</c:v>
              </c:pt>
              <c:pt idx="4">
                <c:v>67.152369706615261</c:v>
              </c:pt>
              <c:pt idx="5">
                <c:v>96.699412377525974</c:v>
              </c:pt>
              <c:pt idx="6">
                <c:v>131.6186446249659</c:v>
              </c:pt>
              <c:pt idx="7">
                <c:v>171.91006644893511</c:v>
              </c:pt>
              <c:pt idx="8">
                <c:v>217.57367784943347</c:v>
              </c:pt>
              <c:pt idx="9">
                <c:v>268.60947882646104</c:v>
              </c:pt>
              <c:pt idx="10">
                <c:v>325.01746938001793</c:v>
              </c:pt>
              <c:pt idx="11">
                <c:v>386.79764951010389</c:v>
              </c:pt>
              <c:pt idx="12">
                <c:v>453.95001921671923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C63-437A-8477-88B1D579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53328"/>
        <c:axId val="283054640"/>
      </c:scatterChart>
      <c:valAx>
        <c:axId val="2830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reduction in MtCO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4640"/>
        <c:crosses val="autoZero"/>
        <c:crossBetween val="midCat"/>
      </c:valAx>
      <c:valAx>
        <c:axId val="283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baseline="-25000"/>
                  <a:t>2</a:t>
                </a:r>
                <a:r>
                  <a:rPr lang="en-US"/>
                  <a:t> 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40</xdr:row>
      <xdr:rowOff>10583</xdr:rowOff>
    </xdr:from>
    <xdr:to>
      <xdr:col>19</xdr:col>
      <xdr:colOff>187158</xdr:colOff>
      <xdr:row>54</xdr:row>
      <xdr:rowOff>50689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6AEE00-CA8B-463C-8A58-03F5BC512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19</xdr:col>
      <xdr:colOff>187158</xdr:colOff>
      <xdr:row>72</xdr:row>
      <xdr:rowOff>40106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8BD89CB-694B-49DC-BE03-B23B50876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19</xdr:col>
      <xdr:colOff>187158</xdr:colOff>
      <xdr:row>90</xdr:row>
      <xdr:rowOff>40106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65029F1-850C-4AE0-90F9-06C275489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0</xdr:rowOff>
    </xdr:from>
    <xdr:to>
      <xdr:col>19</xdr:col>
      <xdr:colOff>187158</xdr:colOff>
      <xdr:row>108</xdr:row>
      <xdr:rowOff>40106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C683342-55EF-4356-8CF5-4C75599AC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19</xdr:col>
      <xdr:colOff>187158</xdr:colOff>
      <xdr:row>126</xdr:row>
      <xdr:rowOff>40106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E4A14FF-578D-436B-A6CE-B4F26F293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130</xdr:row>
      <xdr:rowOff>0</xdr:rowOff>
    </xdr:from>
    <xdr:to>
      <xdr:col>19</xdr:col>
      <xdr:colOff>187158</xdr:colOff>
      <xdr:row>144</xdr:row>
      <xdr:rowOff>40106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5D525B2-D97D-4EEF-B7DE-D2A8823E1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148</xdr:row>
      <xdr:rowOff>0</xdr:rowOff>
    </xdr:from>
    <xdr:to>
      <xdr:col>19</xdr:col>
      <xdr:colOff>187158</xdr:colOff>
      <xdr:row>162</xdr:row>
      <xdr:rowOff>40107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9D049DF-2662-4198-8463-42E5A1812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166</xdr:row>
      <xdr:rowOff>0</xdr:rowOff>
    </xdr:from>
    <xdr:to>
      <xdr:col>19</xdr:col>
      <xdr:colOff>187158</xdr:colOff>
      <xdr:row>180</xdr:row>
      <xdr:rowOff>40107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D3D381B-B645-4A41-92FD-3FC6AE3B6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184</xdr:row>
      <xdr:rowOff>0</xdr:rowOff>
    </xdr:from>
    <xdr:to>
      <xdr:col>19</xdr:col>
      <xdr:colOff>187158</xdr:colOff>
      <xdr:row>198</xdr:row>
      <xdr:rowOff>40107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E2BC77C-641F-483C-9D9B-6AFFD62FB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202</xdr:row>
      <xdr:rowOff>0</xdr:rowOff>
    </xdr:from>
    <xdr:to>
      <xdr:col>19</xdr:col>
      <xdr:colOff>187158</xdr:colOff>
      <xdr:row>216</xdr:row>
      <xdr:rowOff>40106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C13FF669-82F9-4C1D-8813-77E604A78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220</xdr:row>
      <xdr:rowOff>0</xdr:rowOff>
    </xdr:from>
    <xdr:to>
      <xdr:col>19</xdr:col>
      <xdr:colOff>187158</xdr:colOff>
      <xdr:row>234</xdr:row>
      <xdr:rowOff>40106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25C97343-0CE2-452D-A8F4-A37FFD810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19</xdr:col>
      <xdr:colOff>187158</xdr:colOff>
      <xdr:row>252</xdr:row>
      <xdr:rowOff>40106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4760D0AD-1C7C-4E1E-BCA7-6462B3C05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4</xdr:row>
      <xdr:rowOff>0</xdr:rowOff>
    </xdr:from>
    <xdr:to>
      <xdr:col>41</xdr:col>
      <xdr:colOff>213895</xdr:colOff>
      <xdr:row>17</xdr:row>
      <xdr:rowOff>13368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27E9A73-FF48-468B-8757-9B067F86D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19</xdr:col>
      <xdr:colOff>202570</xdr:colOff>
      <xdr:row>16</xdr:row>
      <xdr:rowOff>82249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6F058CFB-BCFE-4E11-9F42-ED8921206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19</xdr:col>
      <xdr:colOff>202570</xdr:colOff>
      <xdr:row>34</xdr:row>
      <xdr:rowOff>82249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FC1A43F0-7C16-493F-82F6-EAB4FDE5E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56</xdr:row>
      <xdr:rowOff>0</xdr:rowOff>
    </xdr:from>
    <xdr:to>
      <xdr:col>14</xdr:col>
      <xdr:colOff>247650</xdr:colOff>
      <xdr:row>71</xdr:row>
      <xdr:rowOff>72390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902CE82-AB6D-45FC-A3A9-715A066FE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21</xdr:col>
      <xdr:colOff>247650</xdr:colOff>
      <xdr:row>71</xdr:row>
      <xdr:rowOff>72390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A1D2EB6-7E8B-47F6-83DF-3526D45A5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4</xdr:row>
      <xdr:rowOff>0</xdr:rowOff>
    </xdr:from>
    <xdr:to>
      <xdr:col>18</xdr:col>
      <xdr:colOff>213896</xdr:colOff>
      <xdr:row>17</xdr:row>
      <xdr:rowOff>13368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2B89294-85EE-44C9-B70B-C1D092FF2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18</xdr:col>
      <xdr:colOff>187158</xdr:colOff>
      <xdr:row>36</xdr:row>
      <xdr:rowOff>40106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60F0719-4506-4F87-8429-618DB0AFD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F5EA-6ACC-449A-B662-E24A242155D3}">
  <dimension ref="B2:C24"/>
  <sheetViews>
    <sheetView workbookViewId="0">
      <selection activeCell="C10" sqref="C10:C24"/>
    </sheetView>
  </sheetViews>
  <sheetFormatPr baseColWidth="10" defaultRowHeight="15" x14ac:dyDescent="0.25"/>
  <sheetData>
    <row r="2" spans="2:3" x14ac:dyDescent="0.25">
      <c r="B2" t="s">
        <v>1045</v>
      </c>
      <c r="C2" t="s">
        <v>994</v>
      </c>
    </row>
    <row r="3" spans="2:3" x14ac:dyDescent="0.25">
      <c r="B3" t="s">
        <v>992</v>
      </c>
      <c r="C3" t="s">
        <v>1047</v>
      </c>
    </row>
    <row r="4" spans="2:3" x14ac:dyDescent="0.25">
      <c r="B4" t="s">
        <v>1046</v>
      </c>
      <c r="C4" t="s">
        <v>1048</v>
      </c>
    </row>
    <row r="5" spans="2:3" x14ac:dyDescent="0.25">
      <c r="B5" t="s">
        <v>1049</v>
      </c>
      <c r="C5" t="s">
        <v>1050</v>
      </c>
    </row>
    <row r="6" spans="2:3" x14ac:dyDescent="0.25">
      <c r="B6" t="s">
        <v>1038</v>
      </c>
      <c r="C6" t="s">
        <v>1051</v>
      </c>
    </row>
    <row r="7" spans="2:3" x14ac:dyDescent="0.25">
      <c r="B7" t="s">
        <v>1052</v>
      </c>
      <c r="C7" t="s">
        <v>1053</v>
      </c>
    </row>
    <row r="8" spans="2:3" x14ac:dyDescent="0.25">
      <c r="B8" t="s">
        <v>34</v>
      </c>
      <c r="C8" t="s">
        <v>1054</v>
      </c>
    </row>
    <row r="9" spans="2:3" x14ac:dyDescent="0.25">
      <c r="B9" t="s">
        <v>19</v>
      </c>
      <c r="C9" t="s">
        <v>1055</v>
      </c>
    </row>
    <row r="10" spans="2:3" x14ac:dyDescent="0.25">
      <c r="B10" t="s">
        <v>17</v>
      </c>
      <c r="C10" t="s">
        <v>1056</v>
      </c>
    </row>
    <row r="11" spans="2:3" x14ac:dyDescent="0.25">
      <c r="B11" t="s">
        <v>3</v>
      </c>
      <c r="C11" t="s">
        <v>1056</v>
      </c>
    </row>
    <row r="12" spans="2:3" x14ac:dyDescent="0.25">
      <c r="B12" t="s">
        <v>18</v>
      </c>
      <c r="C12" t="s">
        <v>1056</v>
      </c>
    </row>
    <row r="13" spans="2:3" x14ac:dyDescent="0.25">
      <c r="B13" t="s">
        <v>20</v>
      </c>
      <c r="C13" t="s">
        <v>1056</v>
      </c>
    </row>
    <row r="14" spans="2:3" x14ac:dyDescent="0.25">
      <c r="B14" t="s">
        <v>21</v>
      </c>
      <c r="C14" t="s">
        <v>1056</v>
      </c>
    </row>
    <row r="15" spans="2:3" x14ac:dyDescent="0.25">
      <c r="B15" t="s">
        <v>22</v>
      </c>
      <c r="C15" t="s">
        <v>1056</v>
      </c>
    </row>
    <row r="16" spans="2:3" x14ac:dyDescent="0.25">
      <c r="B16" t="s">
        <v>23</v>
      </c>
      <c r="C16" t="s">
        <v>1056</v>
      </c>
    </row>
    <row r="17" spans="2:3" x14ac:dyDescent="0.25">
      <c r="B17" t="s">
        <v>24</v>
      </c>
      <c r="C17" t="s">
        <v>1056</v>
      </c>
    </row>
    <row r="18" spans="2:3" x14ac:dyDescent="0.25">
      <c r="B18" t="s">
        <v>25</v>
      </c>
      <c r="C18" t="s">
        <v>1056</v>
      </c>
    </row>
    <row r="19" spans="2:3" x14ac:dyDescent="0.25">
      <c r="B19" t="s">
        <v>26</v>
      </c>
      <c r="C19" t="s">
        <v>1056</v>
      </c>
    </row>
    <row r="20" spans="2:3" x14ac:dyDescent="0.25">
      <c r="B20" t="s">
        <v>27</v>
      </c>
      <c r="C20" t="s">
        <v>1056</v>
      </c>
    </row>
    <row r="21" spans="2:3" x14ac:dyDescent="0.25">
      <c r="B21" t="s">
        <v>28</v>
      </c>
      <c r="C21" t="s">
        <v>1056</v>
      </c>
    </row>
    <row r="22" spans="2:3" x14ac:dyDescent="0.25">
      <c r="B22" t="s">
        <v>29</v>
      </c>
      <c r="C22" t="s">
        <v>1056</v>
      </c>
    </row>
    <row r="23" spans="2:3" x14ac:dyDescent="0.25">
      <c r="B23" t="s">
        <v>31</v>
      </c>
      <c r="C23" t="s">
        <v>1056</v>
      </c>
    </row>
    <row r="24" spans="2:3" x14ac:dyDescent="0.25">
      <c r="B24" t="s">
        <v>30</v>
      </c>
      <c r="C24" t="s">
        <v>1056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5BCA-C0E7-4E5B-AE06-3495C39B4B53}">
  <dimension ref="A1:K37"/>
  <sheetViews>
    <sheetView workbookViewId="0">
      <selection activeCell="A19" sqref="A19"/>
    </sheetView>
  </sheetViews>
  <sheetFormatPr baseColWidth="10" defaultRowHeight="15" x14ac:dyDescent="0.25"/>
  <sheetData>
    <row r="1" spans="1:11" ht="15.75" x14ac:dyDescent="0.25">
      <c r="A1" s="42" t="str">
        <f>'MAC-EU'!A45</f>
        <v>EU</v>
      </c>
      <c r="B1" s="42"/>
      <c r="C1" s="42"/>
      <c r="D1" s="42"/>
      <c r="E1" s="42"/>
      <c r="H1" s="15"/>
      <c r="I1" s="15"/>
      <c r="J1" s="15">
        <v>1.2389401307264044E-2</v>
      </c>
      <c r="K1" s="15"/>
    </row>
    <row r="2" spans="1:11" ht="63.75" x14ac:dyDescent="0.25">
      <c r="A2" s="17" t="s">
        <v>36</v>
      </c>
      <c r="B2" s="17" t="s">
        <v>990</v>
      </c>
      <c r="C2" s="17" t="s">
        <v>10</v>
      </c>
      <c r="D2" s="17" t="s">
        <v>11</v>
      </c>
      <c r="E2" s="17" t="s">
        <v>42</v>
      </c>
      <c r="F2" s="17" t="s">
        <v>43</v>
      </c>
      <c r="G2" s="17"/>
      <c r="H2" s="18" t="s">
        <v>37</v>
      </c>
      <c r="I2" s="18" t="s">
        <v>38</v>
      </c>
      <c r="J2" s="18" t="s">
        <v>39</v>
      </c>
      <c r="K2" s="18" t="s">
        <v>40</v>
      </c>
    </row>
    <row r="3" spans="1:11" x14ac:dyDescent="0.25">
      <c r="A3">
        <f t="shared" ref="A3:A19" si="0">100*($C$3-C3)/$C$3</f>
        <v>0</v>
      </c>
      <c r="C3" s="7">
        <f>'MAC-EU'!I4</f>
        <v>4051.2037262860299</v>
      </c>
      <c r="D3" s="7">
        <f t="shared" ref="D3:D19" si="1">C$3-C3</f>
        <v>0</v>
      </c>
      <c r="E3">
        <v>0</v>
      </c>
      <c r="F3" s="7">
        <f>'MAC-EU'!V4</f>
        <v>24824.89394453527</v>
      </c>
      <c r="H3" s="15"/>
      <c r="I3" s="15"/>
      <c r="J3" s="15"/>
      <c r="K3" s="15">
        <f>SUM(K4:K18)</f>
        <v>21231.135620333749</v>
      </c>
    </row>
    <row r="4" spans="1:11" x14ac:dyDescent="0.25">
      <c r="A4">
        <f t="shared" si="0"/>
        <v>3.1831119307441504</v>
      </c>
      <c r="B4">
        <f t="shared" ref="B4:B19" si="2">C$3*(A4/100)</f>
        <v>128.95434915016222</v>
      </c>
      <c r="C4" s="7">
        <f>'MAC-EU'!I5</f>
        <v>3922.2493771358677</v>
      </c>
      <c r="D4" s="7">
        <f t="shared" si="1"/>
        <v>128.95434915016222</v>
      </c>
      <c r="E4">
        <f>'MAC-EU'!L5</f>
        <v>3.9508786053181302</v>
      </c>
      <c r="F4" s="7">
        <f>'MAC-EU'!V5</f>
        <v>24826.648261572653</v>
      </c>
      <c r="H4" s="15">
        <f t="shared" ref="H4:H19" si="3">2*A4/100*F$3</f>
        <v>1580.4083218861688</v>
      </c>
      <c r="I4" s="15">
        <f t="shared" ref="I4:I19" si="4">E4/H4</f>
        <v>2.4999100236341946E-3</v>
      </c>
      <c r="J4" s="15">
        <f t="shared" ref="J4:J19" si="5">$J$1*3*(A4/100)^2*$F$3</f>
        <v>0.93489491538900904</v>
      </c>
      <c r="K4" s="15">
        <f t="shared" ref="K4:K19" si="6">(E4-J4)^2</f>
        <v>9.0961576179184771</v>
      </c>
    </row>
    <row r="5" spans="1:11" x14ac:dyDescent="0.25">
      <c r="A5">
        <f t="shared" si="0"/>
        <v>7.392541866037333</v>
      </c>
      <c r="B5">
        <f t="shared" si="2"/>
        <v>299.48693154415923</v>
      </c>
      <c r="C5" s="7">
        <f>'MAC-EU'!I6</f>
        <v>3751.7167947418707</v>
      </c>
      <c r="D5" s="7">
        <f t="shared" si="1"/>
        <v>299.48693154415923</v>
      </c>
      <c r="E5">
        <f>'MAC-EU'!L6</f>
        <v>9.2661283960389795</v>
      </c>
      <c r="F5" s="7">
        <f>'MAC-EU'!V6</f>
        <v>24827.26511082783</v>
      </c>
      <c r="H5" s="15">
        <f t="shared" si="3"/>
        <v>3670.381356098273</v>
      </c>
      <c r="I5" s="15">
        <f t="shared" si="4"/>
        <v>2.524568293331011E-3</v>
      </c>
      <c r="J5" s="15">
        <f t="shared" si="5"/>
        <v>5.0425076119582268</v>
      </c>
      <c r="K5" s="15">
        <f t="shared" si="6"/>
        <v>17.838972527718912</v>
      </c>
    </row>
    <row r="6" spans="1:11" x14ac:dyDescent="0.25">
      <c r="A6">
        <f t="shared" si="0"/>
        <v>11.601971774806856</v>
      </c>
      <c r="B6">
        <f t="shared" si="2"/>
        <v>470.01951286362879</v>
      </c>
      <c r="C6" s="7">
        <f>'MAC-EU'!I7</f>
        <v>3581.1842134224012</v>
      </c>
      <c r="D6" s="7">
        <f t="shared" si="1"/>
        <v>470.01951286362873</v>
      </c>
      <c r="E6">
        <f>'MAC-EU'!L7</f>
        <v>14.8932727410324</v>
      </c>
      <c r="F6" s="7">
        <f>'MAC-EU'!V7</f>
        <v>24826.147827926819</v>
      </c>
      <c r="H6" s="15">
        <f t="shared" si="3"/>
        <v>5760.354377141437</v>
      </c>
      <c r="I6" s="15">
        <f t="shared" si="4"/>
        <v>2.5854785601616324E-3</v>
      </c>
      <c r="J6" s="15">
        <f t="shared" si="5"/>
        <v>12.420028321686397</v>
      </c>
      <c r="K6" s="15">
        <f t="shared" si="6"/>
        <v>6.1169379578261456</v>
      </c>
    </row>
    <row r="7" spans="1:11" x14ac:dyDescent="0.25">
      <c r="A7">
        <f t="shared" si="0"/>
        <v>20.020831665015777</v>
      </c>
      <c r="B7">
        <f t="shared" si="2"/>
        <v>811.08467844657252</v>
      </c>
      <c r="C7" s="7">
        <f>'MAC-EU'!I8</f>
        <v>3240.1190478394574</v>
      </c>
      <c r="D7" s="7">
        <f t="shared" si="1"/>
        <v>811.08467844657252</v>
      </c>
      <c r="E7">
        <f>'MAC-EU'!L8</f>
        <v>27.567880966702099</v>
      </c>
      <c r="F7" s="7">
        <f>'MAC-EU'!V8</f>
        <v>24818.73588261801</v>
      </c>
      <c r="H7" s="15">
        <f t="shared" si="3"/>
        <v>9940.3004553082028</v>
      </c>
      <c r="I7" s="15">
        <f t="shared" si="4"/>
        <v>2.7733448390868934E-3</v>
      </c>
      <c r="J7" s="15">
        <f t="shared" si="5"/>
        <v>36.984794095848713</v>
      </c>
      <c r="K7" s="15">
        <f t="shared" si="6"/>
        <v>88.678252881893883</v>
      </c>
    </row>
    <row r="8" spans="1:11" x14ac:dyDescent="0.25">
      <c r="A8">
        <f t="shared" si="0"/>
        <v>24.230261555059876</v>
      </c>
      <c r="B8">
        <f t="shared" si="2"/>
        <v>981.61725900743704</v>
      </c>
      <c r="C8" s="7">
        <f>'MAC-EU'!I9</f>
        <v>3069.5864672785929</v>
      </c>
      <c r="D8" s="7">
        <f t="shared" si="1"/>
        <v>981.61725900743704</v>
      </c>
      <c r="E8">
        <f>'MAC-EU'!L9</f>
        <v>35.797266617364002</v>
      </c>
      <c r="F8" s="7">
        <f>'MAC-EU'!V9</f>
        <v>24812.507028918521</v>
      </c>
      <c r="H8" s="15">
        <f t="shared" si="3"/>
        <v>12030.273467054234</v>
      </c>
      <c r="I8" s="15">
        <f t="shared" si="4"/>
        <v>2.9755987439019889E-3</v>
      </c>
      <c r="J8" s="15">
        <f t="shared" si="5"/>
        <v>54.172038864515294</v>
      </c>
      <c r="K8" s="15">
        <f t="shared" si="6"/>
        <v>337.63225513468132</v>
      </c>
    </row>
    <row r="9" spans="1:11" x14ac:dyDescent="0.25">
      <c r="A9">
        <f t="shared" si="0"/>
        <v>28.439691470973038</v>
      </c>
      <c r="B9">
        <f t="shared" si="2"/>
        <v>1152.14984061631</v>
      </c>
      <c r="C9" s="7">
        <f>'MAC-EU'!I10</f>
        <v>2899.0538856697199</v>
      </c>
      <c r="D9" s="7">
        <f t="shared" si="1"/>
        <v>1152.14984061631</v>
      </c>
      <c r="E9">
        <f>'MAC-EU'!L10</f>
        <v>48.305037160075997</v>
      </c>
      <c r="F9" s="7">
        <f>'MAC-EU'!V10</f>
        <v>24804.759281360162</v>
      </c>
      <c r="H9" s="15">
        <f t="shared" si="3"/>
        <v>14120.246491644199</v>
      </c>
      <c r="I9" s="15">
        <f t="shared" si="4"/>
        <v>3.420976906363568E-3</v>
      </c>
      <c r="J9" s="15">
        <f t="shared" si="5"/>
        <v>74.629191768596158</v>
      </c>
      <c r="K9" s="15">
        <f t="shared" si="6"/>
        <v>692.96111585327321</v>
      </c>
    </row>
    <row r="10" spans="1:11" x14ac:dyDescent="0.25">
      <c r="A10">
        <f t="shared" si="0"/>
        <v>32.649121428155723</v>
      </c>
      <c r="B10">
        <f t="shared" si="2"/>
        <v>1322.6824238970953</v>
      </c>
      <c r="C10" s="7">
        <f>'MAC-EU'!I11</f>
        <v>2728.5213023889346</v>
      </c>
      <c r="D10" s="7">
        <f t="shared" si="1"/>
        <v>1322.6824238970953</v>
      </c>
      <c r="E10">
        <f>'MAC-EU'!L11</f>
        <v>64.482248310993896</v>
      </c>
      <c r="F10" s="7">
        <f>'MAC-EU'!V11</f>
        <v>24794.260266687819</v>
      </c>
      <c r="H10" s="15">
        <f t="shared" si="3"/>
        <v>16210.219536724395</v>
      </c>
      <c r="I10" s="15">
        <f t="shared" si="4"/>
        <v>3.9778763122182764E-3</v>
      </c>
      <c r="J10" s="15">
        <f t="shared" si="5"/>
        <v>98.356252961165495</v>
      </c>
      <c r="K10" s="15">
        <f t="shared" si="6"/>
        <v>1147.4481910398472</v>
      </c>
    </row>
    <row r="11" spans="1:11" x14ac:dyDescent="0.25">
      <c r="A11">
        <f t="shared" si="0"/>
        <v>36.858551327311801</v>
      </c>
      <c r="B11">
        <f t="shared" si="2"/>
        <v>1493.2150048271046</v>
      </c>
      <c r="C11" s="7">
        <f>'MAC-EU'!I12</f>
        <v>2557.9887214589253</v>
      </c>
      <c r="D11" s="7">
        <f t="shared" si="1"/>
        <v>1493.2150048271046</v>
      </c>
      <c r="E11">
        <f>'MAC-EU'!L12</f>
        <v>82.867495648050905</v>
      </c>
      <c r="F11" s="7">
        <f>'MAC-EU'!V12</f>
        <v>24779.814133322718</v>
      </c>
      <c r="H11" s="15">
        <f t="shared" si="3"/>
        <v>18300.192552994504</v>
      </c>
      <c r="I11" s="15">
        <f t="shared" si="4"/>
        <v>4.5282308045710212E-3</v>
      </c>
      <c r="J11" s="15">
        <f t="shared" si="5"/>
        <v>125.35322186300074</v>
      </c>
      <c r="K11" s="15">
        <f t="shared" si="6"/>
        <v>1805.0369320116756</v>
      </c>
    </row>
    <row r="12" spans="1:11" x14ac:dyDescent="0.25">
      <c r="A12">
        <f t="shared" si="0"/>
        <v>41.067981245734799</v>
      </c>
      <c r="B12">
        <f t="shared" si="2"/>
        <v>1663.7475865376559</v>
      </c>
      <c r="C12" s="7">
        <f>'MAC-EU'!I13</f>
        <v>2387.456139748374</v>
      </c>
      <c r="D12" s="7">
        <f t="shared" si="1"/>
        <v>1663.7475865376559</v>
      </c>
      <c r="E12">
        <f>'MAC-EU'!L13</f>
        <v>104.88127159326901</v>
      </c>
      <c r="F12" s="7">
        <f>'MAC-EU'!V13</f>
        <v>24761.063774746246</v>
      </c>
      <c r="H12" s="15">
        <f t="shared" si="3"/>
        <v>20390.165578830594</v>
      </c>
      <c r="I12" s="15">
        <f t="shared" si="4"/>
        <v>5.1437184846678478E-3</v>
      </c>
      <c r="J12" s="15">
        <f t="shared" si="5"/>
        <v>155.62009892465707</v>
      </c>
      <c r="K12" s="15">
        <f t="shared" si="6"/>
        <v>2574.4285989644127</v>
      </c>
    </row>
    <row r="13" spans="1:11" x14ac:dyDescent="0.25">
      <c r="A13">
        <f t="shared" si="0"/>
        <v>45.277411135862657</v>
      </c>
      <c r="B13">
        <f t="shared" si="2"/>
        <v>1834.2801671019138</v>
      </c>
      <c r="C13" s="7">
        <f>'MAC-EU'!I14</f>
        <v>2216.9235591841161</v>
      </c>
      <c r="D13" s="7">
        <f t="shared" si="1"/>
        <v>1834.2801671019138</v>
      </c>
      <c r="E13">
        <f>'MAC-EU'!L14</f>
        <v>135.165066965352</v>
      </c>
      <c r="F13" s="7">
        <f>'MAC-EU'!V14</f>
        <v>24737.403126041798</v>
      </c>
      <c r="H13" s="15">
        <f t="shared" si="3"/>
        <v>22480.138590618211</v>
      </c>
      <c r="I13" s="15">
        <f t="shared" si="4"/>
        <v>6.0126438465001883E-3</v>
      </c>
      <c r="J13" s="15">
        <f t="shared" si="5"/>
        <v>189.15688379363135</v>
      </c>
      <c r="K13" s="15">
        <f t="shared" si="6"/>
        <v>2915.1162844184696</v>
      </c>
    </row>
    <row r="14" spans="1:11" x14ac:dyDescent="0.25">
      <c r="A14">
        <f t="shared" si="0"/>
        <v>49.486841076502074</v>
      </c>
      <c r="B14">
        <f t="shared" si="2"/>
        <v>2004.8127497124976</v>
      </c>
      <c r="C14" s="7">
        <f>'MAC-EU'!I15</f>
        <v>2046.390976573532</v>
      </c>
      <c r="D14" s="7">
        <f t="shared" si="1"/>
        <v>2004.8127497124979</v>
      </c>
      <c r="E14">
        <f>'MAC-EU'!L15</f>
        <v>180.104316709996</v>
      </c>
      <c r="F14" s="7">
        <f>'MAC-EU'!V15</f>
        <v>24706.43524559429</v>
      </c>
      <c r="G14" s="16"/>
      <c r="H14" s="15">
        <f t="shared" si="3"/>
        <v>24570.111627484712</v>
      </c>
      <c r="I14" s="15">
        <f t="shared" si="4"/>
        <v>7.3302197173791845E-3</v>
      </c>
      <c r="J14" s="15">
        <f t="shared" si="5"/>
        <v>225.96357712366807</v>
      </c>
      <c r="K14" s="15">
        <f t="shared" si="6"/>
        <v>2103.0717656889906</v>
      </c>
    </row>
    <row r="15" spans="1:11" x14ac:dyDescent="0.25">
      <c r="A15">
        <f t="shared" si="0"/>
        <v>53.696270960275783</v>
      </c>
      <c r="B15">
        <f t="shared" si="2"/>
        <v>2175.345330019336</v>
      </c>
      <c r="C15" s="7">
        <f>'MAC-EU'!I16</f>
        <v>1875.8583962666939</v>
      </c>
      <c r="D15" s="7">
        <f t="shared" si="1"/>
        <v>2175.345330019336</v>
      </c>
      <c r="E15">
        <f>'MAC-EU'!L16</f>
        <v>237.14824001436099</v>
      </c>
      <c r="F15" s="7">
        <f>'MAC-EU'!V16</f>
        <v>24665.661208417616</v>
      </c>
      <c r="G15" s="16"/>
      <c r="H15" s="15">
        <f t="shared" si="3"/>
        <v>26660.084636117506</v>
      </c>
      <c r="I15" s="15">
        <f t="shared" si="4"/>
        <v>8.89525458194107E-3</v>
      </c>
      <c r="J15" s="15">
        <f t="shared" si="5"/>
        <v>266.04017796847086</v>
      </c>
      <c r="K15" s="15">
        <f t="shared" si="6"/>
        <v>834.74407874413407</v>
      </c>
    </row>
    <row r="16" spans="1:11" x14ac:dyDescent="0.25">
      <c r="A16">
        <f t="shared" si="0"/>
        <v>57.90570087024804</v>
      </c>
      <c r="B16">
        <f t="shared" si="2"/>
        <v>2345.8779113875307</v>
      </c>
      <c r="C16" s="7">
        <f>'MAC-EU'!I17</f>
        <v>1705.3258148984989</v>
      </c>
      <c r="D16" s="7">
        <f t="shared" si="1"/>
        <v>2345.8779113875307</v>
      </c>
      <c r="E16">
        <f>'MAC-EU'!L17</f>
        <v>309.24740107613502</v>
      </c>
      <c r="F16" s="7">
        <f>'MAC-EU'!V17</f>
        <v>24612.093239338086</v>
      </c>
      <c r="G16" s="16"/>
      <c r="H16" s="15">
        <f t="shared" si="3"/>
        <v>28750.057657757829</v>
      </c>
      <c r="I16" s="15">
        <f t="shared" si="4"/>
        <v>1.0756409769936187E-2</v>
      </c>
      <c r="J16" s="15">
        <f t="shared" si="5"/>
        <v>309.38668708313372</v>
      </c>
      <c r="K16" s="15">
        <f t="shared" si="6"/>
        <v>1.9400591745642546E-2</v>
      </c>
    </row>
    <row r="17" spans="1:11" x14ac:dyDescent="0.25">
      <c r="A17">
        <f t="shared" si="0"/>
        <v>62.115130701871493</v>
      </c>
      <c r="B17">
        <f t="shared" si="2"/>
        <v>2516.4104895816558</v>
      </c>
      <c r="C17" s="7">
        <f>'MAC-EU'!I18</f>
        <v>1534.7932367043741</v>
      </c>
      <c r="D17" s="7">
        <f t="shared" si="1"/>
        <v>2516.4104895816558</v>
      </c>
      <c r="E17">
        <f>'MAC-EU'!L18</f>
        <v>394.06967377562898</v>
      </c>
      <c r="F17" s="7">
        <f>'MAC-EU'!V18</f>
        <v>24543.523440950426</v>
      </c>
      <c r="H17" s="15">
        <f t="shared" si="3"/>
        <v>30840.030640498127</v>
      </c>
      <c r="I17" s="15">
        <f t="shared" si="4"/>
        <v>1.2777862589350007E-2</v>
      </c>
      <c r="J17" s="15">
        <f t="shared" si="5"/>
        <v>356.00310333031649</v>
      </c>
      <c r="K17" s="15">
        <f t="shared" si="6"/>
        <v>1449.0637854679385</v>
      </c>
    </row>
    <row r="18" spans="1:11" x14ac:dyDescent="0.25">
      <c r="A18">
        <f t="shared" si="0"/>
        <v>66.324560553518523</v>
      </c>
      <c r="B18">
        <f t="shared" si="2"/>
        <v>2686.9430685869766</v>
      </c>
      <c r="C18" s="7">
        <f>'MAC-EU'!I19</f>
        <v>1364.2606576990531</v>
      </c>
      <c r="D18" s="7">
        <f t="shared" si="1"/>
        <v>2686.9430685869766</v>
      </c>
      <c r="E18">
        <f>'MAC-EU'!L19</f>
        <v>491.03567187313399</v>
      </c>
      <c r="F18" s="7">
        <f>'MAC-EU'!V19</f>
        <v>24458.07034604716</v>
      </c>
      <c r="H18" s="15">
        <f t="shared" si="3"/>
        <v>32930.003633180095</v>
      </c>
      <c r="I18" s="15">
        <f t="shared" si="4"/>
        <v>1.4911497652504633E-2</v>
      </c>
      <c r="J18" s="15">
        <f t="shared" si="5"/>
        <v>405.88942773146192</v>
      </c>
      <c r="K18" s="15">
        <f t="shared" si="6"/>
        <v>7249.8828914332253</v>
      </c>
    </row>
    <row r="19" spans="1:11" x14ac:dyDescent="0.25">
      <c r="A19">
        <f t="shared" si="0"/>
        <v>70.533990423017983</v>
      </c>
      <c r="B19">
        <f t="shared" si="2"/>
        <v>2857.4756483155356</v>
      </c>
      <c r="C19" s="7">
        <f>'MAC-EU'!I20</f>
        <v>1193.728077970494</v>
      </c>
      <c r="D19" s="7">
        <f t="shared" si="1"/>
        <v>2857.4756483155361</v>
      </c>
      <c r="E19">
        <f>'MAC-EU'!L20</f>
        <v>602.85307272821694</v>
      </c>
      <c r="F19" s="7">
        <f>'MAC-EU'!V20</f>
        <v>24353.464729879433</v>
      </c>
      <c r="H19" s="15">
        <f t="shared" si="3"/>
        <v>35019.976634725754</v>
      </c>
      <c r="I19" s="15">
        <f t="shared" si="4"/>
        <v>1.72145481139593E-2</v>
      </c>
      <c r="J19" s="15">
        <f t="shared" si="5"/>
        <v>459.0456603049729</v>
      </c>
      <c r="K19" s="15">
        <f t="shared" si="6"/>
        <v>20680.571867869006</v>
      </c>
    </row>
    <row r="20" spans="1:11" x14ac:dyDescent="0.25">
      <c r="C20" s="7"/>
      <c r="D20" s="7"/>
      <c r="F20" s="7"/>
      <c r="H20" s="15"/>
      <c r="I20" s="15"/>
      <c r="J20" s="15"/>
      <c r="K20" s="15"/>
    </row>
    <row r="21" spans="1:11" x14ac:dyDescent="0.25">
      <c r="C21" s="7"/>
      <c r="D21" s="7"/>
      <c r="F21" s="7"/>
      <c r="H21" s="15"/>
      <c r="I21" s="15"/>
      <c r="J21" s="15"/>
      <c r="K21" s="15"/>
    </row>
    <row r="22" spans="1:11" x14ac:dyDescent="0.25">
      <c r="C22" s="7"/>
      <c r="D22" s="7"/>
      <c r="F22" s="7"/>
      <c r="H22" s="15"/>
      <c r="I22" s="15"/>
      <c r="J22" s="15"/>
      <c r="K22" s="15"/>
    </row>
    <row r="23" spans="1:11" x14ac:dyDescent="0.25">
      <c r="C23" s="7"/>
      <c r="D23" s="7"/>
      <c r="F23" s="7"/>
      <c r="H23" s="15"/>
      <c r="I23" s="15"/>
      <c r="J23" s="15"/>
      <c r="K23" s="15"/>
    </row>
    <row r="24" spans="1:11" x14ac:dyDescent="0.25">
      <c r="C24" s="7"/>
      <c r="D24" s="7"/>
      <c r="F24" s="7"/>
      <c r="H24" s="15"/>
      <c r="I24" s="15"/>
      <c r="J24" s="15"/>
      <c r="K24" s="15"/>
    </row>
    <row r="25" spans="1:11" x14ac:dyDescent="0.25">
      <c r="C25" s="7"/>
      <c r="D25" s="7"/>
      <c r="F25" s="7"/>
      <c r="H25" s="15"/>
      <c r="I25" s="15"/>
      <c r="J25" s="15"/>
      <c r="K25" s="15"/>
    </row>
    <row r="26" spans="1:11" x14ac:dyDescent="0.25">
      <c r="C26" s="7"/>
      <c r="D26" s="7"/>
      <c r="F26" s="7"/>
      <c r="H26" s="15"/>
      <c r="I26" s="15"/>
      <c r="J26" s="15"/>
      <c r="K26" s="15"/>
    </row>
    <row r="27" spans="1:11" x14ac:dyDescent="0.25">
      <c r="C27" s="7"/>
      <c r="D27" s="7"/>
      <c r="F27" s="7"/>
      <c r="H27" s="15"/>
      <c r="I27" s="15"/>
      <c r="J27" s="15"/>
      <c r="K27" s="15"/>
    </row>
    <row r="28" spans="1:11" x14ac:dyDescent="0.25">
      <c r="C28" s="7"/>
      <c r="D28" s="7"/>
      <c r="F28" s="7"/>
      <c r="H28" s="15"/>
      <c r="I28" s="15"/>
      <c r="J28" s="15"/>
      <c r="K28" s="15"/>
    </row>
    <row r="29" spans="1:11" x14ac:dyDescent="0.25">
      <c r="C29" s="7"/>
      <c r="D29" s="7"/>
      <c r="F29" s="7"/>
      <c r="H29" s="15"/>
      <c r="I29" s="15"/>
      <c r="J29" s="15"/>
      <c r="K29" s="15"/>
    </row>
    <row r="30" spans="1:11" x14ac:dyDescent="0.25">
      <c r="C30" s="7"/>
      <c r="D30" s="7"/>
      <c r="F30" s="7"/>
      <c r="H30" s="15"/>
      <c r="I30" s="15"/>
      <c r="J30" s="15"/>
      <c r="K30" s="15"/>
    </row>
    <row r="31" spans="1:11" x14ac:dyDescent="0.25">
      <c r="C31" s="7"/>
      <c r="D31" s="7"/>
      <c r="F31" s="7"/>
      <c r="H31" s="15"/>
      <c r="I31" s="15"/>
      <c r="J31" s="15"/>
      <c r="K31" s="15"/>
    </row>
    <row r="32" spans="1:11" x14ac:dyDescent="0.25">
      <c r="C32" s="7"/>
      <c r="D32" s="7"/>
      <c r="F32" s="7"/>
      <c r="H32" s="15"/>
      <c r="I32" s="15"/>
      <c r="J32" s="15"/>
      <c r="K32" s="15"/>
    </row>
    <row r="33" spans="3:11" x14ac:dyDescent="0.25">
      <c r="C33" s="7"/>
      <c r="D33" s="7"/>
      <c r="F33" s="7"/>
      <c r="H33" s="15"/>
      <c r="I33" s="15"/>
      <c r="J33" s="15"/>
      <c r="K33" s="15"/>
    </row>
    <row r="34" spans="3:11" x14ac:dyDescent="0.25">
      <c r="C34" s="7"/>
      <c r="D34" s="7"/>
      <c r="F34" s="7"/>
      <c r="H34" s="15"/>
      <c r="I34" s="15"/>
      <c r="J34" s="15"/>
      <c r="K34" s="15"/>
    </row>
    <row r="35" spans="3:11" x14ac:dyDescent="0.25">
      <c r="C35" s="7"/>
      <c r="D35" s="7"/>
      <c r="F35" s="7"/>
      <c r="H35" s="15"/>
      <c r="I35" s="15"/>
      <c r="J35" s="15"/>
      <c r="K35" s="15"/>
    </row>
    <row r="36" spans="3:11" x14ac:dyDescent="0.25">
      <c r="C36" s="7"/>
      <c r="D36" s="7"/>
      <c r="F36" s="7"/>
      <c r="H36" s="15"/>
      <c r="I36" s="15"/>
      <c r="J36" s="15"/>
      <c r="K36" s="15"/>
    </row>
    <row r="37" spans="3:11" x14ac:dyDescent="0.25">
      <c r="C37" s="7"/>
      <c r="D37" s="7"/>
      <c r="F37" s="7"/>
      <c r="H37" s="15"/>
      <c r="I37" s="15"/>
      <c r="J37" s="15"/>
      <c r="K37" s="15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93DB-965C-483F-8F42-8C58351F29D6}">
  <dimension ref="A1:K37"/>
  <sheetViews>
    <sheetView workbookViewId="0">
      <selection activeCell="J1" sqref="J1"/>
    </sheetView>
  </sheetViews>
  <sheetFormatPr baseColWidth="10" defaultRowHeight="15" x14ac:dyDescent="0.25"/>
  <sheetData>
    <row r="1" spans="1:11" ht="15.75" x14ac:dyDescent="0.25">
      <c r="A1" s="42" t="s">
        <v>3</v>
      </c>
      <c r="B1" s="42"/>
      <c r="C1" s="42"/>
      <c r="D1" s="42"/>
      <c r="E1" s="42"/>
      <c r="H1" s="15"/>
      <c r="I1" s="15"/>
      <c r="J1" s="15">
        <v>7.2649426010716542E-2</v>
      </c>
      <c r="K1" s="15"/>
    </row>
    <row r="2" spans="1:11" ht="63.75" x14ac:dyDescent="0.25">
      <c r="A2" s="17" t="s">
        <v>36</v>
      </c>
      <c r="B2" s="17" t="s">
        <v>990</v>
      </c>
      <c r="C2" s="17" t="s">
        <v>10</v>
      </c>
      <c r="D2" s="17" t="s">
        <v>11</v>
      </c>
      <c r="E2" s="17" t="s">
        <v>42</v>
      </c>
      <c r="F2" s="17" t="s">
        <v>43</v>
      </c>
      <c r="G2" s="17"/>
      <c r="H2" s="18" t="s">
        <v>37</v>
      </c>
      <c r="I2" s="18" t="s">
        <v>38</v>
      </c>
      <c r="J2" s="18" t="s">
        <v>39</v>
      </c>
      <c r="K2" s="18" t="s">
        <v>40</v>
      </c>
    </row>
    <row r="3" spans="1:11" x14ac:dyDescent="0.25">
      <c r="A3">
        <f t="shared" ref="A3:A16" si="0">100*($C$3-C3)/$C$3</f>
        <v>0</v>
      </c>
      <c r="C3" s="7">
        <f>'MAC-EU'!D4</f>
        <v>502.69663480864398</v>
      </c>
      <c r="D3" s="7">
        <f t="shared" ref="D3:D16" si="1">C$3-C3</f>
        <v>0</v>
      </c>
      <c r="E3">
        <v>0</v>
      </c>
      <c r="F3" s="7">
        <f>'MAC-EU'!Q4</f>
        <v>3662.33223610497</v>
      </c>
      <c r="H3" s="15"/>
      <c r="I3" s="15"/>
      <c r="J3" s="15"/>
      <c r="K3" s="15">
        <f>SUM(K4:K18)</f>
        <v>4698.5840682190046</v>
      </c>
    </row>
    <row r="4" spans="1:11" x14ac:dyDescent="0.25">
      <c r="A4">
        <f t="shared" si="0"/>
        <v>2.2437238236005852</v>
      </c>
      <c r="B4">
        <f t="shared" ref="B4:B16" si="2">C$3*(A4/100)</f>
        <v>11.279124155639977</v>
      </c>
      <c r="C4" s="7">
        <f>'MAC-EU'!D5</f>
        <v>491.417510653004</v>
      </c>
      <c r="D4" s="7">
        <f t="shared" si="1"/>
        <v>11.279124155639977</v>
      </c>
      <c r="E4">
        <f>'MAC-EU'!L5</f>
        <v>3.9508786053181302</v>
      </c>
      <c r="F4" s="7">
        <f>'MAC-EU'!Q5</f>
        <v>3662.7146359368098</v>
      </c>
      <c r="H4" s="15">
        <f t="shared" ref="H4:H16" si="3">2*A4/100*F$3</f>
        <v>164.34524176178249</v>
      </c>
      <c r="I4" s="15">
        <f t="shared" ref="I4:I16" si="4">E4/H4</f>
        <v>2.4040115569910484E-2</v>
      </c>
      <c r="J4" s="15">
        <f t="shared" ref="J4:J16" si="5">$J$1*3*(A4/100)^2*$F$3</f>
        <v>0.4018370531459653</v>
      </c>
      <c r="K4" s="15">
        <f t="shared" ref="K4:K16" si="6">(E4-J4)^2</f>
        <v>12.595695939044608</v>
      </c>
    </row>
    <row r="5" spans="1:11" x14ac:dyDescent="0.25">
      <c r="A5">
        <f t="shared" si="0"/>
        <v>6.4939967568182766</v>
      </c>
      <c r="B5">
        <f t="shared" si="2"/>
        <v>32.645103161107954</v>
      </c>
      <c r="C5" s="7">
        <f>'MAC-EU'!D6</f>
        <v>470.05153164753602</v>
      </c>
      <c r="D5" s="7">
        <f t="shared" si="1"/>
        <v>32.645103161107954</v>
      </c>
      <c r="E5">
        <f>'MAC-EU'!L6</f>
        <v>9.2661283960389795</v>
      </c>
      <c r="F5" s="7">
        <f>'MAC-EU'!Q6</f>
        <v>3663.02622764748</v>
      </c>
      <c r="H5" s="15">
        <f t="shared" si="3"/>
        <v>475.66347327313406</v>
      </c>
      <c r="I5" s="15">
        <f t="shared" si="4"/>
        <v>1.948042874151535E-2</v>
      </c>
      <c r="J5" s="15">
        <f t="shared" si="5"/>
        <v>3.3661643528353142</v>
      </c>
      <c r="K5" s="15">
        <f t="shared" si="6"/>
        <v>34.809575711096144</v>
      </c>
    </row>
    <row r="6" spans="1:11" x14ac:dyDescent="0.25">
      <c r="A6">
        <f t="shared" si="0"/>
        <v>10.744269490926035</v>
      </c>
      <c r="B6">
        <f t="shared" si="2"/>
        <v>54.011081165657004</v>
      </c>
      <c r="C6" s="7">
        <f>'MAC-EU'!D7</f>
        <v>448.68555364298697</v>
      </c>
      <c r="D6" s="7">
        <f t="shared" si="1"/>
        <v>54.011081165657004</v>
      </c>
      <c r="E6">
        <f>'MAC-EU'!L7</f>
        <v>14.8932727410324</v>
      </c>
      <c r="F6" s="7">
        <f>'MAC-EU'!Q7</f>
        <v>3663.11145348432</v>
      </c>
      <c r="H6" s="15">
        <f t="shared" si="3"/>
        <v>786.98169020035107</v>
      </c>
      <c r="I6" s="15">
        <f t="shared" si="4"/>
        <v>1.8924547961517182E-2</v>
      </c>
      <c r="J6" s="15">
        <f t="shared" si="5"/>
        <v>9.214355579981234</v>
      </c>
      <c r="K6" s="15">
        <f t="shared" si="6"/>
        <v>32.250100122081427</v>
      </c>
    </row>
    <row r="7" spans="1:11" x14ac:dyDescent="0.25">
      <c r="A7">
        <f t="shared" si="0"/>
        <v>19.244815357056662</v>
      </c>
      <c r="B7">
        <f t="shared" si="2"/>
        <v>96.743039175060972</v>
      </c>
      <c r="C7" s="7">
        <f>'MAC-EU'!D8</f>
        <v>405.95359563358301</v>
      </c>
      <c r="D7" s="7">
        <f t="shared" si="1"/>
        <v>96.743039175060972</v>
      </c>
      <c r="E7">
        <f>'MAC-EU'!L8</f>
        <v>27.567880966702099</v>
      </c>
      <c r="F7" s="7">
        <f>'MAC-EU'!Q8</f>
        <v>3662.6194488444899</v>
      </c>
      <c r="H7" s="15">
        <f t="shared" si="3"/>
        <v>1409.618153200732</v>
      </c>
      <c r="I7" s="15">
        <f t="shared" si="4"/>
        <v>1.9556984921133027E-2</v>
      </c>
      <c r="J7" s="15">
        <f t="shared" si="5"/>
        <v>29.562331253089049</v>
      </c>
      <c r="K7" s="15">
        <f t="shared" si="6"/>
        <v>3.9778319448689876</v>
      </c>
    </row>
    <row r="8" spans="1:11" x14ac:dyDescent="0.25">
      <c r="A8">
        <f t="shared" si="0"/>
        <v>23.495088289742036</v>
      </c>
      <c r="B8">
        <f t="shared" si="2"/>
        <v>118.109018177853</v>
      </c>
      <c r="C8" s="7">
        <f>'MAC-EU'!D9</f>
        <v>384.58761663079099</v>
      </c>
      <c r="D8" s="7">
        <f t="shared" si="1"/>
        <v>118.10901817785299</v>
      </c>
      <c r="E8">
        <f>'MAC-EU'!L9</f>
        <v>35.797266617364002</v>
      </c>
      <c r="F8" s="7">
        <f>'MAC-EU'!Q9</f>
        <v>3662.0325556998901</v>
      </c>
      <c r="H8" s="15">
        <f t="shared" si="3"/>
        <v>1720.936384673093</v>
      </c>
      <c r="I8" s="15">
        <f t="shared" si="4"/>
        <v>2.0801040024593358E-2</v>
      </c>
      <c r="J8" s="15">
        <f t="shared" si="5"/>
        <v>44.062115491366512</v>
      </c>
      <c r="K8" s="15">
        <f t="shared" si="6"/>
        <v>68.307726910100556</v>
      </c>
    </row>
    <row r="9" spans="1:11" x14ac:dyDescent="0.25">
      <c r="A9">
        <f t="shared" si="0"/>
        <v>27.745361022445561</v>
      </c>
      <c r="B9">
        <f t="shared" si="2"/>
        <v>139.47499617534299</v>
      </c>
      <c r="C9" s="7">
        <f>'MAC-EU'!D10</f>
        <v>363.22163863330098</v>
      </c>
      <c r="D9" s="7">
        <f t="shared" si="1"/>
        <v>139.47499617534299</v>
      </c>
      <c r="E9">
        <f>'MAC-EU'!L10</f>
        <v>48.305037160075997</v>
      </c>
      <c r="F9" s="7">
        <f>'MAC-EU'!Q10</f>
        <v>3661.1797573518402</v>
      </c>
      <c r="H9" s="15">
        <f t="shared" si="3"/>
        <v>2032.2546014974544</v>
      </c>
      <c r="I9" s="15">
        <f t="shared" si="4"/>
        <v>2.3769185772532009E-2</v>
      </c>
      <c r="J9" s="15">
        <f t="shared" si="5"/>
        <v>61.445763112121732</v>
      </c>
      <c r="K9" s="15">
        <f t="shared" si="6"/>
        <v>172.67867854676828</v>
      </c>
    </row>
    <row r="10" spans="1:11" x14ac:dyDescent="0.25">
      <c r="A10">
        <f t="shared" si="0"/>
        <v>31.995633953448593</v>
      </c>
      <c r="B10">
        <f t="shared" si="2"/>
        <v>160.84097516967796</v>
      </c>
      <c r="C10" s="7">
        <f>'MAC-EU'!D11</f>
        <v>341.85565963896602</v>
      </c>
      <c r="D10" s="7">
        <f t="shared" si="1"/>
        <v>160.84097516967796</v>
      </c>
      <c r="E10">
        <f>'MAC-EU'!L11</f>
        <v>64.482248310993896</v>
      </c>
      <c r="F10" s="7">
        <f>'MAC-EU'!Q11</f>
        <v>3659.83886918488</v>
      </c>
      <c r="H10" s="15">
        <f t="shared" si="3"/>
        <v>2343.5728328465898</v>
      </c>
      <c r="I10" s="15">
        <f t="shared" si="4"/>
        <v>2.7514505803803581E-2</v>
      </c>
      <c r="J10" s="15">
        <f t="shared" si="5"/>
        <v>81.71327574261629</v>
      </c>
      <c r="K10" s="15">
        <f t="shared" si="6"/>
        <v>296.90830634932342</v>
      </c>
    </row>
    <row r="11" spans="1:11" x14ac:dyDescent="0.25">
      <c r="A11">
        <f t="shared" si="0"/>
        <v>36.245906884671051</v>
      </c>
      <c r="B11">
        <f t="shared" si="2"/>
        <v>182.206954165116</v>
      </c>
      <c r="C11" s="7">
        <f>'MAC-EU'!D12</f>
        <v>320.489680643528</v>
      </c>
      <c r="D11" s="7">
        <f t="shared" si="1"/>
        <v>182.20695416511597</v>
      </c>
      <c r="E11">
        <f>'MAC-EU'!L12</f>
        <v>82.867495648050905</v>
      </c>
      <c r="F11" s="7">
        <f>'MAC-EU'!Q12</f>
        <v>3657.8868773798099</v>
      </c>
      <c r="H11" s="15">
        <f t="shared" si="3"/>
        <v>2654.8910642117971</v>
      </c>
      <c r="I11" s="15">
        <f t="shared" si="4"/>
        <v>3.1213143456284596E-2</v>
      </c>
      <c r="J11" s="15">
        <f t="shared" si="5"/>
        <v>104.86465264034767</v>
      </c>
      <c r="K11" s="15">
        <f t="shared" si="6"/>
        <v>483.87491574375048</v>
      </c>
    </row>
    <row r="12" spans="1:11" x14ac:dyDescent="0.25">
      <c r="A12">
        <f t="shared" si="0"/>
        <v>40.496179816085863</v>
      </c>
      <c r="B12">
        <f t="shared" si="2"/>
        <v>203.57293316152095</v>
      </c>
      <c r="C12" s="7">
        <f>'MAC-EU'!D13</f>
        <v>299.12370164712303</v>
      </c>
      <c r="D12" s="7">
        <f t="shared" si="1"/>
        <v>203.57293316152095</v>
      </c>
      <c r="E12">
        <f>'MAC-EU'!L13</f>
        <v>104.88127159326901</v>
      </c>
      <c r="F12" s="7">
        <f>'MAC-EU'!Q13</f>
        <v>3655.4043844367102</v>
      </c>
      <c r="H12" s="15">
        <f t="shared" si="3"/>
        <v>2966.2092955910939</v>
      </c>
      <c r="I12" s="15">
        <f t="shared" si="4"/>
        <v>3.5358688865671797E-2</v>
      </c>
      <c r="J12" s="15">
        <f t="shared" si="5"/>
        <v>130.89989380558748</v>
      </c>
      <c r="K12" s="15">
        <f t="shared" si="6"/>
        <v>676.96870182735245</v>
      </c>
    </row>
    <row r="13" spans="1:11" x14ac:dyDescent="0.25">
      <c r="A13">
        <f t="shared" si="0"/>
        <v>44.746452548401884</v>
      </c>
      <c r="B13">
        <f t="shared" si="2"/>
        <v>224.93891115706299</v>
      </c>
      <c r="C13" s="7">
        <f>'MAC-EU'!D14</f>
        <v>277.75772365158099</v>
      </c>
      <c r="D13" s="7">
        <f t="shared" si="1"/>
        <v>224.93891115706299</v>
      </c>
      <c r="E13">
        <f>'MAC-EU'!L14</f>
        <v>135.165066965352</v>
      </c>
      <c r="F13" s="7">
        <f>'MAC-EU'!Q14</f>
        <v>3652.3516220534002</v>
      </c>
      <c r="H13" s="15">
        <f t="shared" si="3"/>
        <v>3277.527512387072</v>
      </c>
      <c r="I13" s="15">
        <f t="shared" si="4"/>
        <v>4.1239948850012635E-2</v>
      </c>
      <c r="J13" s="15">
        <f t="shared" si="5"/>
        <v>159.81899781512797</v>
      </c>
      <c r="K13" s="15">
        <f t="shared" si="6"/>
        <v>607.81630634553551</v>
      </c>
    </row>
    <row r="14" spans="1:11" x14ac:dyDescent="0.25">
      <c r="A14">
        <f t="shared" si="0"/>
        <v>48.996725478463404</v>
      </c>
      <c r="B14">
        <f t="shared" si="2"/>
        <v>246.304890146665</v>
      </c>
      <c r="C14" s="7">
        <f>'MAC-EU'!D15</f>
        <v>256.39174466197898</v>
      </c>
      <c r="D14" s="7">
        <f t="shared" si="1"/>
        <v>246.304890146665</v>
      </c>
      <c r="E14">
        <f>'MAC-EU'!L15</f>
        <v>180.104316709996</v>
      </c>
      <c r="F14" s="7">
        <f>'MAC-EU'!Q15</f>
        <v>3648.2648325438499</v>
      </c>
      <c r="G14" s="16"/>
      <c r="H14" s="15">
        <f t="shared" si="3"/>
        <v>3588.8457436672447</v>
      </c>
      <c r="I14" s="15">
        <f t="shared" si="4"/>
        <v>5.018446864923129E-2</v>
      </c>
      <c r="J14" s="15">
        <f t="shared" si="5"/>
        <v>191.62196736774351</v>
      </c>
      <c r="K14" s="15">
        <f t="shared" si="6"/>
        <v>132.65627667391163</v>
      </c>
    </row>
    <row r="15" spans="1:11" x14ac:dyDescent="0.25">
      <c r="A15">
        <f t="shared" si="0"/>
        <v>53.246998407091446</v>
      </c>
      <c r="B15">
        <f t="shared" si="2"/>
        <v>267.67086912906097</v>
      </c>
      <c r="C15" s="7">
        <f>'MAC-EU'!D16</f>
        <v>235.025765679583</v>
      </c>
      <c r="D15" s="7">
        <f t="shared" si="1"/>
        <v>267.67086912906097</v>
      </c>
      <c r="E15">
        <f>'MAC-EU'!L16</f>
        <v>237.14824001436099</v>
      </c>
      <c r="F15" s="7">
        <f>'MAC-EU'!Q16</f>
        <v>3642.4616189533099</v>
      </c>
      <c r="G15" s="16"/>
      <c r="H15" s="15">
        <f t="shared" si="3"/>
        <v>3900.16397484242</v>
      </c>
      <c r="I15" s="15">
        <f t="shared" si="4"/>
        <v>6.0804684506615546E-2</v>
      </c>
      <c r="J15" s="15">
        <f t="shared" si="5"/>
        <v>226.30880117286353</v>
      </c>
      <c r="K15" s="15">
        <f t="shared" si="6"/>
        <v>117.49343439856398</v>
      </c>
    </row>
    <row r="16" spans="1:11" x14ac:dyDescent="0.25">
      <c r="A16">
        <f t="shared" si="0"/>
        <v>57.497271334807614</v>
      </c>
      <c r="B16">
        <f t="shared" si="2"/>
        <v>289.03684810687292</v>
      </c>
      <c r="C16" s="7">
        <f>'MAC-EU'!D17</f>
        <v>213.659786701771</v>
      </c>
      <c r="D16" s="7">
        <f t="shared" si="1"/>
        <v>289.03684810687298</v>
      </c>
      <c r="E16">
        <f>'MAC-EU'!L17</f>
        <v>309.24740107613502</v>
      </c>
      <c r="F16" s="7">
        <f>'MAC-EU'!Q17</f>
        <v>3634.1937914894102</v>
      </c>
      <c r="G16" s="16"/>
      <c r="H16" s="15">
        <f t="shared" si="3"/>
        <v>4211.4822059508033</v>
      </c>
      <c r="I16" s="15">
        <f t="shared" si="4"/>
        <v>7.342958748327845E-2</v>
      </c>
      <c r="J16" s="15">
        <f t="shared" si="5"/>
        <v>263.87949923235777</v>
      </c>
      <c r="K16" s="15">
        <f t="shared" si="6"/>
        <v>2058.2465177066069</v>
      </c>
    </row>
    <row r="17" spans="3:11" x14ac:dyDescent="0.25">
      <c r="C17" s="7"/>
      <c r="D17" s="7"/>
      <c r="F17" s="7"/>
      <c r="H17" s="15"/>
      <c r="I17" s="15"/>
      <c r="J17" s="15"/>
      <c r="K17" s="15"/>
    </row>
    <row r="18" spans="3:11" x14ac:dyDescent="0.25">
      <c r="C18" s="7"/>
      <c r="D18" s="7"/>
      <c r="F18" s="7"/>
      <c r="H18" s="15"/>
      <c r="I18" s="15"/>
      <c r="J18" s="15"/>
      <c r="K18" s="15"/>
    </row>
    <row r="19" spans="3:11" x14ac:dyDescent="0.25">
      <c r="C19" s="7"/>
      <c r="D19" s="7"/>
      <c r="F19" s="7"/>
      <c r="H19" s="15"/>
      <c r="I19" s="15"/>
      <c r="J19" s="15"/>
      <c r="K19" s="15"/>
    </row>
    <row r="20" spans="3:11" x14ac:dyDescent="0.25">
      <c r="C20" s="7"/>
      <c r="D20" s="7"/>
      <c r="F20" s="7"/>
      <c r="H20" s="15"/>
      <c r="I20" s="15"/>
      <c r="J20" s="15"/>
      <c r="K20" s="15"/>
    </row>
    <row r="21" spans="3:11" x14ac:dyDescent="0.25">
      <c r="C21" s="7"/>
      <c r="D21" s="7"/>
      <c r="F21" s="7"/>
      <c r="H21" s="15"/>
      <c r="I21" s="15"/>
      <c r="J21" s="15"/>
      <c r="K21" s="15"/>
    </row>
    <row r="22" spans="3:11" x14ac:dyDescent="0.25">
      <c r="C22" s="7"/>
      <c r="D22" s="7"/>
      <c r="F22" s="7"/>
      <c r="H22" s="15"/>
      <c r="I22" s="15"/>
      <c r="J22" s="15"/>
      <c r="K22" s="15"/>
    </row>
    <row r="23" spans="3:11" x14ac:dyDescent="0.25">
      <c r="C23" s="7"/>
      <c r="D23" s="7"/>
      <c r="F23" s="7"/>
      <c r="H23" s="15"/>
      <c r="I23" s="15"/>
      <c r="J23" s="15"/>
      <c r="K23" s="15"/>
    </row>
    <row r="24" spans="3:11" x14ac:dyDescent="0.25">
      <c r="C24" s="7"/>
      <c r="D24" s="7"/>
      <c r="F24" s="7"/>
      <c r="H24" s="15"/>
      <c r="I24" s="15"/>
      <c r="J24" s="15"/>
      <c r="K24" s="15"/>
    </row>
    <row r="25" spans="3:11" x14ac:dyDescent="0.25">
      <c r="C25" s="7"/>
      <c r="D25" s="7"/>
      <c r="F25" s="7"/>
      <c r="H25" s="15"/>
      <c r="I25" s="15"/>
      <c r="J25" s="15"/>
      <c r="K25" s="15"/>
    </row>
    <row r="26" spans="3:11" x14ac:dyDescent="0.25">
      <c r="C26" s="7"/>
      <c r="D26" s="7"/>
      <c r="F26" s="7"/>
      <c r="H26" s="15"/>
      <c r="I26" s="15"/>
      <c r="J26" s="15"/>
      <c r="K26" s="15"/>
    </row>
    <row r="27" spans="3:11" x14ac:dyDescent="0.25">
      <c r="C27" s="7"/>
      <c r="D27" s="7"/>
      <c r="F27" s="7"/>
      <c r="H27" s="15"/>
      <c r="I27" s="15"/>
      <c r="J27" s="15"/>
      <c r="K27" s="15"/>
    </row>
    <row r="28" spans="3:11" x14ac:dyDescent="0.25">
      <c r="C28" s="7"/>
      <c r="D28" s="7"/>
      <c r="F28" s="7"/>
      <c r="H28" s="15"/>
      <c r="I28" s="15"/>
      <c r="J28" s="15"/>
      <c r="K28" s="15"/>
    </row>
    <row r="29" spans="3:11" x14ac:dyDescent="0.25">
      <c r="C29" s="7"/>
      <c r="D29" s="7"/>
      <c r="F29" s="7"/>
      <c r="H29" s="15"/>
      <c r="I29" s="15"/>
      <c r="J29" s="15"/>
      <c r="K29" s="15"/>
    </row>
    <row r="30" spans="3:11" x14ac:dyDescent="0.25">
      <c r="C30" s="7"/>
      <c r="D30" s="7"/>
      <c r="F30" s="7"/>
      <c r="H30" s="15"/>
      <c r="I30" s="15"/>
      <c r="J30" s="15"/>
      <c r="K30" s="15"/>
    </row>
    <row r="31" spans="3:11" x14ac:dyDescent="0.25">
      <c r="C31" s="7"/>
      <c r="D31" s="7"/>
      <c r="F31" s="7"/>
      <c r="H31" s="15"/>
      <c r="I31" s="15"/>
      <c r="J31" s="15"/>
      <c r="K31" s="15"/>
    </row>
    <row r="32" spans="3:11" x14ac:dyDescent="0.25">
      <c r="C32" s="7"/>
      <c r="D32" s="7"/>
      <c r="F32" s="7"/>
      <c r="H32" s="15"/>
      <c r="I32" s="15"/>
      <c r="J32" s="15"/>
      <c r="K32" s="15"/>
    </row>
    <row r="33" spans="3:11" x14ac:dyDescent="0.25">
      <c r="C33" s="7"/>
      <c r="D33" s="7"/>
      <c r="F33" s="7"/>
      <c r="H33" s="15"/>
      <c r="I33" s="15"/>
      <c r="J33" s="15"/>
      <c r="K33" s="15"/>
    </row>
    <row r="34" spans="3:11" x14ac:dyDescent="0.25">
      <c r="C34" s="7"/>
      <c r="D34" s="7"/>
      <c r="F34" s="7"/>
      <c r="H34" s="15"/>
      <c r="I34" s="15"/>
      <c r="J34" s="15"/>
      <c r="K34" s="15"/>
    </row>
    <row r="35" spans="3:11" x14ac:dyDescent="0.25">
      <c r="C35" s="7"/>
      <c r="D35" s="7"/>
      <c r="F35" s="7"/>
      <c r="H35" s="15"/>
      <c r="I35" s="15"/>
      <c r="J35" s="15"/>
      <c r="K35" s="15"/>
    </row>
    <row r="36" spans="3:11" x14ac:dyDescent="0.25">
      <c r="C36" s="7"/>
      <c r="D36" s="7"/>
      <c r="F36" s="7"/>
      <c r="H36" s="15"/>
      <c r="I36" s="15"/>
      <c r="J36" s="15"/>
      <c r="K36" s="15"/>
    </row>
    <row r="37" spans="3:11" x14ac:dyDescent="0.25">
      <c r="C37" s="7"/>
      <c r="D37" s="7"/>
      <c r="F37" s="7"/>
      <c r="H37" s="15"/>
      <c r="I37" s="15"/>
      <c r="J37" s="15"/>
      <c r="K37" s="15"/>
    </row>
  </sheetData>
  <mergeCells count="1">
    <mergeCell ref="A1:E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C94B-8B52-47C3-AFC4-D379C6998025}">
  <dimension ref="A1:J16"/>
  <sheetViews>
    <sheetView workbookViewId="0">
      <selection activeCell="K23" sqref="K23"/>
    </sheetView>
  </sheetViews>
  <sheetFormatPr baseColWidth="10" defaultRowHeight="15" x14ac:dyDescent="0.25"/>
  <cols>
    <col min="1" max="1" width="14.7109375" customWidth="1"/>
    <col min="6" max="6" width="11.5703125"/>
  </cols>
  <sheetData>
    <row r="1" spans="1:10" ht="15.75" x14ac:dyDescent="0.25">
      <c r="A1" s="42" t="str">
        <f>'MACS-nonEU'!C3</f>
        <v>CAN</v>
      </c>
      <c r="B1" s="42"/>
      <c r="C1" s="42"/>
      <c r="D1" s="42"/>
      <c r="G1" s="15"/>
      <c r="H1" s="15"/>
      <c r="I1" s="15">
        <v>0.12240284074761253</v>
      </c>
      <c r="J1" s="15"/>
    </row>
    <row r="2" spans="1:10" ht="42.6" customHeight="1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'MACS-nonEU'!C4</f>
        <v>693.45877068924199</v>
      </c>
      <c r="C3" s="7">
        <f>B$3-B3</f>
        <v>0</v>
      </c>
      <c r="D3">
        <f>'MACS-nonEU'!T4</f>
        <v>0</v>
      </c>
      <c r="E3">
        <f>'MACS-nonEU'!C27</f>
        <v>2438.3422073786101</v>
      </c>
      <c r="G3" s="15"/>
      <c r="H3" s="15"/>
      <c r="I3" s="15"/>
      <c r="J3" s="15">
        <f>SUM(J4:J15)</f>
        <v>4407.8519761278249</v>
      </c>
    </row>
    <row r="4" spans="1:10" x14ac:dyDescent="0.25">
      <c r="A4">
        <f t="shared" ref="A4:A14" si="0">100*(B$3-B4)/B$3</f>
        <v>8.8948904570527905</v>
      </c>
      <c r="B4" s="7">
        <f>'MACS-nonEU'!C5</f>
        <v>631.77637267160901</v>
      </c>
      <c r="C4" s="7">
        <f t="shared" ref="C4:C14" si="1">B$3-B4</f>
        <v>61.682398017632977</v>
      </c>
      <c r="D4">
        <f>'MACS-nonEU'!T5</f>
        <v>10.181851658398401</v>
      </c>
      <c r="E4">
        <f>'MACS-nonEU'!C28</f>
        <v>2438.3350884532301</v>
      </c>
      <c r="G4" s="15">
        <f t="shared" ref="G4:G13" si="2">2*A4/100*E$3</f>
        <v>433.77573662882065</v>
      </c>
      <c r="H4" s="15">
        <f>D4/G4</f>
        <v>2.3472616835438519E-2</v>
      </c>
      <c r="I4" s="15">
        <f t="shared" ref="I4:I13" si="3">$I$1*3*(A4/100)^2*$E$3</f>
        <v>7.0841641547850109</v>
      </c>
      <c r="J4" s="15">
        <f t="shared" ref="J4:J13" si="4">(D4-I4)^2</f>
        <v>9.5956678700425542</v>
      </c>
    </row>
    <row r="5" spans="1:10" x14ac:dyDescent="0.25">
      <c r="A5">
        <f t="shared" si="0"/>
        <v>13.036031681722932</v>
      </c>
      <c r="B5" s="7">
        <f>'MACS-nonEU'!C6</f>
        <v>603.05926564250603</v>
      </c>
      <c r="C5" s="7">
        <f t="shared" si="1"/>
        <v>90.399505046735953</v>
      </c>
      <c r="D5">
        <f>'MACS-nonEU'!T6</f>
        <v>16.043432891398101</v>
      </c>
      <c r="E5">
        <f>'MACS-nonEU'!C29</f>
        <v>2438.0720489815099</v>
      </c>
      <c r="G5" s="15">
        <f t="shared" si="2"/>
        <v>635.72612532539574</v>
      </c>
      <c r="H5" s="15">
        <f t="shared" ref="H5:H13" si="5">D5/G5</f>
        <v>2.5236390722791654E-2</v>
      </c>
      <c r="I5" s="15">
        <f t="shared" si="3"/>
        <v>15.215920225808196</v>
      </c>
      <c r="J5" s="15">
        <f t="shared" si="4"/>
        <v>0.68477721171171069</v>
      </c>
    </row>
    <row r="6" spans="1:10" x14ac:dyDescent="0.25">
      <c r="A6">
        <f t="shared" si="0"/>
        <v>21.318314416499799</v>
      </c>
      <c r="B6" s="7">
        <f>'MACS-nonEU'!C7</f>
        <v>545.62504960491503</v>
      </c>
      <c r="C6" s="7">
        <f t="shared" si="1"/>
        <v>147.83372108432695</v>
      </c>
      <c r="D6">
        <f>'MACS-nonEU'!T7</f>
        <v>33.942768161897703</v>
      </c>
      <c r="E6">
        <f>'MACS-nonEU'!C30</f>
        <v>2436.9901786721098</v>
      </c>
      <c r="G6" s="15">
        <f t="shared" si="2"/>
        <v>1039.6269166383872</v>
      </c>
      <c r="H6" s="15">
        <f t="shared" si="5"/>
        <v>3.2648989381355152E-2</v>
      </c>
      <c r="I6" s="15">
        <f t="shared" si="3"/>
        <v>40.692384034330722</v>
      </c>
      <c r="J6" s="15">
        <f t="shared" si="4"/>
        <v>45.557314425399738</v>
      </c>
    </row>
    <row r="7" spans="1:10" x14ac:dyDescent="0.25">
      <c r="A7">
        <f t="shared" si="0"/>
        <v>25.459455782158425</v>
      </c>
      <c r="B7" s="7">
        <f>'MACS-nonEU'!C8</f>
        <v>516.90794159811503</v>
      </c>
      <c r="C7" s="7">
        <f t="shared" si="1"/>
        <v>176.55082909112696</v>
      </c>
      <c r="D7">
        <f>'MACS-nonEU'!T8</f>
        <v>47.2285620137338</v>
      </c>
      <c r="E7">
        <f>'MACS-nonEU'!C31</f>
        <v>2436.01571399254</v>
      </c>
      <c r="G7" s="15">
        <f t="shared" si="2"/>
        <v>1241.5773122105259</v>
      </c>
      <c r="H7" s="15">
        <f t="shared" si="5"/>
        <v>3.8039163207361809E-2</v>
      </c>
      <c r="I7" s="15">
        <f t="shared" si="3"/>
        <v>58.037091536613097</v>
      </c>
      <c r="J7" s="15">
        <f t="shared" si="4"/>
        <v>116.82431044695336</v>
      </c>
    </row>
    <row r="8" spans="1:10" x14ac:dyDescent="0.25">
      <c r="A8">
        <f t="shared" si="0"/>
        <v>29.600597147618775</v>
      </c>
      <c r="B8" s="7">
        <f>'MACS-nonEU'!C9</f>
        <v>488.19083359269001</v>
      </c>
      <c r="C8" s="7">
        <f t="shared" si="1"/>
        <v>205.26793709655198</v>
      </c>
      <c r="D8">
        <f>'MACS-nonEU'!T9</f>
        <v>62.183833162218498</v>
      </c>
      <c r="E8">
        <f>'MACS-nonEU'!C32</f>
        <v>2434.5839791326498</v>
      </c>
      <c r="G8" s="15">
        <f t="shared" si="2"/>
        <v>1443.527707772995</v>
      </c>
      <c r="H8" s="15">
        <f t="shared" si="5"/>
        <v>4.3077685885332069E-2</v>
      </c>
      <c r="I8" s="15">
        <f t="shared" si="3"/>
        <v>78.45278277255062</v>
      </c>
      <c r="J8" s="15">
        <f t="shared" si="4"/>
        <v>264.6787214235257</v>
      </c>
    </row>
    <row r="9" spans="1:10" x14ac:dyDescent="0.25">
      <c r="A9">
        <f t="shared" si="0"/>
        <v>33.741738512613487</v>
      </c>
      <c r="B9" s="7">
        <f>'MACS-nonEU'!C10</f>
        <v>459.47372559049398</v>
      </c>
      <c r="C9" s="7">
        <f t="shared" si="1"/>
        <v>233.985045098748</v>
      </c>
      <c r="D9">
        <f>'MACS-nonEU'!T10</f>
        <v>80.146628122983898</v>
      </c>
      <c r="E9">
        <f>'MACS-nonEU'!C33</f>
        <v>2432.6408648443298</v>
      </c>
      <c r="G9" s="15">
        <f t="shared" si="2"/>
        <v>1645.4781033127567</v>
      </c>
      <c r="H9" s="15">
        <f t="shared" si="5"/>
        <v>4.870719820678792E-2</v>
      </c>
      <c r="I9" s="15">
        <f t="shared" si="3"/>
        <v>101.93945774008672</v>
      </c>
      <c r="J9" s="15">
        <f t="shared" si="4"/>
        <v>474.92742272007405</v>
      </c>
    </row>
    <row r="10" spans="1:10" x14ac:dyDescent="0.25">
      <c r="A10">
        <f t="shared" si="0"/>
        <v>37.882879876335871</v>
      </c>
      <c r="B10" s="7">
        <f>'MACS-nonEU'!C11</f>
        <v>430.75661759712102</v>
      </c>
      <c r="C10" s="7">
        <f t="shared" si="1"/>
        <v>262.70215309212097</v>
      </c>
      <c r="D10">
        <f>'MACS-nonEU'!T11</f>
        <v>104.023444992997</v>
      </c>
      <c r="E10">
        <f>'MACS-nonEU'!C34</f>
        <v>2430.0828910661198</v>
      </c>
      <c r="G10" s="15">
        <f t="shared" si="2"/>
        <v>1847.4284987904707</v>
      </c>
      <c r="H10" s="15">
        <f t="shared" si="5"/>
        <v>5.6307156169292695E-2</v>
      </c>
      <c r="I10" s="15">
        <f t="shared" si="3"/>
        <v>128.49711643271291</v>
      </c>
      <c r="J10" s="15">
        <f t="shared" si="4"/>
        <v>598.96059373916648</v>
      </c>
    </row>
    <row r="11" spans="1:10" x14ac:dyDescent="0.25">
      <c r="A11">
        <f t="shared" si="0"/>
        <v>42.024021239080405</v>
      </c>
      <c r="B11" s="7">
        <f>'MACS-nonEU'!C12</f>
        <v>402.03950961052902</v>
      </c>
      <c r="C11" s="7">
        <f t="shared" si="1"/>
        <v>291.41926107871296</v>
      </c>
      <c r="D11">
        <f>'MACS-nonEU'!T12</f>
        <v>134.31007471619699</v>
      </c>
      <c r="E11">
        <f>'MACS-nonEU'!C35</f>
        <v>2426.7244619983298</v>
      </c>
      <c r="G11" s="15">
        <f t="shared" si="2"/>
        <v>2049.3788942204983</v>
      </c>
      <c r="H11" s="15">
        <f t="shared" si="5"/>
        <v>6.5536965904629929E-2</v>
      </c>
      <c r="I11" s="15">
        <f t="shared" si="3"/>
        <v>158.12575884981467</v>
      </c>
      <c r="J11" s="15">
        <f t="shared" si="4"/>
        <v>567.1868107522489</v>
      </c>
    </row>
    <row r="12" spans="1:10" x14ac:dyDescent="0.25">
      <c r="A12">
        <f t="shared" si="0"/>
        <v>46.165162456977399</v>
      </c>
      <c r="B12" s="7">
        <f>'MACS-nonEU'!C13</f>
        <v>373.32240262839503</v>
      </c>
      <c r="C12" s="7">
        <f t="shared" si="1"/>
        <v>320.13636806084696</v>
      </c>
      <c r="D12">
        <f>'MACS-nonEU'!T13</f>
        <v>171.92011024759699</v>
      </c>
      <c r="E12">
        <f>'MACS-nonEU'!C36</f>
        <v>2422.3618400588698</v>
      </c>
      <c r="G12" s="15">
        <f t="shared" si="2"/>
        <v>2251.3292825867684</v>
      </c>
      <c r="H12" s="15">
        <f t="shared" si="5"/>
        <v>7.6363822732346584E-2</v>
      </c>
      <c r="I12" s="15">
        <f t="shared" si="3"/>
        <v>190.82538379983541</v>
      </c>
      <c r="J12" s="15">
        <f t="shared" si="4"/>
        <v>357.40936808496519</v>
      </c>
    </row>
    <row r="13" spans="1:10" x14ac:dyDescent="0.25">
      <c r="A13">
        <f t="shared" si="0"/>
        <v>50.30630381847083</v>
      </c>
      <c r="B13" s="7">
        <f>'MACS-nonEU'!C14</f>
        <v>344.60529465047898</v>
      </c>
      <c r="C13" s="7">
        <f t="shared" si="1"/>
        <v>348.85347603876301</v>
      </c>
      <c r="D13">
        <f>'MACS-nonEU'!T14</f>
        <v>219.87104584916099</v>
      </c>
      <c r="E13">
        <f>'MACS-nonEU'!C37</f>
        <v>2416.7646947742701</v>
      </c>
      <c r="G13" s="15">
        <f t="shared" si="2"/>
        <v>2453.2796779557834</v>
      </c>
      <c r="H13" s="15">
        <f t="shared" si="5"/>
        <v>8.9623310307763382E-2</v>
      </c>
      <c r="I13" s="15">
        <f t="shared" si="3"/>
        <v>226.59599355901875</v>
      </c>
      <c r="J13" s="15">
        <f t="shared" si="4"/>
        <v>45.224921700321111</v>
      </c>
    </row>
    <row r="14" spans="1:10" x14ac:dyDescent="0.25">
      <c r="A14">
        <f t="shared" si="0"/>
        <v>54.447445178691488</v>
      </c>
      <c r="B14" s="7">
        <f>'MACS-nonEU'!C15</f>
        <v>315.88818668138902</v>
      </c>
      <c r="C14" s="7">
        <f t="shared" si="1"/>
        <v>377.57058400785297</v>
      </c>
      <c r="D14">
        <f>'MACS-nonEU'!T15</f>
        <v>278.85751638170001</v>
      </c>
      <c r="E14">
        <f>'MACS-nonEU'!C38</f>
        <v>2409.6410273627098</v>
      </c>
      <c r="F14" s="16"/>
      <c r="G14" s="15">
        <f>2*A14/100*E$3</f>
        <v>2655.2300732627291</v>
      </c>
      <c r="H14" s="15">
        <f>D14/G14</f>
        <v>0.10502197876926038</v>
      </c>
      <c r="I14" s="15">
        <f>$I$1*3*(A14/100)^2*$E$3</f>
        <v>265.43758703432076</v>
      </c>
      <c r="J14" s="15">
        <f>(D14-I14)^2</f>
        <v>180.09450368865092</v>
      </c>
    </row>
    <row r="15" spans="1:10" x14ac:dyDescent="0.25">
      <c r="A15">
        <f>100*(B$3-B15)/B$3</f>
        <v>58.588586538601113</v>
      </c>
      <c r="B15" s="7">
        <f>'MACS-nonEU'!C16</f>
        <v>287.17107871445597</v>
      </c>
      <c r="C15" s="7">
        <f>B$3-B15</f>
        <v>406.28769197478601</v>
      </c>
      <c r="D15">
        <f>'MACS-nonEU'!T16</f>
        <v>349.14379489683199</v>
      </c>
      <c r="E15">
        <f>'MACS-nonEU'!C39</f>
        <v>2400.6513344933801</v>
      </c>
      <c r="F15" s="16"/>
      <c r="G15" s="15">
        <f>2*A15/100*E$3</f>
        <v>2857.1804685545071</v>
      </c>
      <c r="H15" s="15">
        <f>D15/G15</f>
        <v>0.12219871959067023</v>
      </c>
      <c r="I15" s="15">
        <f>$I$1*3*(A15/100)^2*$E$3</f>
        <v>307.35016423300038</v>
      </c>
      <c r="J15" s="15">
        <f>(D15-I15)^2</f>
        <v>1746.7075640647656</v>
      </c>
    </row>
    <row r="16" spans="1:10" x14ac:dyDescent="0.25">
      <c r="A16" s="16" t="s">
        <v>41</v>
      </c>
      <c r="B16" s="16" t="s">
        <v>41</v>
      </c>
      <c r="C16" s="16" t="s">
        <v>41</v>
      </c>
      <c r="D16" s="16" t="s">
        <v>41</v>
      </c>
      <c r="E16" s="16" t="s">
        <v>41</v>
      </c>
      <c r="F16" s="16"/>
      <c r="G16" s="19" t="s">
        <v>41</v>
      </c>
      <c r="H16" s="19" t="s">
        <v>41</v>
      </c>
      <c r="I16" s="19" t="s">
        <v>41</v>
      </c>
      <c r="J16" s="19" t="s">
        <v>41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F7C3-334D-471F-954E-2476B9AF71BF}">
  <dimension ref="A1:J16"/>
  <sheetViews>
    <sheetView workbookViewId="0">
      <selection activeCell="J3" sqref="J3"/>
    </sheetView>
  </sheetViews>
  <sheetFormatPr baseColWidth="10" defaultRowHeight="15" x14ac:dyDescent="0.25"/>
  <sheetData>
    <row r="1" spans="1:10" ht="15.75" x14ac:dyDescent="0.25">
      <c r="A1" s="42" t="str">
        <f>'MACS-nonEU'!D3</f>
        <v>JPN</v>
      </c>
      <c r="B1" s="42"/>
      <c r="C1" s="42"/>
      <c r="D1" s="42"/>
      <c r="G1" s="15"/>
      <c r="H1" s="15"/>
      <c r="I1" s="15">
        <v>3.9810327665964554E-2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'MACS-nonEU'!D4</f>
        <v>1258.7783430997799</v>
      </c>
      <c r="C3" s="7">
        <f>B$3-B3</f>
        <v>0</v>
      </c>
      <c r="D3">
        <f>'MACS-nonEU'!U4</f>
        <v>0</v>
      </c>
      <c r="E3">
        <f>'MACS-nonEU'!D27</f>
        <v>5439.3647507826299</v>
      </c>
      <c r="G3" s="15"/>
      <c r="H3" s="15"/>
      <c r="I3" s="15"/>
      <c r="J3" s="15">
        <f>SUM(J4:J16)</f>
        <v>721.03593665099424</v>
      </c>
    </row>
    <row r="4" spans="1:10" x14ac:dyDescent="0.25">
      <c r="A4">
        <f t="shared" ref="A4:A16" si="0">100*(B$3-B4)/B$3</f>
        <v>9.8017386198484875</v>
      </c>
      <c r="B4" s="7">
        <f>'MACS-nonEU'!D5</f>
        <v>1135.3961801058799</v>
      </c>
      <c r="C4" s="7">
        <f t="shared" ref="C4:C16" si="1">B$3-B4</f>
        <v>123.38216299390001</v>
      </c>
      <c r="D4">
        <f>'MACS-nonEU'!U5</f>
        <v>12.2272421000464</v>
      </c>
      <c r="E4">
        <f>'MACS-nonEU'!D28</f>
        <v>5439.0647063742999</v>
      </c>
      <c r="G4" s="15">
        <f t="shared" ref="G4:G14" si="2">2*A4/100*E$3</f>
        <v>1066.3046309037729</v>
      </c>
      <c r="H4" s="15">
        <f>D4/G4</f>
        <v>1.1466931443111991E-2</v>
      </c>
      <c r="I4" s="15">
        <f t="shared" ref="I4:I14" si="3">$I$1*3*(A4/100)^2*$E$3</f>
        <v>6.2412477664971027</v>
      </c>
      <c r="J4" s="15">
        <f t="shared" ref="J4:J14" si="4">(D4-I4)^2</f>
        <v>35.832128161284295</v>
      </c>
    </row>
    <row r="5" spans="1:10" x14ac:dyDescent="0.25">
      <c r="A5">
        <f t="shared" si="0"/>
        <v>13.901659018555961</v>
      </c>
      <c r="B5" s="7">
        <f>'MACS-nonEU'!D6</f>
        <v>1083.7872700426201</v>
      </c>
      <c r="C5" s="7">
        <f t="shared" si="1"/>
        <v>174.99107305715984</v>
      </c>
      <c r="D5">
        <f>'MACS-nonEU'!U6</f>
        <v>18.144913271684899</v>
      </c>
      <c r="E5">
        <f>'MACS-nonEU'!D29</f>
        <v>5438.1010720433296</v>
      </c>
      <c r="G5" s="15">
        <f t="shared" si="2"/>
        <v>1512.323880858655</v>
      </c>
      <c r="H5" s="15">
        <f t="shared" ref="H5:H14" si="5">D5/G5</f>
        <v>1.1998033953800114E-2</v>
      </c>
      <c r="I5" s="15">
        <f t="shared" si="3"/>
        <v>12.554472021084656</v>
      </c>
      <c r="J5" s="15">
        <f t="shared" si="4"/>
        <v>31.253033376412809</v>
      </c>
    </row>
    <row r="6" spans="1:10" x14ac:dyDescent="0.25">
      <c r="A6">
        <f t="shared" si="0"/>
        <v>22.101501245561156</v>
      </c>
      <c r="B6" s="7">
        <f>'MACS-nonEU'!D7</f>
        <v>980.56943192072799</v>
      </c>
      <c r="C6" s="7">
        <f t="shared" si="1"/>
        <v>278.20891117905194</v>
      </c>
      <c r="D6">
        <f>'MACS-nonEU'!U7</f>
        <v>32.268942695851798</v>
      </c>
      <c r="E6">
        <f>'MACS-nonEU'!D30</f>
        <v>5434.6969021434197</v>
      </c>
      <c r="G6" s="15">
        <f t="shared" si="2"/>
        <v>2404.3625362896746</v>
      </c>
      <c r="H6" s="15">
        <f t="shared" si="5"/>
        <v>1.3420997128680962E-2</v>
      </c>
      <c r="I6" s="15">
        <f t="shared" si="3"/>
        <v>31.732825075465385</v>
      </c>
      <c r="J6" s="15">
        <f t="shared" si="4"/>
        <v>0.28742210288879039</v>
      </c>
    </row>
    <row r="7" spans="1:10" x14ac:dyDescent="0.25">
      <c r="A7">
        <f t="shared" si="0"/>
        <v>26.201422199967908</v>
      </c>
      <c r="B7" s="7">
        <f>'MACS-nonEU'!D8</f>
        <v>928.96051486244596</v>
      </c>
      <c r="C7" s="7">
        <f t="shared" si="1"/>
        <v>329.81782823733397</v>
      </c>
      <c r="D7">
        <f>'MACS-nonEU'!U8</f>
        <v>41.103340686088899</v>
      </c>
      <c r="E7">
        <f>'MACS-nonEU'!D31</f>
        <v>5432.1720229990297</v>
      </c>
      <c r="G7" s="15">
        <f t="shared" si="2"/>
        <v>2850.3818466975777</v>
      </c>
      <c r="H7" s="15">
        <f t="shared" si="5"/>
        <v>1.4420292752604636E-2</v>
      </c>
      <c r="I7" s="15">
        <f t="shared" si="3"/>
        <v>44.597952423368064</v>
      </c>
      <c r="J7" s="15">
        <f t="shared" si="4"/>
        <v>12.212311194329303</v>
      </c>
    </row>
    <row r="8" spans="1:10" x14ac:dyDescent="0.25">
      <c r="A8">
        <f t="shared" si="0"/>
        <v>30.30134323338309</v>
      </c>
      <c r="B8" s="7">
        <f>'MACS-nonEU'!D9</f>
        <v>877.35159680962295</v>
      </c>
      <c r="C8" s="7">
        <f t="shared" si="1"/>
        <v>381.42674629015698</v>
      </c>
      <c r="D8">
        <f>'MACS-nonEU'!U9</f>
        <v>52.992214603259001</v>
      </c>
      <c r="E8">
        <f>'MACS-nonEU'!D32</f>
        <v>5429.00518154562</v>
      </c>
      <c r="G8" s="15">
        <f t="shared" si="2"/>
        <v>3296.4011657005944</v>
      </c>
      <c r="H8" s="15">
        <f t="shared" si="5"/>
        <v>1.6075778383604716E-2</v>
      </c>
      <c r="I8" s="15">
        <f t="shared" si="3"/>
        <v>59.647047487700029</v>
      </c>
      <c r="J8" s="15">
        <f t="shared" si="4"/>
        <v>44.286800719837693</v>
      </c>
    </row>
    <row r="9" spans="1:10" x14ac:dyDescent="0.25">
      <c r="A9">
        <f t="shared" si="0"/>
        <v>34.401264186249378</v>
      </c>
      <c r="B9" s="7">
        <f>'MACS-nonEU'!D10</f>
        <v>825.74267977073202</v>
      </c>
      <c r="C9" s="7">
        <f t="shared" si="1"/>
        <v>433.03566332904791</v>
      </c>
      <c r="D9">
        <f>'MACS-nonEU'!U10</f>
        <v>70.920190065574303</v>
      </c>
      <c r="E9">
        <f>'MACS-nonEU'!D33</f>
        <v>5424.9396666167204</v>
      </c>
      <c r="G9" s="15">
        <f t="shared" si="2"/>
        <v>3742.4204759409154</v>
      </c>
      <c r="H9" s="15">
        <f t="shared" si="5"/>
        <v>1.8950353259742581E-2</v>
      </c>
      <c r="I9" s="15">
        <f t="shared" si="3"/>
        <v>76.880109681562189</v>
      </c>
      <c r="J9" s="15">
        <f t="shared" si="4"/>
        <v>35.520641829037189</v>
      </c>
    </row>
    <row r="10" spans="1:10" x14ac:dyDescent="0.25">
      <c r="A10">
        <f t="shared" si="0"/>
        <v>38.501185218750344</v>
      </c>
      <c r="B10" s="7">
        <f>'MACS-nonEU'!D11</f>
        <v>774.13376172941696</v>
      </c>
      <c r="C10" s="7">
        <f t="shared" si="1"/>
        <v>484.64458137036297</v>
      </c>
      <c r="D10">
        <f>'MACS-nonEU'!U11</f>
        <v>90.267614325211994</v>
      </c>
      <c r="E10">
        <f>'MACS-nonEU'!D34</f>
        <v>5419.7372155926896</v>
      </c>
      <c r="G10" s="15">
        <f t="shared" si="2"/>
        <v>4188.4397948444766</v>
      </c>
      <c r="H10" s="15">
        <f t="shared" si="5"/>
        <v>2.1551608414264858E-2</v>
      </c>
      <c r="I10" s="15">
        <f t="shared" si="3"/>
        <v>96.297139677518359</v>
      </c>
      <c r="J10" s="15">
        <f t="shared" si="4"/>
        <v>36.355175974105194</v>
      </c>
    </row>
    <row r="11" spans="1:10" x14ac:dyDescent="0.25">
      <c r="A11">
        <f t="shared" si="0"/>
        <v>42.601106171845103</v>
      </c>
      <c r="B11" s="7">
        <f>'MACS-nonEU'!D12</f>
        <v>722.52484468764999</v>
      </c>
      <c r="C11" s="7">
        <f t="shared" si="1"/>
        <v>536.25349841212994</v>
      </c>
      <c r="D11">
        <f>'MACS-nonEU'!U12</f>
        <v>111.09661523621899</v>
      </c>
      <c r="E11">
        <f>'MACS-nonEU'!D35</f>
        <v>5413.3332137895104</v>
      </c>
      <c r="G11" s="15">
        <f t="shared" si="2"/>
        <v>4634.4591051096522</v>
      </c>
      <c r="H11" s="15">
        <f t="shared" si="5"/>
        <v>2.3971862242506598E-2</v>
      </c>
      <c r="I11" s="15">
        <f t="shared" si="3"/>
        <v>117.8981367225411</v>
      </c>
      <c r="J11" s="15">
        <f t="shared" si="4"/>
        <v>46.260694528901212</v>
      </c>
    </row>
    <row r="12" spans="1:10" x14ac:dyDescent="0.25">
      <c r="A12">
        <f t="shared" si="0"/>
        <v>46.70102720440493</v>
      </c>
      <c r="B12" s="7">
        <f>'MACS-nonEU'!D13</f>
        <v>670.91592664559403</v>
      </c>
      <c r="C12" s="7">
        <f t="shared" si="1"/>
        <v>587.8624164541859</v>
      </c>
      <c r="D12">
        <f>'MACS-nonEU'!U13</f>
        <v>133.861690105219</v>
      </c>
      <c r="E12">
        <f>'MACS-nonEU'!D36</f>
        <v>5405.6355203331505</v>
      </c>
      <c r="G12" s="15">
        <f t="shared" si="2"/>
        <v>5080.4784240196168</v>
      </c>
      <c r="H12" s="15">
        <f t="shared" si="5"/>
        <v>2.6348244974792975E-2</v>
      </c>
      <c r="I12" s="15">
        <f t="shared" si="3"/>
        <v>141.68310165371258</v>
      </c>
      <c r="J12" s="15">
        <f t="shared" si="4"/>
        <v>61.174478610908835</v>
      </c>
    </row>
    <row r="13" spans="1:10" x14ac:dyDescent="0.25">
      <c r="A13">
        <f t="shared" si="0"/>
        <v>50.800948156889582</v>
      </c>
      <c r="B13" s="7">
        <f>'MACS-nonEU'!D14</f>
        <v>619.30700961150706</v>
      </c>
      <c r="C13" s="7">
        <f t="shared" si="1"/>
        <v>639.47133348827288</v>
      </c>
      <c r="D13">
        <f>'MACS-nonEU'!U14</f>
        <v>159.859492749764</v>
      </c>
      <c r="E13">
        <f>'MACS-nonEU'!D37</f>
        <v>5396.4447235196403</v>
      </c>
      <c r="G13" s="15">
        <f t="shared" si="2"/>
        <v>5526.4977342184202</v>
      </c>
      <c r="H13" s="15">
        <f t="shared" si="5"/>
        <v>2.8926003490413441E-2</v>
      </c>
      <c r="I13" s="15">
        <f t="shared" si="3"/>
        <v>167.65203354500079</v>
      </c>
      <c r="J13" s="15">
        <f t="shared" si="4"/>
        <v>60.723692045429608</v>
      </c>
    </row>
    <row r="14" spans="1:10" x14ac:dyDescent="0.25">
      <c r="A14">
        <f t="shared" si="0"/>
        <v>54.900869188964428</v>
      </c>
      <c r="B14" s="7">
        <f>'MACS-nonEU'!D15</f>
        <v>567.69809157555596</v>
      </c>
      <c r="C14" s="7">
        <f t="shared" si="1"/>
        <v>691.08025152422397</v>
      </c>
      <c r="D14">
        <f>'MACS-nonEU'!U15</f>
        <v>191.46051950449299</v>
      </c>
      <c r="E14">
        <f>'MACS-nonEU'!D38</f>
        <v>5385.4052507967399</v>
      </c>
      <c r="F14" s="16"/>
      <c r="G14" s="15">
        <f t="shared" si="2"/>
        <v>5972.517053075625</v>
      </c>
      <c r="H14" s="15">
        <f t="shared" si="5"/>
        <v>3.2056923036477211E-2</v>
      </c>
      <c r="I14" s="15">
        <f t="shared" si="3"/>
        <v>195.80493340734014</v>
      </c>
      <c r="J14" s="15">
        <f t="shared" si="4"/>
        <v>18.873932159251616</v>
      </c>
    </row>
    <row r="15" spans="1:10" x14ac:dyDescent="0.25">
      <c r="A15">
        <f t="shared" si="0"/>
        <v>59.000790140765716</v>
      </c>
      <c r="B15" s="7">
        <f>'MACS-nonEU'!D16</f>
        <v>516.08917455007099</v>
      </c>
      <c r="C15" s="7">
        <f t="shared" si="1"/>
        <v>742.68916854970894</v>
      </c>
      <c r="D15">
        <f>'MACS-nonEU'!U16</f>
        <v>230.06054777729</v>
      </c>
      <c r="E15">
        <f>'MACS-nonEU'!D39</f>
        <v>5372.1843543793302</v>
      </c>
      <c r="F15" s="16"/>
      <c r="G15" s="15">
        <f>2*A15/100*E$3</f>
        <v>6418.5363632000872</v>
      </c>
      <c r="H15" s="15">
        <f>D15/G15</f>
        <v>3.584314783917323E-2</v>
      </c>
      <c r="I15" s="15">
        <f>$I$1*3*(A15/100)^2*$E$3</f>
        <v>226.141800142449</v>
      </c>
      <c r="J15" s="15">
        <f>(D15-I15)^2</f>
        <v>15.35658302557191</v>
      </c>
    </row>
    <row r="16" spans="1:10" x14ac:dyDescent="0.25">
      <c r="A16">
        <f t="shared" si="0"/>
        <v>63.100711171495362</v>
      </c>
      <c r="B16" s="7">
        <f>'MACS-nonEU'!D17</f>
        <v>464.48025653105299</v>
      </c>
      <c r="C16" s="7">
        <f t="shared" si="1"/>
        <v>794.29808656872694</v>
      </c>
      <c r="D16">
        <f>'MACS-nonEU'!U17</f>
        <v>276.63202676233902</v>
      </c>
      <c r="E16">
        <f>'MACS-nonEU'!D40</f>
        <v>5356.3890988129097</v>
      </c>
      <c r="F16" s="16"/>
      <c r="G16" s="15">
        <f>2*A16/100*E$3</f>
        <v>6864.5556819109515</v>
      </c>
      <c r="H16" s="15">
        <f>D16/G16</f>
        <v>4.0298606287265247E-2</v>
      </c>
      <c r="I16" s="15">
        <f>$I$1*3*(A16/100)^2*$E$3</f>
        <v>258.66263492724801</v>
      </c>
      <c r="J16" s="15">
        <f>(D16-I16)^2</f>
        <v>322.89904292303572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ED7E-86F6-4859-A75E-6BA4D3141C4C}">
  <dimension ref="A1:J16"/>
  <sheetViews>
    <sheetView workbookViewId="0">
      <selection activeCell="J3" sqref="J3"/>
    </sheetView>
  </sheetViews>
  <sheetFormatPr baseColWidth="10" defaultRowHeight="15" x14ac:dyDescent="0.25"/>
  <sheetData>
    <row r="1" spans="1:10" ht="15.75" x14ac:dyDescent="0.25">
      <c r="A1" s="42" t="str">
        <f>'MACS-nonEU'!E3</f>
        <v>KOR</v>
      </c>
      <c r="B1" s="42"/>
      <c r="C1" s="42"/>
      <c r="D1" s="42"/>
      <c r="G1" s="15"/>
      <c r="H1" s="15"/>
      <c r="I1" s="15">
        <v>5.4078714664034654E-2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'MACS-nonEU'!E4</f>
        <v>901.22712351158702</v>
      </c>
      <c r="C3" s="7">
        <f>B$3-B3</f>
        <v>0</v>
      </c>
      <c r="D3">
        <f>'MACS-nonEU'!V4</f>
        <v>0</v>
      </c>
      <c r="E3">
        <f>'MACS-nonEU'!E27</f>
        <v>2230.9991750541999</v>
      </c>
      <c r="G3" s="15"/>
      <c r="H3" s="15"/>
      <c r="I3" s="15"/>
      <c r="J3" s="15">
        <f>SUM(J4:J16)</f>
        <v>6146.6863386362402</v>
      </c>
    </row>
    <row r="4" spans="1:10" x14ac:dyDescent="0.25">
      <c r="A4">
        <f t="shared" ref="A4:A16" si="0">100*(B$3-B4)/B$3</f>
        <v>39.130335028780678</v>
      </c>
      <c r="B4" s="7">
        <f>'MACS-nonEU'!E5</f>
        <v>548.57393071126</v>
      </c>
      <c r="C4" s="7">
        <f t="shared" ref="C4:C16" si="1">B$3-B4</f>
        <v>352.65319280032702</v>
      </c>
      <c r="D4">
        <f>'MACS-nonEU'!V5</f>
        <v>32.746167805975297</v>
      </c>
      <c r="E4">
        <f>'MACS-nonEU'!E28</f>
        <v>2229.7924796872098</v>
      </c>
      <c r="G4" s="15">
        <f>2*A4/100*E$3</f>
        <v>1745.9949033760831</v>
      </c>
      <c r="H4" s="15">
        <f>D4/G4</f>
        <v>1.8755019125575218E-2</v>
      </c>
      <c r="I4" s="15">
        <f>$I$1*3*(A4/100)^2*$E$3</f>
        <v>55.420974477404698</v>
      </c>
      <c r="J4" s="15">
        <f t="shared" ref="J4:J13" si="2">(D4-I4)^2</f>
        <v>514.1468575866993</v>
      </c>
    </row>
    <row r="5" spans="1:10" x14ac:dyDescent="0.25">
      <c r="A5">
        <f t="shared" si="0"/>
        <v>41.89713801844939</v>
      </c>
      <c r="B5" s="7">
        <f>'MACS-nonEU'!E6</f>
        <v>523.63875171423604</v>
      </c>
      <c r="C5" s="7">
        <f t="shared" si="1"/>
        <v>377.58837179735099</v>
      </c>
      <c r="D5">
        <f>'MACS-nonEU'!V6</f>
        <v>40.983964012491597</v>
      </c>
      <c r="E5">
        <f>'MACS-nonEU'!E29</f>
        <v>2229.4315618097298</v>
      </c>
      <c r="G5" s="15">
        <f t="shared" ref="G5:G13" si="3">2*A5/100*E$3</f>
        <v>1869.4496071258507</v>
      </c>
      <c r="H5" s="15">
        <f t="shared" ref="H5:H13" si="4">D5/G5</f>
        <v>2.1923010845690354E-2</v>
      </c>
      <c r="I5" s="15">
        <f t="shared" ref="I5:I13" si="5">$I$1*3*(A5/100)^2*$E$3</f>
        <v>63.535395853410094</v>
      </c>
      <c r="J5" s="15">
        <f t="shared" si="2"/>
        <v>508.56707807559263</v>
      </c>
    </row>
    <row r="6" spans="1:10" x14ac:dyDescent="0.25">
      <c r="A6">
        <f t="shared" si="0"/>
        <v>47.430743885963082</v>
      </c>
      <c r="B6" s="7">
        <f>'MACS-nonEU'!E7</f>
        <v>473.768394727974</v>
      </c>
      <c r="C6" s="7">
        <f t="shared" si="1"/>
        <v>427.45872878361303</v>
      </c>
      <c r="D6">
        <f>'MACS-nonEU'!V7</f>
        <v>61.853376186207697</v>
      </c>
      <c r="E6">
        <f>'MACS-nonEU'!E30</f>
        <v>2228.3650385669598</v>
      </c>
      <c r="G6" s="15">
        <f t="shared" si="3"/>
        <v>2116.3590096358134</v>
      </c>
      <c r="H6" s="15">
        <f t="shared" si="4"/>
        <v>2.9226315528031101E-2</v>
      </c>
      <c r="I6" s="15">
        <f t="shared" si="5"/>
        <v>81.426711785926386</v>
      </c>
      <c r="J6" s="15">
        <f t="shared" si="2"/>
        <v>383.11546649921496</v>
      </c>
    </row>
    <row r="7" spans="1:10" x14ac:dyDescent="0.25">
      <c r="A7">
        <f t="shared" si="0"/>
        <v>50.197546875518519</v>
      </c>
      <c r="B7" s="7">
        <f>'MACS-nonEU'!E8</f>
        <v>448.83321573197099</v>
      </c>
      <c r="C7" s="7">
        <f t="shared" si="1"/>
        <v>452.39390777961603</v>
      </c>
      <c r="D7">
        <f>'MACS-nonEU'!V8</f>
        <v>71.985852212927199</v>
      </c>
      <c r="E7">
        <f>'MACS-nonEU'!E31</f>
        <v>2227.3325388870198</v>
      </c>
      <c r="G7" s="15">
        <f t="shared" si="3"/>
        <v>2239.8137133805267</v>
      </c>
      <c r="H7" s="15">
        <f t="shared" si="4"/>
        <v>3.2139213981451933E-2</v>
      </c>
      <c r="I7" s="15">
        <f t="shared" si="5"/>
        <v>91.20360670357536</v>
      </c>
      <c r="J7" s="15">
        <f t="shared" si="2"/>
        <v>369.32208766282758</v>
      </c>
    </row>
    <row r="8" spans="1:10" x14ac:dyDescent="0.25">
      <c r="A8">
        <f t="shared" si="0"/>
        <v>52.964349865405161</v>
      </c>
      <c r="B8" s="7">
        <f>'MACS-nonEU'!E9</f>
        <v>423.89803673298297</v>
      </c>
      <c r="C8" s="7">
        <f t="shared" si="1"/>
        <v>477.32908677860405</v>
      </c>
      <c r="D8">
        <f>'MACS-nonEU'!V9</f>
        <v>81.212516189861006</v>
      </c>
      <c r="E8">
        <f>'MACS-nonEU'!E32</f>
        <v>2225.8707720387001</v>
      </c>
      <c r="G8" s="15">
        <f t="shared" si="3"/>
        <v>2363.2684171400188</v>
      </c>
      <c r="H8" s="15">
        <f t="shared" si="4"/>
        <v>3.4364490973963428E-2</v>
      </c>
      <c r="I8" s="15">
        <f t="shared" si="5"/>
        <v>101.53465947726623</v>
      </c>
      <c r="J8" s="15">
        <f t="shared" si="2"/>
        <v>412.98950779382926</v>
      </c>
    </row>
    <row r="9" spans="1:10" x14ac:dyDescent="0.25">
      <c r="A9">
        <f t="shared" si="0"/>
        <v>55.731152743975137</v>
      </c>
      <c r="B9" s="7">
        <f>'MACS-nonEU'!E10</f>
        <v>398.96285873721098</v>
      </c>
      <c r="C9" s="7">
        <f t="shared" si="1"/>
        <v>502.26426477437604</v>
      </c>
      <c r="D9">
        <f>'MACS-nonEU'!V10</f>
        <v>92.821310263123607</v>
      </c>
      <c r="E9">
        <f>'MACS-nonEU'!E33</f>
        <v>2224.2037497205802</v>
      </c>
      <c r="G9" s="15">
        <f t="shared" si="3"/>
        <v>2486.7231159325625</v>
      </c>
      <c r="H9" s="15">
        <f t="shared" si="4"/>
        <v>3.7326757317054204E-2</v>
      </c>
      <c r="I9" s="15">
        <f t="shared" si="5"/>
        <v>112.41986965676983</v>
      </c>
      <c r="J9" s="15">
        <f t="shared" si="2"/>
        <v>384.10353030627874</v>
      </c>
    </row>
    <row r="10" spans="1:10" x14ac:dyDescent="0.25">
      <c r="A10">
        <f t="shared" si="0"/>
        <v>58.497955732480776</v>
      </c>
      <c r="B10" s="7">
        <f>'MACS-nonEU'!E11</f>
        <v>374.02767975066899</v>
      </c>
      <c r="C10" s="7">
        <f t="shared" si="1"/>
        <v>527.19944376091803</v>
      </c>
      <c r="D10">
        <f>'MACS-nonEU'!V11</f>
        <v>110.244797226793</v>
      </c>
      <c r="E10">
        <f>'MACS-nonEU'!E34</f>
        <v>2222.50820339543</v>
      </c>
      <c r="G10" s="15">
        <f t="shared" si="3"/>
        <v>2610.1778196304344</v>
      </c>
      <c r="H10" s="15">
        <f t="shared" si="4"/>
        <v>4.223650833198872E-2</v>
      </c>
      <c r="I10" s="15">
        <f t="shared" si="5"/>
        <v>123.85923811212663</v>
      </c>
      <c r="J10" s="15">
        <f t="shared" si="2"/>
        <v>185.3530006202441</v>
      </c>
    </row>
    <row r="11" spans="1:10" x14ac:dyDescent="0.25">
      <c r="A11">
        <f t="shared" si="0"/>
        <v>61.264758719698179</v>
      </c>
      <c r="B11" s="7">
        <f>'MACS-nonEU'!E12</f>
        <v>349.09250077573699</v>
      </c>
      <c r="C11" s="7">
        <f t="shared" si="1"/>
        <v>552.13462273585003</v>
      </c>
      <c r="D11">
        <f>'MACS-nonEU'!V12</f>
        <v>135.563966509186</v>
      </c>
      <c r="E11">
        <f>'MACS-nonEU'!E35</f>
        <v>2220.76139917722</v>
      </c>
      <c r="G11" s="15">
        <f t="shared" si="3"/>
        <v>2733.6325232708245</v>
      </c>
      <c r="H11" s="15">
        <f t="shared" si="4"/>
        <v>4.9591144879627812E-2</v>
      </c>
      <c r="I11" s="15">
        <f t="shared" si="5"/>
        <v>135.85276441612163</v>
      </c>
      <c r="J11" s="15">
        <f t="shared" si="2"/>
        <v>8.3404231050399472E-2</v>
      </c>
    </row>
    <row r="12" spans="1:10" x14ac:dyDescent="0.25">
      <c r="A12">
        <f t="shared" si="0"/>
        <v>64.031561595675569</v>
      </c>
      <c r="B12" s="7">
        <f>'MACS-nonEU'!E13</f>
        <v>324.15732280332998</v>
      </c>
      <c r="C12" s="7">
        <f t="shared" si="1"/>
        <v>577.06980070825705</v>
      </c>
      <c r="D12">
        <f>'MACS-nonEU'!V13</f>
        <v>171.12322703675801</v>
      </c>
      <c r="E12">
        <f>'MACS-nonEU'!E36</f>
        <v>2218.7963139774401</v>
      </c>
      <c r="G12" s="15">
        <f t="shared" si="3"/>
        <v>2857.0872219476878</v>
      </c>
      <c r="H12" s="15">
        <f t="shared" si="4"/>
        <v>5.9894295743656935E-2</v>
      </c>
      <c r="I12" s="15">
        <f t="shared" si="5"/>
        <v>148.40044805832923</v>
      </c>
      <c r="J12" s="15">
        <f t="shared" si="2"/>
        <v>516.32468450252475</v>
      </c>
    </row>
    <row r="13" spans="1:10" x14ac:dyDescent="0.25">
      <c r="A13">
        <f t="shared" si="0"/>
        <v>66.798364582466661</v>
      </c>
      <c r="B13" s="7">
        <f>'MACS-nonEU'!E14</f>
        <v>299.22214383224002</v>
      </c>
      <c r="C13" s="7">
        <f t="shared" si="1"/>
        <v>602.004979679347</v>
      </c>
      <c r="D13">
        <f>'MACS-nonEU'!V14</f>
        <v>215.099684771125</v>
      </c>
      <c r="E13">
        <f>'MACS-nonEU'!E37</f>
        <v>2216.2298365080001</v>
      </c>
      <c r="G13" s="15">
        <f t="shared" si="3"/>
        <v>2980.5419255690563</v>
      </c>
      <c r="H13" s="15">
        <f t="shared" si="4"/>
        <v>7.2167978220959716E-2</v>
      </c>
      <c r="I13" s="15">
        <f t="shared" si="5"/>
        <v>161.50229004565369</v>
      </c>
      <c r="J13" s="15">
        <f t="shared" si="2"/>
        <v>2872.6807213579791</v>
      </c>
    </row>
    <row r="14" spans="1:10" x14ac:dyDescent="0.25">
      <c r="A14">
        <f t="shared" si="0"/>
        <v>69.565167569144577</v>
      </c>
      <c r="B14" s="7">
        <f>'MACS-nonEU'!E15</f>
        <v>274.28696486217001</v>
      </c>
      <c r="C14" s="7">
        <f t="shared" si="1"/>
        <v>626.94015864941707</v>
      </c>
      <c r="D14">
        <f>'MACS-nonEU'!V15</f>
        <v>264.801060585286</v>
      </c>
      <c r="E14">
        <f>'MACS-nonEU'!E38</f>
        <v>2212.6958321892398</v>
      </c>
      <c r="F14" s="16"/>
      <c r="G14" s="15"/>
      <c r="H14" s="15"/>
      <c r="I14" s="15"/>
      <c r="J14" s="15"/>
    </row>
    <row r="15" spans="1:10" x14ac:dyDescent="0.25">
      <c r="A15">
        <f t="shared" si="0"/>
        <v>72.331970444699877</v>
      </c>
      <c r="B15" s="7">
        <f>'MACS-nonEU'!E16</f>
        <v>249.35178689356701</v>
      </c>
      <c r="C15" s="7">
        <f t="shared" si="1"/>
        <v>651.87533661802001</v>
      </c>
      <c r="D15">
        <f>'MACS-nonEU'!V16</f>
        <v>318.59034765392602</v>
      </c>
      <c r="E15">
        <f>'MACS-nonEU'!E39</f>
        <v>2207.9555883521198</v>
      </c>
      <c r="F15" s="16"/>
      <c r="G15" s="15"/>
      <c r="H15" s="15"/>
      <c r="I15" s="15"/>
      <c r="J15" s="15"/>
    </row>
    <row r="16" spans="1:10" x14ac:dyDescent="0.25">
      <c r="A16">
        <f t="shared" si="0"/>
        <v>75.098773431271383</v>
      </c>
      <c r="B16" s="7">
        <f>'MACS-nonEU'!E17</f>
        <v>224.416607924456</v>
      </c>
      <c r="C16" s="7">
        <f t="shared" si="1"/>
        <v>676.81051558713102</v>
      </c>
      <c r="D16">
        <f>'MACS-nonEU'!V17</f>
        <v>379.20038669374998</v>
      </c>
      <c r="E16">
        <f>'MACS-nonEU'!E40</f>
        <v>2201.93365606623</v>
      </c>
      <c r="F16" s="16"/>
      <c r="G16" s="15"/>
      <c r="H16" s="15"/>
      <c r="I16" s="15"/>
      <c r="J16" s="15"/>
    </row>
  </sheetData>
  <mergeCells count="1">
    <mergeCell ref="A1:D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D4E62-AF6E-4D34-A804-C57F20B105E5}">
  <dimension ref="A1:J16"/>
  <sheetViews>
    <sheetView workbookViewId="0">
      <selection activeCell="I4" sqref="I4"/>
    </sheetView>
  </sheetViews>
  <sheetFormatPr baseColWidth="10" defaultRowHeight="15" x14ac:dyDescent="0.25"/>
  <sheetData>
    <row r="1" spans="1:10" ht="15.75" x14ac:dyDescent="0.25">
      <c r="A1" s="42" t="str">
        <f>'MACS-nonEU'!F3</f>
        <v>RUS</v>
      </c>
      <c r="B1" s="42"/>
      <c r="C1" s="42"/>
      <c r="D1" s="42"/>
      <c r="G1" s="15"/>
      <c r="H1" s="15"/>
      <c r="I1" s="15">
        <v>8.1395048509893472E-2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'MACS-nonEU'!F4</f>
        <v>1709.13113203893</v>
      </c>
      <c r="C3" s="7">
        <f>B$3-B3</f>
        <v>0</v>
      </c>
      <c r="D3">
        <f>'MACS-nonEU'!W4</f>
        <v>0</v>
      </c>
      <c r="E3">
        <f>'MACS-nonEU'!F27</f>
        <v>2563.5983158324998</v>
      </c>
      <c r="G3" s="15"/>
      <c r="H3" s="15"/>
      <c r="I3" s="15"/>
      <c r="J3" s="15">
        <f>SUM(J4:J15)</f>
        <v>360.14028922179131</v>
      </c>
    </row>
    <row r="4" spans="1:10" x14ac:dyDescent="0.25">
      <c r="A4">
        <f t="shared" ref="A4:A15" si="0">100*(B$3-B4)/B$3</f>
        <v>9.1352944561900191</v>
      </c>
      <c r="B4" s="7">
        <f>'MACS-nonEU'!F5</f>
        <v>1552.9969704847599</v>
      </c>
      <c r="C4" s="7">
        <f t="shared" ref="C4:C15" si="1">B$3-B4</f>
        <v>156.13416155417008</v>
      </c>
      <c r="D4">
        <f>'MACS-nonEU'!W5</f>
        <v>7.4954651182477896</v>
      </c>
      <c r="E4">
        <f>'MACS-nonEU'!F28</f>
        <v>2564.92144323299</v>
      </c>
      <c r="G4" s="15">
        <f t="shared" ref="G4:G15" si="2">2*A4/100*E$3</f>
        <v>468.38450965045405</v>
      </c>
      <c r="H4" s="15">
        <f>D4/G4</f>
        <v>1.6002803175197883E-2</v>
      </c>
      <c r="I4" s="15">
        <f t="shared" ref="I4:I15" si="3">$I$1*3*(A4/100)^2*$E$3</f>
        <v>5.2241341371549996</v>
      </c>
      <c r="J4" s="15">
        <f t="shared" ref="J4:J15" si="4">(D4-I4)^2</f>
        <v>5.1589444256719359</v>
      </c>
    </row>
    <row r="5" spans="1:10" x14ac:dyDescent="0.25">
      <c r="A5">
        <f t="shared" si="0"/>
        <v>13.265508271069617</v>
      </c>
      <c r="B5" s="7">
        <f>'MACS-nonEU'!F6</f>
        <v>1482.40620035488</v>
      </c>
      <c r="C5" s="7">
        <f t="shared" si="1"/>
        <v>226.72493168405003</v>
      </c>
      <c r="D5">
        <f>'MACS-nonEU'!W6</f>
        <v>11.154711805168199</v>
      </c>
      <c r="E5">
        <f>'MACS-nonEU'!F29</f>
        <v>2564.8818784749501</v>
      </c>
      <c r="G5" s="15">
        <f t="shared" si="2"/>
        <v>680.1486932475234</v>
      </c>
      <c r="H5" s="15">
        <f t="shared" ref="H5:H15" si="5">D5/G5</f>
        <v>1.6400401729668126E-2</v>
      </c>
      <c r="I5" s="15">
        <f t="shared" si="3"/>
        <v>11.015824495793334</v>
      </c>
      <c r="J5" s="15">
        <f t="shared" si="4"/>
        <v>1.9289684705389661E-2</v>
      </c>
    </row>
    <row r="6" spans="1:10" x14ac:dyDescent="0.25">
      <c r="A6">
        <f t="shared" si="0"/>
        <v>21.525935898804399</v>
      </c>
      <c r="B6" s="7">
        <f>'MACS-nonEU'!F7</f>
        <v>1341.22466012972</v>
      </c>
      <c r="C6" s="7">
        <f t="shared" si="1"/>
        <v>367.90647190921004</v>
      </c>
      <c r="D6">
        <f>'MACS-nonEU'!W7</f>
        <v>22.115947573301401</v>
      </c>
      <c r="E6">
        <f>'MACS-nonEU'!F30</f>
        <v>2563.7721119733601</v>
      </c>
      <c r="G6" s="15">
        <f t="shared" si="2"/>
        <v>1103.6770603378661</v>
      </c>
      <c r="H6" s="15">
        <f t="shared" si="5"/>
        <v>2.0038422803252881E-2</v>
      </c>
      <c r="I6" s="15">
        <f t="shared" si="3"/>
        <v>29.006364760421686</v>
      </c>
      <c r="J6" s="15">
        <f t="shared" si="4"/>
        <v>47.477849012562615</v>
      </c>
    </row>
    <row r="7" spans="1:10" x14ac:dyDescent="0.25">
      <c r="A7">
        <f t="shared" si="0"/>
        <v>25.656149709544465</v>
      </c>
      <c r="B7" s="7">
        <f>'MACS-nonEU'!F8</f>
        <v>1270.63389007059</v>
      </c>
      <c r="C7" s="7">
        <f t="shared" si="1"/>
        <v>438.49724196833995</v>
      </c>
      <c r="D7">
        <f>'MACS-nonEU'!W8</f>
        <v>33.2866786829468</v>
      </c>
      <c r="E7">
        <f>'MACS-nonEU'!F31</f>
        <v>2561.92053783761</v>
      </c>
      <c r="G7" s="15">
        <f t="shared" si="2"/>
        <v>1315.4412437226933</v>
      </c>
      <c r="H7" s="15">
        <f t="shared" si="5"/>
        <v>2.5304572774946327E-2</v>
      </c>
      <c r="I7" s="15">
        <f t="shared" si="3"/>
        <v>41.20521465752406</v>
      </c>
      <c r="J7" s="15">
        <f t="shared" si="4"/>
        <v>62.70321198067424</v>
      </c>
    </row>
    <row r="8" spans="1:10" x14ac:dyDescent="0.25">
      <c r="A8">
        <f t="shared" si="0"/>
        <v>29.786363519906566</v>
      </c>
      <c r="B8" s="7">
        <f>'MACS-nonEU'!F9</f>
        <v>1200.04312001792</v>
      </c>
      <c r="C8" s="7">
        <f t="shared" si="1"/>
        <v>509.08801202100994</v>
      </c>
      <c r="D8">
        <f>'MACS-nonEU'!W9</f>
        <v>46.733307594727997</v>
      </c>
      <c r="E8">
        <f>'MACS-nonEU'!F32</f>
        <v>2558.9334269809101</v>
      </c>
      <c r="G8" s="15">
        <f t="shared" si="2"/>
        <v>1527.2054270881417</v>
      </c>
      <c r="H8" s="15">
        <f t="shared" si="5"/>
        <v>3.0600537927521921E-2</v>
      </c>
      <c r="I8" s="15">
        <f t="shared" si="3"/>
        <v>55.539784399871699</v>
      </c>
      <c r="J8" s="15">
        <f t="shared" si="4"/>
        <v>77.554033719534033</v>
      </c>
    </row>
    <row r="9" spans="1:10" x14ac:dyDescent="0.25">
      <c r="A9">
        <f t="shared" si="0"/>
        <v>33.916577912243319</v>
      </c>
      <c r="B9" s="7">
        <f>'MACS-nonEU'!F10</f>
        <v>1129.4523400185401</v>
      </c>
      <c r="C9" s="7">
        <f t="shared" si="1"/>
        <v>579.67879202038989</v>
      </c>
      <c r="D9">
        <f>'MACS-nonEU'!W10</f>
        <v>65.302698580754594</v>
      </c>
      <c r="E9">
        <f>'MACS-nonEU'!F33</f>
        <v>2554.1017371887701</v>
      </c>
      <c r="G9" s="15">
        <f t="shared" si="2"/>
        <v>1738.9696402925747</v>
      </c>
      <c r="H9" s="15">
        <f t="shared" si="5"/>
        <v>3.7552523671297494E-2</v>
      </c>
      <c r="I9" s="15">
        <f t="shared" si="3"/>
        <v>72.010076459725369</v>
      </c>
      <c r="J9" s="15">
        <f t="shared" si="4"/>
        <v>44.988918011306488</v>
      </c>
    </row>
    <row r="10" spans="1:10" x14ac:dyDescent="0.25">
      <c r="A10">
        <f t="shared" si="0"/>
        <v>38.04679171911183</v>
      </c>
      <c r="B10" s="7">
        <f>'MACS-nonEU'!F11</f>
        <v>1058.86157002558</v>
      </c>
      <c r="C10" s="7">
        <f t="shared" si="1"/>
        <v>650.26956201334997</v>
      </c>
      <c r="D10">
        <f>'MACS-nonEU'!W11</f>
        <v>86.529932007310194</v>
      </c>
      <c r="E10">
        <f>'MACS-nonEU'!F34</f>
        <v>2547.1747164247699</v>
      </c>
      <c r="G10" s="15">
        <f t="shared" si="2"/>
        <v>1950.7338234788997</v>
      </c>
      <c r="H10" s="15">
        <f t="shared" si="5"/>
        <v>4.4357631454297768E-2</v>
      </c>
      <c r="I10" s="15">
        <f t="shared" si="3"/>
        <v>90.616086178896509</v>
      </c>
      <c r="J10" s="15">
        <f t="shared" si="4"/>
        <v>16.696655913972247</v>
      </c>
    </row>
    <row r="11" spans="1:10" x14ac:dyDescent="0.25">
      <c r="A11">
        <f t="shared" si="0"/>
        <v>42.177005467419725</v>
      </c>
      <c r="B11" s="7">
        <f>'MACS-nonEU'!F12</f>
        <v>988.27080103349795</v>
      </c>
      <c r="C11" s="7">
        <f t="shared" si="1"/>
        <v>720.86033100543204</v>
      </c>
      <c r="D11">
        <f>'MACS-nonEU'!W12</f>
        <v>108.96850156618299</v>
      </c>
      <c r="E11">
        <f>'MACS-nonEU'!F35</f>
        <v>2537.9469571951699</v>
      </c>
      <c r="G11" s="15">
        <f t="shared" si="2"/>
        <v>2162.4980036627071</v>
      </c>
      <c r="H11" s="15">
        <f t="shared" si="5"/>
        <v>5.0390105045932436E-2</v>
      </c>
      <c r="I11" s="15">
        <f t="shared" si="3"/>
        <v>111.35781543148926</v>
      </c>
      <c r="J11" s="15">
        <f t="shared" si="4"/>
        <v>5.7088207469447578</v>
      </c>
    </row>
    <row r="12" spans="1:10" x14ac:dyDescent="0.25">
      <c r="A12">
        <f t="shared" si="0"/>
        <v>46.307219391343082</v>
      </c>
      <c r="B12" s="7">
        <f>'MACS-nonEU'!F13</f>
        <v>917.68002903991703</v>
      </c>
      <c r="C12" s="7">
        <f t="shared" si="1"/>
        <v>791.45110299901296</v>
      </c>
      <c r="D12">
        <f>'MACS-nonEU'!W13</f>
        <v>132.61747079216801</v>
      </c>
      <c r="E12">
        <f>'MACS-nonEU'!F36</f>
        <v>2526.18907561269</v>
      </c>
      <c r="G12" s="15">
        <f t="shared" si="2"/>
        <v>2374.2621928506637</v>
      </c>
      <c r="H12" s="15">
        <f t="shared" si="5"/>
        <v>5.5856287141118358E-2</v>
      </c>
      <c r="I12" s="15">
        <f t="shared" si="3"/>
        <v>134.23526548431718</v>
      </c>
      <c r="J12" s="15">
        <f t="shared" si="4"/>
        <v>2.6172596659460448</v>
      </c>
    </row>
    <row r="13" spans="1:10" x14ac:dyDescent="0.25">
      <c r="A13">
        <f t="shared" si="0"/>
        <v>50.437433256857716</v>
      </c>
      <c r="B13" s="7">
        <f>'MACS-nonEU'!F14</f>
        <v>847.08925804461796</v>
      </c>
      <c r="C13" s="7">
        <f t="shared" si="1"/>
        <v>862.04187399431203</v>
      </c>
      <c r="D13">
        <f>'MACS-nonEU'!W14</f>
        <v>158.41822693641899</v>
      </c>
      <c r="E13">
        <f>'MACS-nonEU'!F37</f>
        <v>2511.6466441706698</v>
      </c>
      <c r="G13" s="15">
        <f t="shared" si="2"/>
        <v>2586.0263790438908</v>
      </c>
      <c r="H13" s="15">
        <f t="shared" si="5"/>
        <v>6.1259323655851336E-2</v>
      </c>
      <c r="I13" s="15">
        <f t="shared" si="3"/>
        <v>159.24843513202021</v>
      </c>
      <c r="J13" s="15">
        <f t="shared" si="4"/>
        <v>0.68924564804342681</v>
      </c>
    </row>
    <row r="14" spans="1:10" x14ac:dyDescent="0.25">
      <c r="A14">
        <f t="shared" si="0"/>
        <v>54.567647180996453</v>
      </c>
      <c r="B14" s="7">
        <f>'MACS-nonEU'!F15</f>
        <v>776.49848604735598</v>
      </c>
      <c r="C14" s="7">
        <f t="shared" si="1"/>
        <v>932.63264599157401</v>
      </c>
      <c r="D14">
        <f>'MACS-nonEU'!W15</f>
        <v>188.56299836861899</v>
      </c>
      <c r="E14">
        <f>'MACS-nonEU'!F38</f>
        <v>2493.9260383446099</v>
      </c>
      <c r="F14" s="16"/>
      <c r="G14" s="15">
        <f t="shared" si="2"/>
        <v>2797.7905682428909</v>
      </c>
      <c r="H14" s="15">
        <f t="shared" si="5"/>
        <v>6.7397109886978807E-2</v>
      </c>
      <c r="I14" s="15">
        <f t="shared" si="3"/>
        <v>186.39732508353296</v>
      </c>
      <c r="J14" s="15">
        <f t="shared" si="4"/>
        <v>4.6901407777353148</v>
      </c>
    </row>
    <row r="15" spans="1:10" x14ac:dyDescent="0.25">
      <c r="A15">
        <f t="shared" si="0"/>
        <v>58.697861046681403</v>
      </c>
      <c r="B15" s="7">
        <f>'MACS-nonEU'!F16</f>
        <v>705.90771504914596</v>
      </c>
      <c r="C15" s="7">
        <f t="shared" si="1"/>
        <v>1003.223416989784</v>
      </c>
      <c r="D15">
        <f>'MACS-nonEU'!W16</f>
        <v>225.26504051866399</v>
      </c>
      <c r="E15">
        <f>'MACS-nonEU'!F39</f>
        <v>2473.0153434597501</v>
      </c>
      <c r="F15" s="16"/>
      <c r="G15" s="15">
        <f t="shared" si="2"/>
        <v>3009.5547544448505</v>
      </c>
      <c r="H15" s="15">
        <f t="shared" si="5"/>
        <v>7.4849955856748293E-2</v>
      </c>
      <c r="I15" s="15">
        <f t="shared" si="3"/>
        <v>215.68193456940648</v>
      </c>
      <c r="J15" s="15">
        <f t="shared" si="4"/>
        <v>91.835919634694775</v>
      </c>
    </row>
    <row r="16" spans="1:10" x14ac:dyDescent="0.25">
      <c r="B16" s="7"/>
      <c r="C16" s="7"/>
      <c r="F16" s="16"/>
      <c r="G16" s="15"/>
      <c r="H16" s="15"/>
      <c r="I16" s="15"/>
      <c r="J16" s="15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CAD4-9226-4115-A2E8-266B6B930EBE}">
  <dimension ref="A1:J16"/>
  <sheetViews>
    <sheetView workbookViewId="0">
      <selection activeCell="L9" sqref="L9"/>
    </sheetView>
  </sheetViews>
  <sheetFormatPr baseColWidth="10" defaultRowHeight="15" x14ac:dyDescent="0.25"/>
  <sheetData>
    <row r="1" spans="1:10" ht="15.75" x14ac:dyDescent="0.25">
      <c r="A1" s="42" t="str">
        <f>'MACS-nonEU'!G3</f>
        <v>CHN</v>
      </c>
      <c r="B1" s="42"/>
      <c r="C1" s="42"/>
      <c r="D1" s="42"/>
      <c r="G1" s="15"/>
      <c r="H1" s="15"/>
      <c r="I1" s="15">
        <v>2.9863984230625112E-3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'MACS-nonEU'!G4</f>
        <v>10977.2306824814</v>
      </c>
      <c r="C3" s="7">
        <f>B$3-B3</f>
        <v>0</v>
      </c>
      <c r="D3">
        <f>'MACS-nonEU'!X4</f>
        <v>0</v>
      </c>
      <c r="E3">
        <f>'MACS-nonEU'!G27</f>
        <v>23414.4805433285</v>
      </c>
      <c r="G3" s="15"/>
      <c r="H3" s="15"/>
      <c r="I3" s="15"/>
      <c r="J3" s="15">
        <f>SUM(J4:J16)</f>
        <v>538.96505991314586</v>
      </c>
    </row>
    <row r="4" spans="1:10" x14ac:dyDescent="0.25">
      <c r="A4">
        <f t="shared" ref="A4:A15" si="0">100*(B$3-B4)/B$3</f>
        <v>19.012540996479213</v>
      </c>
      <c r="B4" s="7">
        <f>'MACS-nonEU'!G5</f>
        <v>8890.1801986965293</v>
      </c>
      <c r="C4" s="7">
        <f t="shared" ref="C4:C15" si="1">B$3-B4</f>
        <v>2087.0504837848712</v>
      </c>
      <c r="D4">
        <f>'MACS-nonEU'!X5</f>
        <v>18.290573357443002</v>
      </c>
      <c r="E4">
        <f>'MACS-nonEU'!G28</f>
        <v>23397.390043466799</v>
      </c>
      <c r="G4" s="15">
        <f t="shared" ref="G4:G15" si="2">2*A4/100*E$3</f>
        <v>8903.3754248259593</v>
      </c>
      <c r="H4" s="15">
        <f>D4/G4</f>
        <v>2.0543414699151072E-3</v>
      </c>
      <c r="I4" s="15">
        <f t="shared" ref="I4:I15" si="3">$I$1*3*(A4/100)^2*$E$3</f>
        <v>7.5828742969442171</v>
      </c>
      <c r="J4" s="15">
        <f t="shared" ref="J4:J15" si="4">(D4-I4)^2</f>
        <v>114.65481917020655</v>
      </c>
    </row>
    <row r="5" spans="1:10" x14ac:dyDescent="0.25">
      <c r="A5">
        <f t="shared" si="0"/>
        <v>22.6937891421078</v>
      </c>
      <c r="B5" s="7">
        <f>'MACS-nonEU'!G6</f>
        <v>8486.0810977563106</v>
      </c>
      <c r="C5" s="7">
        <f t="shared" si="1"/>
        <v>2491.1495847250899</v>
      </c>
      <c r="D5">
        <f>'MACS-nonEU'!X6</f>
        <v>21.525957951873899</v>
      </c>
      <c r="E5">
        <f>'MACS-nonEU'!G29</f>
        <v>23386.0983385894</v>
      </c>
      <c r="G5" s="15">
        <f t="shared" si="2"/>
        <v>10627.265686445653</v>
      </c>
      <c r="H5" s="15">
        <f t="shared" ref="H5:H15" si="5">D5/G5</f>
        <v>2.0255405846612809E-3</v>
      </c>
      <c r="I5" s="15">
        <f t="shared" si="3"/>
        <v>10.803576717285891</v>
      </c>
      <c r="J5" s="15">
        <f t="shared" si="4"/>
        <v>114.96945933984506</v>
      </c>
    </row>
    <row r="6" spans="1:10" x14ac:dyDescent="0.25">
      <c r="A6">
        <f t="shared" si="0"/>
        <v>30.056285433063103</v>
      </c>
      <c r="B6" s="7">
        <f>'MACS-nonEU'!G7</f>
        <v>7677.8828959090097</v>
      </c>
      <c r="C6" s="7">
        <f t="shared" si="1"/>
        <v>3299.3477865723908</v>
      </c>
      <c r="D6">
        <f>'MACS-nonEU'!X7</f>
        <v>28.222200372444401</v>
      </c>
      <c r="E6">
        <f>'MACS-nonEU'!G30</f>
        <v>23357.295131453098</v>
      </c>
      <c r="G6" s="15">
        <f t="shared" si="2"/>
        <v>14075.046209543676</v>
      </c>
      <c r="H6" s="15">
        <f t="shared" si="5"/>
        <v>2.0051231059766009E-3</v>
      </c>
      <c r="I6" s="15">
        <f t="shared" si="3"/>
        <v>18.95065138369511</v>
      </c>
      <c r="J6" s="15">
        <f t="shared" si="4"/>
        <v>85.961620650778002</v>
      </c>
    </row>
    <row r="7" spans="1:10" x14ac:dyDescent="0.25">
      <c r="A7">
        <f t="shared" si="0"/>
        <v>33.737533577981139</v>
      </c>
      <c r="B7" s="7">
        <f>'MACS-nonEU'!G8</f>
        <v>7273.7837950467901</v>
      </c>
      <c r="C7" s="7">
        <f t="shared" si="1"/>
        <v>3703.4468874346103</v>
      </c>
      <c r="D7">
        <f>'MACS-nonEU'!X8</f>
        <v>32.195310272788198</v>
      </c>
      <c r="E7">
        <f>'MACS-nonEU'!G31</f>
        <v>23339.960468550398</v>
      </c>
      <c r="G7" s="15">
        <f t="shared" si="2"/>
        <v>15798.936470830626</v>
      </c>
      <c r="H7" s="15">
        <f t="shared" si="5"/>
        <v>2.0378150347164182E-3</v>
      </c>
      <c r="I7" s="15">
        <f t="shared" si="3"/>
        <v>23.877023629090946</v>
      </c>
      <c r="J7" s="15">
        <f t="shared" si="4"/>
        <v>69.193892686712104</v>
      </c>
    </row>
    <row r="8" spans="1:10" x14ac:dyDescent="0.25">
      <c r="A8">
        <f t="shared" si="0"/>
        <v>37.418781631846791</v>
      </c>
      <c r="B8" s="7">
        <f>'MACS-nonEU'!G9</f>
        <v>6869.6847041796</v>
      </c>
      <c r="C8" s="7">
        <f t="shared" si="1"/>
        <v>4107.5459783018005</v>
      </c>
      <c r="D8">
        <f>'MACS-nonEU'!X9</f>
        <v>36.219317298032799</v>
      </c>
      <c r="E8">
        <f>'MACS-nonEU'!G32</f>
        <v>23320.376398979399</v>
      </c>
      <c r="G8" s="15">
        <f t="shared" si="2"/>
        <v>17522.82668947869</v>
      </c>
      <c r="H8" s="15">
        <f t="shared" si="5"/>
        <v>2.0669791432554731E-3</v>
      </c>
      <c r="I8" s="15">
        <f t="shared" si="3"/>
        <v>29.371952340025949</v>
      </c>
      <c r="J8" s="15">
        <f t="shared" si="4"/>
        <v>46.886406868140149</v>
      </c>
    </row>
    <row r="9" spans="1:10" x14ac:dyDescent="0.25">
      <c r="A9">
        <f t="shared" si="0"/>
        <v>41.100029776851734</v>
      </c>
      <c r="B9" s="7">
        <f>'MACS-nonEU'!G10</f>
        <v>6465.5856033078398</v>
      </c>
      <c r="C9" s="7">
        <f t="shared" si="1"/>
        <v>4511.6450791735606</v>
      </c>
      <c r="D9">
        <f>'MACS-nonEU'!X10</f>
        <v>40.298778265514002</v>
      </c>
      <c r="E9">
        <f>'MACS-nonEU'!G33</f>
        <v>23298.516991849101</v>
      </c>
      <c r="G9" s="15">
        <f t="shared" si="2"/>
        <v>19246.716950806338</v>
      </c>
      <c r="H9" s="15">
        <f t="shared" si="5"/>
        <v>2.0938001202239166E-3</v>
      </c>
      <c r="I9" s="15">
        <f t="shared" si="3"/>
        <v>35.435437788474289</v>
      </c>
      <c r="J9" s="15">
        <f t="shared" si="4"/>
        <v>23.652080595612869</v>
      </c>
    </row>
    <row r="10" spans="1:10" x14ac:dyDescent="0.25">
      <c r="A10">
        <f t="shared" si="0"/>
        <v>44.781277921889377</v>
      </c>
      <c r="B10" s="7">
        <f>'MACS-nonEU'!G11</f>
        <v>6061.4865024324899</v>
      </c>
      <c r="C10" s="7">
        <f t="shared" si="1"/>
        <v>4915.7441800489105</v>
      </c>
      <c r="D10">
        <f>'MACS-nonEU'!X11</f>
        <v>44.466601153224801</v>
      </c>
      <c r="E10">
        <f>'MACS-nonEU'!G34</f>
        <v>23274.390467102399</v>
      </c>
      <c r="G10" s="15">
        <f t="shared" si="2"/>
        <v>20970.607212149298</v>
      </c>
      <c r="H10" s="15">
        <f t="shared" si="5"/>
        <v>2.1204250646334705E-3</v>
      </c>
      <c r="I10" s="15">
        <f t="shared" si="3"/>
        <v>42.067479845493615</v>
      </c>
      <c r="J10" s="15">
        <f t="shared" si="4"/>
        <v>5.7557830492097937</v>
      </c>
    </row>
    <row r="11" spans="1:10" x14ac:dyDescent="0.25">
      <c r="A11">
        <f t="shared" si="0"/>
        <v>48.462526066889403</v>
      </c>
      <c r="B11" s="7">
        <f>'MACS-nonEU'!G12</f>
        <v>5657.3874015612701</v>
      </c>
      <c r="C11" s="7">
        <f t="shared" si="1"/>
        <v>5319.8432809201304</v>
      </c>
      <c r="D11">
        <f>'MACS-nonEU'!X12</f>
        <v>48.847373607090802</v>
      </c>
      <c r="E11">
        <f>'MACS-nonEU'!G35</f>
        <v>23247.9638016545</v>
      </c>
      <c r="G11" s="15">
        <f t="shared" si="2"/>
        <v>22694.497473474647</v>
      </c>
      <c r="H11" s="15">
        <f t="shared" si="5"/>
        <v>2.1523884220914636E-3</v>
      </c>
      <c r="I11" s="15">
        <f t="shared" si="3"/>
        <v>49.268078510956087</v>
      </c>
      <c r="J11" s="15">
        <f t="shared" si="4"/>
        <v>0.1769926161362991</v>
      </c>
    </row>
    <row r="12" spans="1:10" x14ac:dyDescent="0.25">
      <c r="A12">
        <f t="shared" si="0"/>
        <v>52.143774211731561</v>
      </c>
      <c r="B12" s="7">
        <f>'MACS-nonEU'!G13</f>
        <v>5253.2883007073797</v>
      </c>
      <c r="C12" s="7">
        <f t="shared" si="1"/>
        <v>5723.9423817740208</v>
      </c>
      <c r="D12">
        <f>'MACS-nonEU'!X13</f>
        <v>53.702197698444301</v>
      </c>
      <c r="E12">
        <f>'MACS-nonEU'!G36</f>
        <v>23219.216173766901</v>
      </c>
      <c r="G12" s="15">
        <f t="shared" si="2"/>
        <v>24418.38773472606</v>
      </c>
      <c r="H12" s="15">
        <f t="shared" si="5"/>
        <v>2.1992523946236194E-3</v>
      </c>
      <c r="I12" s="15">
        <f t="shared" si="3"/>
        <v>57.037233784581225</v>
      </c>
      <c r="J12" s="15">
        <f t="shared" si="4"/>
        <v>11.122465695835492</v>
      </c>
    </row>
    <row r="13" spans="1:10" x14ac:dyDescent="0.25">
      <c r="A13">
        <f t="shared" si="0"/>
        <v>55.825022356213687</v>
      </c>
      <c r="B13" s="7">
        <f>'MACS-nonEU'!G14</f>
        <v>4849.1891998930096</v>
      </c>
      <c r="C13" s="7">
        <f t="shared" si="1"/>
        <v>6128.0414825883909</v>
      </c>
      <c r="D13">
        <f>'MACS-nonEU'!X14</f>
        <v>59.699321059001001</v>
      </c>
      <c r="E13">
        <f>'MACS-nonEU'!G37</f>
        <v>23187.997791440899</v>
      </c>
      <c r="G13" s="15">
        <f t="shared" si="2"/>
        <v>26142.277995808876</v>
      </c>
      <c r="H13" s="15">
        <f t="shared" si="5"/>
        <v>2.2836311766163599E-3</v>
      </c>
      <c r="I13" s="15">
        <f t="shared" si="3"/>
        <v>65.374945665822366</v>
      </c>
      <c r="J13" s="15">
        <f t="shared" si="4"/>
        <v>32.212714677556178</v>
      </c>
    </row>
    <row r="14" spans="1:10" x14ac:dyDescent="0.25">
      <c r="A14">
        <f t="shared" si="0"/>
        <v>59.506270499882319</v>
      </c>
      <c r="B14" s="7">
        <f>'MACS-nonEU'!G15</f>
        <v>4445.09009916794</v>
      </c>
      <c r="C14" s="7">
        <f t="shared" si="1"/>
        <v>6532.1405833134604</v>
      </c>
      <c r="D14">
        <f>'MACS-nonEU'!X15</f>
        <v>68.428073984399603</v>
      </c>
      <c r="E14">
        <f>'MACS-nonEU'!G38</f>
        <v>23153.898506706799</v>
      </c>
      <c r="F14" s="16"/>
      <c r="G14" s="15">
        <f t="shared" si="2"/>
        <v>27866.168256510744</v>
      </c>
      <c r="H14" s="15">
        <f t="shared" si="5"/>
        <v>2.4555968138321939E-3</v>
      </c>
      <c r="I14" s="15">
        <f t="shared" si="3"/>
        <v>74.281214153380603</v>
      </c>
      <c r="J14" s="15">
        <f t="shared" si="4"/>
        <v>34.259249837738928</v>
      </c>
    </row>
    <row r="15" spans="1:10" x14ac:dyDescent="0.25">
      <c r="A15">
        <f t="shared" si="0"/>
        <v>63.187518641881496</v>
      </c>
      <c r="B15" s="7">
        <f>'MACS-nonEU'!G16</f>
        <v>4040.99099862613</v>
      </c>
      <c r="C15" s="7">
        <f t="shared" si="1"/>
        <v>6936.2396838552704</v>
      </c>
      <c r="D15">
        <f>'MACS-nonEU'!X16</f>
        <v>83.410243458958206</v>
      </c>
      <c r="E15">
        <f>'MACS-nonEU'!G39</f>
        <v>23115.947513474599</v>
      </c>
      <c r="F15" s="16"/>
      <c r="G15" s="15">
        <f t="shared" si="2"/>
        <v>29590.058516430825</v>
      </c>
      <c r="H15" s="15">
        <f t="shared" si="5"/>
        <v>2.8188603754413667E-3</v>
      </c>
      <c r="I15" s="15">
        <f t="shared" si="3"/>
        <v>83.756039244609838</v>
      </c>
      <c r="J15" s="15">
        <f t="shared" si="4"/>
        <v>0.11957472537442915</v>
      </c>
    </row>
    <row r="16" spans="1:10" x14ac:dyDescent="0.25">
      <c r="B16" s="7"/>
      <c r="C16" s="7"/>
      <c r="F16" s="16"/>
      <c r="G16" s="15"/>
      <c r="H16" s="15"/>
      <c r="I16" s="15"/>
      <c r="J16" s="15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1B89-9EF6-45A2-99F3-A3F9C2C267CF}">
  <dimension ref="A1:J16"/>
  <sheetViews>
    <sheetView workbookViewId="0">
      <selection activeCell="J3" sqref="J3"/>
    </sheetView>
  </sheetViews>
  <sheetFormatPr baseColWidth="10" defaultRowHeight="15" x14ac:dyDescent="0.25"/>
  <sheetData>
    <row r="1" spans="1:10" ht="15.75" x14ac:dyDescent="0.25">
      <c r="A1" s="42" t="str">
        <f>'MACS-nonEU'!H3</f>
        <v>IND</v>
      </c>
      <c r="B1" s="42"/>
      <c r="C1" s="42"/>
      <c r="D1" s="42"/>
      <c r="G1" s="15"/>
      <c r="H1" s="15"/>
      <c r="I1" s="15">
        <v>1.2662713963945825E-2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'MACS-nonEU'!H4</f>
        <v>3498.6184779569599</v>
      </c>
      <c r="C3" s="7">
        <f>B$3-B3</f>
        <v>0</v>
      </c>
      <c r="D3">
        <f>'MACS-nonEU'!Y4</f>
        <v>0</v>
      </c>
      <c r="E3">
        <f>'MACS-nonEU'!H27</f>
        <v>4784.2395821800201</v>
      </c>
      <c r="G3" s="15"/>
      <c r="H3" s="15"/>
      <c r="I3" s="15"/>
      <c r="J3" s="15">
        <f>SUM(J4:J16)</f>
        <v>76.905278192221104</v>
      </c>
    </row>
    <row r="4" spans="1:10" x14ac:dyDescent="0.25">
      <c r="A4">
        <f t="shared" ref="A4:A16" si="0">100*(B$3-B4)/B$3</f>
        <v>39.877665828918182</v>
      </c>
      <c r="B4" s="7">
        <f>'MACS-nonEU'!H5</f>
        <v>2103.4510926885</v>
      </c>
      <c r="C4" s="7">
        <f t="shared" ref="C4:C16" si="1">B$3-B4</f>
        <v>1395.1673852684598</v>
      </c>
      <c r="D4">
        <f>'MACS-nonEU'!Y5</f>
        <v>35.001316851728902</v>
      </c>
      <c r="E4">
        <f>'MACS-nonEU'!H28</f>
        <v>4779.6108255179497</v>
      </c>
      <c r="G4" s="15">
        <f t="shared" ref="G4:G12" si="2">2*A4/100*E$3</f>
        <v>3815.6861460731602</v>
      </c>
      <c r="H4" s="15">
        <f>D4/G4</f>
        <v>9.1730072945726496E-3</v>
      </c>
      <c r="I4" s="15">
        <f t="shared" ref="I4:I12" si="3">$I$1*3*(A4/100)^2*$E$3</f>
        <v>28.90150315016988</v>
      </c>
      <c r="J4" s="15">
        <f t="shared" ref="J4:J12" si="4">(D4-I4)^2</f>
        <v>37.207727193727173</v>
      </c>
    </row>
    <row r="5" spans="1:10" x14ac:dyDescent="0.25">
      <c r="A5">
        <f t="shared" si="0"/>
        <v>42.610499107630027</v>
      </c>
      <c r="B5" s="7">
        <f>'MACS-nonEU'!H6</f>
        <v>2007.8396826277301</v>
      </c>
      <c r="C5" s="7">
        <f t="shared" si="1"/>
        <v>1490.7787953292298</v>
      </c>
      <c r="D5">
        <f>'MACS-nonEU'!Y6</f>
        <v>37.792916164519099</v>
      </c>
      <c r="E5">
        <f>'MACS-nonEU'!H29</f>
        <v>4775.8125446484401</v>
      </c>
      <c r="G5" s="15">
        <f t="shared" si="2"/>
        <v>4077.1767289434001</v>
      </c>
      <c r="H5" s="15">
        <f t="shared" ref="H5:H12" si="5">D5/G5</f>
        <v>9.2693838597261713E-3</v>
      </c>
      <c r="I5" s="15">
        <f t="shared" si="3"/>
        <v>32.998501142957835</v>
      </c>
      <c r="J5" s="15">
        <f t="shared" si="4"/>
        <v>22.986415398972294</v>
      </c>
    </row>
    <row r="6" spans="1:10" x14ac:dyDescent="0.25">
      <c r="A6">
        <f t="shared" si="0"/>
        <v>48.076165951030632</v>
      </c>
      <c r="B6" s="7">
        <f>'MACS-nonEU'!H7</f>
        <v>1816.61685250095</v>
      </c>
      <c r="C6" s="7">
        <f t="shared" si="1"/>
        <v>1682.0016254560098</v>
      </c>
      <c r="D6">
        <f>'MACS-nonEU'!Y7</f>
        <v>43.956831418239801</v>
      </c>
      <c r="E6">
        <f>'MACS-nonEU'!H30</f>
        <v>4766.8153978513801</v>
      </c>
      <c r="G6" s="15">
        <f t="shared" si="2"/>
        <v>4600.1579220475214</v>
      </c>
      <c r="H6" s="15">
        <f t="shared" si="5"/>
        <v>9.5555048681186805E-3</v>
      </c>
      <c r="I6" s="15">
        <f t="shared" si="3"/>
        <v>42.006899000851753</v>
      </c>
      <c r="J6" s="15">
        <f t="shared" si="4"/>
        <v>3.8022364323807971</v>
      </c>
    </row>
    <row r="7" spans="1:10" x14ac:dyDescent="0.25">
      <c r="A7">
        <f t="shared" si="0"/>
        <v>50.808999230006869</v>
      </c>
      <c r="B7" s="7">
        <f>'MACS-nonEU'!H8</f>
        <v>1721.0054424309301</v>
      </c>
      <c r="C7" s="7">
        <f t="shared" si="1"/>
        <v>1777.6130355260298</v>
      </c>
      <c r="D7">
        <f>'MACS-nonEU'!Y8</f>
        <v>47.501793885100199</v>
      </c>
      <c r="E7">
        <f>'MACS-nonEU'!H31</f>
        <v>4761.55634402345</v>
      </c>
      <c r="G7" s="15">
        <f t="shared" si="2"/>
        <v>4861.6485049430603</v>
      </c>
      <c r="H7" s="15">
        <f t="shared" si="5"/>
        <v>9.7707174504292026E-3</v>
      </c>
      <c r="I7" s="15">
        <f t="shared" si="3"/>
        <v>46.918298395104841</v>
      </c>
      <c r="J7" s="15">
        <f t="shared" si="4"/>
        <v>0.3404669868449221</v>
      </c>
    </row>
    <row r="8" spans="1:10" x14ac:dyDescent="0.25">
      <c r="A8">
        <f t="shared" si="0"/>
        <v>53.541832794931985</v>
      </c>
      <c r="B8" s="7">
        <f>'MACS-nonEU'!H9</f>
        <v>1625.3940223566501</v>
      </c>
      <c r="C8" s="7">
        <f t="shared" si="1"/>
        <v>1873.2244556003097</v>
      </c>
      <c r="D8">
        <f>'MACS-nonEU'!Y9</f>
        <v>51.431334444609199</v>
      </c>
      <c r="E8">
        <f>'MACS-nonEU'!H32</f>
        <v>4755.7431128460403</v>
      </c>
      <c r="G8" s="15">
        <f t="shared" si="2"/>
        <v>5123.1391151995585</v>
      </c>
      <c r="H8" s="15">
        <f t="shared" si="5"/>
        <v>1.0039027496251353E-2</v>
      </c>
      <c r="I8" s="15">
        <f t="shared" si="3"/>
        <v>52.101165470109706</v>
      </c>
      <c r="J8" s="15">
        <f t="shared" si="4"/>
        <v>0.44867360272306073</v>
      </c>
    </row>
    <row r="9" spans="1:10" x14ac:dyDescent="0.25">
      <c r="A9">
        <f t="shared" si="0"/>
        <v>56.274666074175769</v>
      </c>
      <c r="B9" s="7">
        <f>'MACS-nonEU'!H10</f>
        <v>1529.7826122772699</v>
      </c>
      <c r="C9" s="7">
        <f t="shared" si="1"/>
        <v>1968.83586567969</v>
      </c>
      <c r="D9">
        <f>'MACS-nonEU'!Y10</f>
        <v>55.8504041822464</v>
      </c>
      <c r="E9">
        <f>'MACS-nonEU'!H33</f>
        <v>4749.31632680436</v>
      </c>
      <c r="G9" s="15">
        <f t="shared" si="2"/>
        <v>5384.629698120697</v>
      </c>
      <c r="H9" s="15">
        <f t="shared" si="5"/>
        <v>1.0372190347971169E-2</v>
      </c>
      <c r="I9" s="15">
        <f t="shared" si="3"/>
        <v>57.555499141799437</v>
      </c>
      <c r="J9" s="15">
        <f t="shared" si="4"/>
        <v>2.9073488210931724</v>
      </c>
    </row>
    <row r="10" spans="1:10" x14ac:dyDescent="0.25">
      <c r="A10">
        <f t="shared" si="0"/>
        <v>59.007499353627054</v>
      </c>
      <c r="B10" s="7">
        <f>'MACS-nonEU'!H11</f>
        <v>1434.1712021906301</v>
      </c>
      <c r="C10" s="7">
        <f t="shared" si="1"/>
        <v>2064.4472757663298</v>
      </c>
      <c r="D10">
        <f>'MACS-nonEU'!Y11</f>
        <v>60.996420202089404</v>
      </c>
      <c r="E10">
        <f>'MACS-nonEU'!H34</f>
        <v>4742.2015284358604</v>
      </c>
      <c r="G10" s="15">
        <f t="shared" si="2"/>
        <v>5646.1202810616905</v>
      </c>
      <c r="H10" s="15">
        <f t="shared" si="5"/>
        <v>1.0803244912561391E-2</v>
      </c>
      <c r="I10" s="15">
        <f t="shared" si="3"/>
        <v>63.281299938229644</v>
      </c>
      <c r="J10" s="15">
        <f t="shared" si="4"/>
        <v>5.2206754086242944</v>
      </c>
    </row>
    <row r="11" spans="1:10" x14ac:dyDescent="0.25">
      <c r="A11">
        <f t="shared" si="0"/>
        <v>61.740332919055234</v>
      </c>
      <c r="B11" s="7">
        <f>'MACS-nonEU'!H12</f>
        <v>1338.55978209875</v>
      </c>
      <c r="C11" s="7">
        <f t="shared" si="1"/>
        <v>2160.0586958582098</v>
      </c>
      <c r="D11">
        <f>'MACS-nonEU'!Y12</f>
        <v>67.322202752935198</v>
      </c>
      <c r="E11">
        <f>'MACS-nonEU'!H35</f>
        <v>4734.3058222817099</v>
      </c>
      <c r="G11" s="15">
        <f t="shared" si="2"/>
        <v>5907.6108913663229</v>
      </c>
      <c r="H11" s="15">
        <f t="shared" si="5"/>
        <v>1.1395842412594103E-2</v>
      </c>
      <c r="I11" s="15">
        <f t="shared" si="3"/>
        <v>69.278568500783422</v>
      </c>
      <c r="J11" s="15">
        <f t="shared" si="4"/>
        <v>3.8273669393537415</v>
      </c>
    </row>
    <row r="12" spans="1:10" x14ac:dyDescent="0.25">
      <c r="A12">
        <f t="shared" si="0"/>
        <v>64.473166198894958</v>
      </c>
      <c r="B12" s="7">
        <f>'MACS-nonEU'!H13</f>
        <v>1242.9483719985201</v>
      </c>
      <c r="C12" s="7">
        <f t="shared" si="1"/>
        <v>2255.6701059584398</v>
      </c>
      <c r="D12">
        <f>'MACS-nonEU'!Y13</f>
        <v>75.141881069044103</v>
      </c>
      <c r="E12">
        <f>'MACS-nonEU'!H36</f>
        <v>4725.4243509211401</v>
      </c>
      <c r="G12" s="15">
        <f t="shared" si="2"/>
        <v>6169.1014743444839</v>
      </c>
      <c r="H12" s="15">
        <f t="shared" si="5"/>
        <v>1.2180360686485307E-2</v>
      </c>
      <c r="I12" s="15">
        <f t="shared" si="3"/>
        <v>75.547303575204865</v>
      </c>
      <c r="J12" s="15">
        <f t="shared" si="4"/>
        <v>0.16436740850167231</v>
      </c>
    </row>
    <row r="13" spans="1:10" x14ac:dyDescent="0.25">
      <c r="A13">
        <f t="shared" si="0"/>
        <v>67.205999478870169</v>
      </c>
      <c r="B13" s="7">
        <f>'MACS-nonEU'!H14</f>
        <v>1147.3369618935501</v>
      </c>
      <c r="C13" s="7">
        <f t="shared" si="1"/>
        <v>2351.28151606341</v>
      </c>
      <c r="D13">
        <f>'MACS-nonEU'!Y14</f>
        <v>84.919884376262701</v>
      </c>
      <c r="E13">
        <f>'MACS-nonEU'!H37</f>
        <v>4715.2901157684701</v>
      </c>
      <c r="G13" s="15"/>
      <c r="H13" s="15"/>
      <c r="I13" s="15"/>
      <c r="J13" s="15"/>
    </row>
    <row r="14" spans="1:10" x14ac:dyDescent="0.25">
      <c r="A14">
        <f t="shared" si="0"/>
        <v>69.93883275932042</v>
      </c>
      <c r="B14" s="7">
        <f>'MACS-nonEU'!H15</f>
        <v>1051.72555177196</v>
      </c>
      <c r="C14" s="7">
        <f t="shared" si="1"/>
        <v>2446.8929261849999</v>
      </c>
      <c r="D14">
        <f>'MACS-nonEU'!Y15</f>
        <v>97.673874609436893</v>
      </c>
      <c r="E14">
        <f>'MACS-nonEU'!H38</f>
        <v>4703.5231785396099</v>
      </c>
      <c r="F14" s="16"/>
      <c r="G14" s="15"/>
      <c r="H14" s="15"/>
      <c r="I14" s="15"/>
      <c r="J14" s="15"/>
    </row>
    <row r="15" spans="1:10" x14ac:dyDescent="0.25">
      <c r="A15">
        <f t="shared" si="0"/>
        <v>72.671666268969773</v>
      </c>
      <c r="B15" s="7">
        <f>'MACS-nonEU'!H16</f>
        <v>956.11413363156805</v>
      </c>
      <c r="C15" s="7">
        <f t="shared" si="1"/>
        <v>2542.5043443253917</v>
      </c>
      <c r="D15">
        <f>'MACS-nonEU'!Y16</f>
        <v>115.577967383483</v>
      </c>
      <c r="E15">
        <f>'MACS-nonEU'!H39</f>
        <v>4689.47902444189</v>
      </c>
      <c r="F15" s="16"/>
      <c r="G15" s="15"/>
      <c r="H15" s="15"/>
      <c r="I15" s="15"/>
      <c r="J15" s="15"/>
    </row>
    <row r="16" spans="1:10" x14ac:dyDescent="0.25">
      <c r="A16">
        <f t="shared" si="0"/>
        <v>75.404499636611774</v>
      </c>
      <c r="B16" s="7">
        <f>'MACS-nonEU'!H17</f>
        <v>860.50272045947202</v>
      </c>
      <c r="C16" s="7">
        <f t="shared" si="1"/>
        <v>2638.1157574974877</v>
      </c>
      <c r="D16">
        <f>'MACS-nonEU'!Y17</f>
        <v>143.67802089234101</v>
      </c>
      <c r="E16">
        <f>'MACS-nonEU'!H40</f>
        <v>4671.9108794665999</v>
      </c>
      <c r="F16" s="16"/>
      <c r="G16" s="15"/>
      <c r="H16" s="15"/>
      <c r="I16" s="15"/>
      <c r="J16" s="15"/>
    </row>
  </sheetData>
  <mergeCells count="1">
    <mergeCell ref="A1:D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445C-834A-439E-878B-F0F5429E284B}">
  <dimension ref="A1:J18"/>
  <sheetViews>
    <sheetView workbookViewId="0">
      <selection sqref="A1:D1"/>
    </sheetView>
  </sheetViews>
  <sheetFormatPr baseColWidth="10" defaultRowHeight="15" x14ac:dyDescent="0.25"/>
  <sheetData>
    <row r="1" spans="1:10" ht="15.75" x14ac:dyDescent="0.25">
      <c r="A1" s="42" t="str">
        <f>'MACS-nonEU'!I3</f>
        <v>BRA</v>
      </c>
      <c r="B1" s="42"/>
      <c r="C1" s="42"/>
      <c r="D1" s="42"/>
      <c r="G1" s="15"/>
      <c r="H1" s="15"/>
      <c r="I1" s="15">
        <v>0.1505082450206115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'MACS-nonEU'!I4</f>
        <v>415.43776792296597</v>
      </c>
      <c r="C3" s="7">
        <f>B$3-B3</f>
        <v>0</v>
      </c>
      <c r="D3">
        <f>'MACS-nonEU'!Z4</f>
        <v>0</v>
      </c>
      <c r="E3">
        <f>'MACS-nonEU'!I27</f>
        <v>3100.6066719515502</v>
      </c>
      <c r="G3" s="15"/>
      <c r="H3" s="15"/>
      <c r="I3" s="15"/>
      <c r="J3" s="15">
        <f>SUM(J4:J17)</f>
        <v>455.37604034970201</v>
      </c>
    </row>
    <row r="4" spans="1:10" x14ac:dyDescent="0.25">
      <c r="A4">
        <f t="shared" ref="A4:A16" si="0">100*(B$3-B4)/B$3</f>
        <v>0.3336945317075834</v>
      </c>
      <c r="B4" s="7">
        <f>'MACS-nonEU'!I5</f>
        <v>414.051474808759</v>
      </c>
      <c r="C4" s="7">
        <f t="shared" ref="C4:C16" si="1">B$3-B4</f>
        <v>1.3862931142069783</v>
      </c>
      <c r="D4">
        <f>'MACS-nonEU'!Z5</f>
        <v>0</v>
      </c>
      <c r="E4">
        <f>'MACS-nonEU'!I28</f>
        <v>3100.6666327787698</v>
      </c>
      <c r="G4" s="15">
        <f>2*A4/100*E$3</f>
        <v>20.693109828125625</v>
      </c>
      <c r="H4" s="15">
        <f>D4/G4</f>
        <v>0</v>
      </c>
      <c r="I4" s="15">
        <f>$I$1*3*(A4/100)^2*$E$3</f>
        <v>1.5589292417683748E-2</v>
      </c>
      <c r="J4" s="15">
        <f>(D4-I4)^2</f>
        <v>2.43026038084052E-4</v>
      </c>
    </row>
    <row r="5" spans="1:10" x14ac:dyDescent="0.25">
      <c r="A5">
        <f t="shared" si="0"/>
        <v>5.6077833290517889</v>
      </c>
      <c r="B5" s="7">
        <f>'MACS-nonEU'!I6</f>
        <v>392.14091803079702</v>
      </c>
      <c r="C5" s="7">
        <f t="shared" si="1"/>
        <v>23.29684989216895</v>
      </c>
      <c r="D5">
        <f>'MACS-nonEU'!Z6</f>
        <v>0.149799345386321</v>
      </c>
      <c r="E5">
        <f>'MACS-nonEU'!I29</f>
        <v>3100.8378164912601</v>
      </c>
      <c r="G5" s="15">
        <f>2*A5/100*E$3</f>
        <v>347.75060809833303</v>
      </c>
      <c r="H5" s="15">
        <f>D5/G5</f>
        <v>4.3076659507655673E-4</v>
      </c>
      <c r="I5" s="15">
        <f>$I$1*3*(A5/100)^2*$E$3</f>
        <v>4.4026146471489147</v>
      </c>
      <c r="J5" s="15">
        <f>(D5-I5)^2</f>
        <v>18.08643799090606</v>
      </c>
    </row>
    <row r="6" spans="1:10" x14ac:dyDescent="0.25">
      <c r="A6">
        <f t="shared" si="0"/>
        <v>8.1891804665988932</v>
      </c>
      <c r="B6" s="7">
        <f>'MACS-nonEU'!I7</f>
        <v>381.416819381344</v>
      </c>
      <c r="C6" s="7">
        <f t="shared" si="1"/>
        <v>34.020948541621976</v>
      </c>
      <c r="D6">
        <f>'MACS-nonEU'!Z7</f>
        <v>12.529821562657199</v>
      </c>
      <c r="E6">
        <f>'MACS-nonEU'!I30</f>
        <v>3100.56227492877</v>
      </c>
      <c r="G6" s="15">
        <f t="shared" ref="G6:G16" si="2">2*A6/100*E$3</f>
        <v>507.82855185103671</v>
      </c>
      <c r="H6" s="15">
        <f t="shared" ref="H6:H16" si="3">D6/G6</f>
        <v>2.4673330235147194E-2</v>
      </c>
      <c r="I6" s="15">
        <f t="shared" ref="I6:I16" si="4">$I$1*3*(A6/100)^2*$E$3</f>
        <v>9.388778804594212</v>
      </c>
      <c r="J6" s="15">
        <f t="shared" ref="J6:J16" si="5">(D6-I6)^2</f>
        <v>9.8661496079799367</v>
      </c>
    </row>
    <row r="7" spans="1:10" x14ac:dyDescent="0.25">
      <c r="A7">
        <f t="shared" si="0"/>
        <v>11.455111885548957</v>
      </c>
      <c r="B7" s="7">
        <f>'MACS-nonEU'!I8</f>
        <v>367.84890679256301</v>
      </c>
      <c r="C7" s="7">
        <f t="shared" si="1"/>
        <v>47.588861130402961</v>
      </c>
      <c r="D7">
        <f>'MACS-nonEU'!Z8</f>
        <v>21.4404250181097</v>
      </c>
      <c r="E7">
        <f>'MACS-nonEU'!I31</f>
        <v>3099.9018800604899</v>
      </c>
      <c r="G7" s="15">
        <f t="shared" si="2"/>
        <v>710.35592680569198</v>
      </c>
      <c r="H7" s="15">
        <f t="shared" si="3"/>
        <v>3.0182650990922797E-2</v>
      </c>
      <c r="I7" s="15">
        <f t="shared" si="4"/>
        <v>18.370750316470023</v>
      </c>
      <c r="J7" s="15">
        <f t="shared" si="5"/>
        <v>9.4229027738866407</v>
      </c>
    </row>
    <row r="8" spans="1:10" x14ac:dyDescent="0.25">
      <c r="A8">
        <f t="shared" si="0"/>
        <v>14.873448193600829</v>
      </c>
      <c r="B8" s="7">
        <f>'MACS-nonEU'!I9</f>
        <v>353.64784673429199</v>
      </c>
      <c r="C8" s="7">
        <f t="shared" si="1"/>
        <v>61.789921188673986</v>
      </c>
      <c r="D8">
        <f>'MACS-nonEU'!Z9</f>
        <v>35.706406326058698</v>
      </c>
      <c r="E8">
        <f>'MACS-nonEU'!I32</f>
        <v>3098.68737319007</v>
      </c>
      <c r="G8" s="15">
        <f t="shared" si="2"/>
        <v>922.33425408008929</v>
      </c>
      <c r="H8" s="15">
        <f t="shared" si="3"/>
        <v>3.8713087113598832E-2</v>
      </c>
      <c r="I8" s="15">
        <f t="shared" si="4"/>
        <v>30.970737971236826</v>
      </c>
      <c r="J8" s="15">
        <f t="shared" si="5"/>
        <v>22.426554766861294</v>
      </c>
    </row>
    <row r="9" spans="1:10" x14ac:dyDescent="0.25">
      <c r="A9">
        <f t="shared" si="0"/>
        <v>18.045171105231798</v>
      </c>
      <c r="B9" s="7">
        <f>'MACS-nonEU'!I10</f>
        <v>340.47131186551098</v>
      </c>
      <c r="C9" s="7">
        <f t="shared" si="1"/>
        <v>74.966456057454991</v>
      </c>
      <c r="D9">
        <f>'MACS-nonEU'!Z10</f>
        <v>53.519935423754099</v>
      </c>
      <c r="E9">
        <f>'MACS-nonEU'!I33</f>
        <v>3096.7839088810902</v>
      </c>
      <c r="G9" s="15">
        <f t="shared" si="2"/>
        <v>1119.0195585077809</v>
      </c>
      <c r="H9" s="15">
        <f t="shared" si="3"/>
        <v>4.782752456545375E-2</v>
      </c>
      <c r="I9" s="15">
        <f t="shared" si="4"/>
        <v>45.587967766193266</v>
      </c>
      <c r="J9" s="15">
        <f t="shared" si="5"/>
        <v>62.91611092059108</v>
      </c>
    </row>
    <row r="10" spans="1:10" x14ac:dyDescent="0.25">
      <c r="A10">
        <f t="shared" si="0"/>
        <v>21.406402665415861</v>
      </c>
      <c r="B10" s="7">
        <f>'MACS-nonEU'!I11</f>
        <v>326.50748649716002</v>
      </c>
      <c r="C10" s="7">
        <f t="shared" si="1"/>
        <v>88.930281425805958</v>
      </c>
      <c r="D10">
        <f>'MACS-nonEU'!Z11</f>
        <v>73.128606387002506</v>
      </c>
      <c r="E10">
        <f>'MACS-nonEU'!I34</f>
        <v>3093.9902863908901</v>
      </c>
      <c r="G10" s="15">
        <f t="shared" si="2"/>
        <v>1327.4566985373974</v>
      </c>
      <c r="H10" s="15">
        <f t="shared" si="3"/>
        <v>5.5089259384186469E-2</v>
      </c>
      <c r="I10" s="15">
        <f t="shared" si="4"/>
        <v>64.152798283177873</v>
      </c>
      <c r="J10" s="15">
        <f t="shared" si="5"/>
        <v>80.565131116683958</v>
      </c>
    </row>
    <row r="11" spans="1:10" x14ac:dyDescent="0.25">
      <c r="A11">
        <f t="shared" si="0"/>
        <v>24.972638105780362</v>
      </c>
      <c r="B11" s="7">
        <f>'MACS-nonEU'!I12</f>
        <v>311.691997584832</v>
      </c>
      <c r="C11" s="7">
        <f t="shared" si="1"/>
        <v>103.74577033813398</v>
      </c>
      <c r="D11">
        <f>'MACS-nonEU'!Z12</f>
        <v>97.847049360579106</v>
      </c>
      <c r="E11">
        <f>'MACS-nonEU'!I35</f>
        <v>3090.11539621987</v>
      </c>
      <c r="G11" s="15">
        <f t="shared" si="2"/>
        <v>1548.6065665402823</v>
      </c>
      <c r="H11" s="15">
        <f t="shared" si="3"/>
        <v>6.3183930298821911E-2</v>
      </c>
      <c r="I11" s="15">
        <f t="shared" si="4"/>
        <v>87.308609352088141</v>
      </c>
      <c r="J11" s="15">
        <f t="shared" si="5"/>
        <v>111.05871781256306</v>
      </c>
    </row>
    <row r="12" spans="1:10" x14ac:dyDescent="0.25">
      <c r="A12">
        <f t="shared" si="0"/>
        <v>29.33211060105678</v>
      </c>
      <c r="B12" s="7">
        <f>'MACS-nonEU'!I13</f>
        <v>293.58110235724001</v>
      </c>
      <c r="C12" s="7">
        <f t="shared" si="1"/>
        <v>121.85666556572596</v>
      </c>
      <c r="D12">
        <f>'MACS-nonEU'!Z13</f>
        <v>128.38827285294801</v>
      </c>
      <c r="E12">
        <f>'MACS-nonEU'!I36</f>
        <v>3084.7984601237299</v>
      </c>
      <c r="G12" s="15">
        <f t="shared" si="2"/>
        <v>1818.946756641149</v>
      </c>
      <c r="H12" s="15">
        <f t="shared" si="3"/>
        <v>7.0583854301501742E-2</v>
      </c>
      <c r="I12" s="15">
        <f t="shared" si="4"/>
        <v>120.45223186957107</v>
      </c>
      <c r="J12" s="15">
        <f t="shared" si="5"/>
        <v>62.980746489838445</v>
      </c>
    </row>
    <row r="13" spans="1:10" x14ac:dyDescent="0.25">
      <c r="A13">
        <f t="shared" si="0"/>
        <v>34.748951000156417</v>
      </c>
      <c r="B13" s="7">
        <f>'MACS-nonEU'!I14</f>
        <v>271.07750151127101</v>
      </c>
      <c r="C13" s="7">
        <f t="shared" si="1"/>
        <v>144.36026641169497</v>
      </c>
      <c r="D13">
        <f>'MACS-nonEU'!Z14</f>
        <v>168.618244794887</v>
      </c>
      <c r="E13">
        <f>'MACS-nonEU'!I37</f>
        <v>3077.80544794452</v>
      </c>
      <c r="G13" s="15">
        <f t="shared" si="2"/>
        <v>2154.8565862880496</v>
      </c>
      <c r="H13" s="15">
        <f t="shared" si="3"/>
        <v>7.8250332698636044E-2</v>
      </c>
      <c r="I13" s="15">
        <f t="shared" si="4"/>
        <v>169.04861656957598</v>
      </c>
      <c r="J13" s="15">
        <f t="shared" si="5"/>
        <v>0.18521986444894115</v>
      </c>
    </row>
    <row r="14" spans="1:10" x14ac:dyDescent="0.25">
      <c r="A14">
        <f t="shared" si="0"/>
        <v>40.368580067427217</v>
      </c>
      <c r="B14" s="7">
        <f>'MACS-nonEU'!I15</f>
        <v>247.731439948651</v>
      </c>
      <c r="C14" s="7">
        <f t="shared" si="1"/>
        <v>167.70632797431497</v>
      </c>
      <c r="D14">
        <f>'MACS-nonEU'!Z15</f>
        <v>222.027353750331</v>
      </c>
      <c r="E14">
        <f>'MACS-nonEU'!I38</f>
        <v>3069.2200483440502</v>
      </c>
      <c r="F14" s="16"/>
      <c r="G14" s="15">
        <f t="shared" si="2"/>
        <v>2503.3417738855037</v>
      </c>
      <c r="H14" s="15">
        <f t="shared" si="3"/>
        <v>8.8692385540994831E-2</v>
      </c>
      <c r="I14" s="15">
        <f t="shared" si="4"/>
        <v>228.14721470121751</v>
      </c>
      <c r="J14" s="15">
        <f t="shared" si="5"/>
        <v>37.452698058185476</v>
      </c>
    </row>
    <row r="15" spans="1:10" x14ac:dyDescent="0.25">
      <c r="A15">
        <f t="shared" si="0"/>
        <v>46.057377039177339</v>
      </c>
      <c r="B15" s="7">
        <f>'MACS-nonEU'!I16</f>
        <v>224.098028787543</v>
      </c>
      <c r="C15" s="7">
        <f t="shared" si="1"/>
        <v>191.33973913542297</v>
      </c>
      <c r="D15">
        <f>'MACS-nonEU'!Z16</f>
        <v>291.44539649436598</v>
      </c>
      <c r="E15">
        <f>'MACS-nonEU'!I39</f>
        <v>3058.9202300030101</v>
      </c>
      <c r="F15" s="16"/>
      <c r="G15" s="15">
        <f t="shared" si="2"/>
        <v>2856.1162108052276</v>
      </c>
      <c r="H15" s="15">
        <f t="shared" si="3"/>
        <v>0.10204255533853032</v>
      </c>
      <c r="I15" s="15">
        <f t="shared" si="4"/>
        <v>296.97960572953286</v>
      </c>
      <c r="J15" s="15">
        <f t="shared" si="5"/>
        <v>30.627471858606427</v>
      </c>
    </row>
    <row r="16" spans="1:10" x14ac:dyDescent="0.25">
      <c r="A16">
        <f t="shared" si="0"/>
        <v>51.870403671716446</v>
      </c>
      <c r="B16" s="7">
        <f>'MACS-nonEU'!I17</f>
        <v>199.94852069655499</v>
      </c>
      <c r="C16" s="7">
        <f t="shared" si="1"/>
        <v>215.48924722641098</v>
      </c>
      <c r="D16">
        <f>'MACS-nonEU'!Z17</f>
        <v>374.33171652674997</v>
      </c>
      <c r="E16">
        <f>'MACS-nonEU'!I40</f>
        <v>3046.7644696500802</v>
      </c>
      <c r="F16" s="16"/>
      <c r="G16" s="15">
        <f t="shared" si="2"/>
        <v>3216.5943940268839</v>
      </c>
      <c r="H16" s="15">
        <f t="shared" si="3"/>
        <v>0.11637516909868162</v>
      </c>
      <c r="I16" s="15">
        <f t="shared" si="4"/>
        <v>376.67559185857226</v>
      </c>
      <c r="J16" s="15">
        <f t="shared" si="5"/>
        <v>5.4937515711250473</v>
      </c>
    </row>
    <row r="17" spans="1:10" x14ac:dyDescent="0.25">
      <c r="A17">
        <f>100*(B$3-B17)/B$3</f>
        <v>57.768867679692683</v>
      </c>
      <c r="B17" s="7">
        <f>'MACS-nonEU'!I18</f>
        <v>175.444073480079</v>
      </c>
      <c r="C17" s="7">
        <f>B$3-B17</f>
        <v>239.99369444288698</v>
      </c>
      <c r="D17">
        <f>'MACS-nonEU'!Z18</f>
        <v>469.28626634060299</v>
      </c>
      <c r="E17">
        <f>'MACS-nonEU'!I41</f>
        <v>3032.5365135258198</v>
      </c>
      <c r="G17" s="15">
        <f>2*A17/100*E$3</f>
        <v>3582.3707311748281</v>
      </c>
      <c r="H17" s="15">
        <f>D17/G17</f>
        <v>0.13099879983295362</v>
      </c>
      <c r="I17" s="15">
        <f>$I$1*3*(A17/100)^2*$E$3</f>
        <v>467.21409248400033</v>
      </c>
      <c r="J17" s="15">
        <f>(D17-I17)^2</f>
        <v>4.2939044919875418</v>
      </c>
    </row>
    <row r="18" spans="1:10" x14ac:dyDescent="0.25">
      <c r="B18" s="7"/>
      <c r="C18" s="7"/>
      <c r="G18" s="15"/>
      <c r="H18" s="15"/>
      <c r="I18" s="15"/>
      <c r="J18" s="15"/>
    </row>
  </sheetData>
  <mergeCells count="1">
    <mergeCell ref="A1:D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DE51-EFB0-48E9-B402-CB265E9563B2}">
  <dimension ref="A1:K12"/>
  <sheetViews>
    <sheetView workbookViewId="0">
      <selection activeCell="F16" sqref="F16"/>
    </sheetView>
  </sheetViews>
  <sheetFormatPr baseColWidth="10" defaultRowHeight="15" x14ac:dyDescent="0.25"/>
  <sheetData>
    <row r="1" spans="1:11" ht="15.75" x14ac:dyDescent="0.25">
      <c r="A1" s="42" t="s">
        <v>7</v>
      </c>
      <c r="B1" s="42"/>
      <c r="C1" s="42"/>
      <c r="D1" s="42"/>
      <c r="E1" s="42"/>
      <c r="H1" s="15"/>
      <c r="I1" s="15"/>
      <c r="J1" s="15">
        <v>6.1404047223672077E-2</v>
      </c>
      <c r="K1" s="15"/>
    </row>
    <row r="2" spans="1:11" ht="63.75" x14ac:dyDescent="0.25">
      <c r="A2" s="17" t="s">
        <v>36</v>
      </c>
      <c r="B2" s="17" t="s">
        <v>990</v>
      </c>
      <c r="C2" s="17" t="s">
        <v>10</v>
      </c>
      <c r="D2" s="17" t="s">
        <v>11</v>
      </c>
      <c r="E2" s="17" t="s">
        <v>42</v>
      </c>
      <c r="F2" s="17" t="s">
        <v>43</v>
      </c>
      <c r="G2" s="17"/>
      <c r="H2" s="18" t="s">
        <v>37</v>
      </c>
      <c r="I2" s="18" t="s">
        <v>38</v>
      </c>
      <c r="J2" s="18" t="s">
        <v>39</v>
      </c>
      <c r="K2" s="18" t="s">
        <v>40</v>
      </c>
    </row>
    <row r="3" spans="1:11" x14ac:dyDescent="0.25">
      <c r="A3">
        <v>0</v>
      </c>
      <c r="C3">
        <v>718.55681505721805</v>
      </c>
      <c r="D3">
        <v>0</v>
      </c>
      <c r="E3">
        <v>0</v>
      </c>
      <c r="F3">
        <v>1829.74930082734</v>
      </c>
      <c r="K3">
        <v>230.94788927834907</v>
      </c>
    </row>
    <row r="4" spans="1:11" x14ac:dyDescent="0.25">
      <c r="A4">
        <v>3.4350435483307709</v>
      </c>
      <c r="B4">
        <v>24.68273951671404</v>
      </c>
      <c r="C4">
        <v>693.87407554050401</v>
      </c>
      <c r="D4">
        <v>24.682739516714037</v>
      </c>
      <c r="E4">
        <v>3.9508786053181302</v>
      </c>
      <c r="F4">
        <v>1830.1084869732899</v>
      </c>
      <c r="H4">
        <v>125.70537061739387</v>
      </c>
      <c r="I4">
        <v>3.1429672303686339E-2</v>
      </c>
      <c r="J4">
        <v>0.39771716604124063</v>
      </c>
      <c r="K4">
        <v>12.624956213564218</v>
      </c>
    </row>
    <row r="5" spans="1:11" x14ac:dyDescent="0.25">
      <c r="A5">
        <v>8.0996245275056786</v>
      </c>
      <c r="B5">
        <v>58.200404036438051</v>
      </c>
      <c r="C5">
        <v>660.35641102078</v>
      </c>
      <c r="D5">
        <v>58.200404036438044</v>
      </c>
      <c r="E5">
        <v>9.2661283960389795</v>
      </c>
      <c r="F5">
        <v>1830.28364797979</v>
      </c>
      <c r="H5">
        <v>296.4056463233498</v>
      </c>
      <c r="I5">
        <v>3.1261646027925298E-2</v>
      </c>
      <c r="J5">
        <v>2.211259009118046</v>
      </c>
      <c r="K5">
        <v>49.77118206651415</v>
      </c>
    </row>
    <row r="6" spans="1:11" x14ac:dyDescent="0.25">
      <c r="A6">
        <v>13.133056326528688</v>
      </c>
      <c r="B6">
        <v>94.368471259575017</v>
      </c>
      <c r="C6">
        <v>624.18834379764303</v>
      </c>
      <c r="D6">
        <v>94.368471259575017</v>
      </c>
      <c r="E6">
        <v>14.8932727410324</v>
      </c>
      <c r="F6">
        <v>1830.2245517829899</v>
      </c>
      <c r="H6">
        <v>480.60401262383886</v>
      </c>
      <c r="I6">
        <v>3.0988656669184177E-2</v>
      </c>
      <c r="J6">
        <v>5.8135505815989674</v>
      </c>
      <c r="K6">
        <v>82.441354492506505</v>
      </c>
    </row>
    <row r="7" spans="1:11" x14ac:dyDescent="0.25">
      <c r="A7">
        <v>24.686398045224291</v>
      </c>
      <c r="B7">
        <v>177.38579554611098</v>
      </c>
      <c r="C7">
        <v>541.17101951110703</v>
      </c>
      <c r="D7">
        <v>177.38579554611101</v>
      </c>
      <c r="E7">
        <v>27.567880966702099</v>
      </c>
      <c r="F7">
        <v>1829.57225399857</v>
      </c>
      <c r="H7">
        <v>903.39839126389109</v>
      </c>
      <c r="I7">
        <v>3.0515751669795994E-2</v>
      </c>
      <c r="J7">
        <v>20.541175646648909</v>
      </c>
      <c r="K7">
        <v>49.374587654863788</v>
      </c>
    </row>
    <row r="8" spans="1:11" x14ac:dyDescent="0.25">
      <c r="A8">
        <v>31.917743695202628</v>
      </c>
      <c r="B8">
        <v>229.34712253437402</v>
      </c>
      <c r="C8">
        <v>489.20969252284402</v>
      </c>
      <c r="D8">
        <v>229.34712253437402</v>
      </c>
      <c r="E8">
        <v>35.797266617364002</v>
      </c>
      <c r="F8">
        <v>1829.2586296903901</v>
      </c>
      <c r="H8">
        <v>1168.0293842056649</v>
      </c>
      <c r="I8">
        <v>3.0647573683866221E-2</v>
      </c>
      <c r="J8">
        <v>34.337937634811176</v>
      </c>
      <c r="K8">
        <v>2.1296410793186662</v>
      </c>
    </row>
    <row r="9" spans="1:11" x14ac:dyDescent="0.25">
      <c r="A9">
        <v>39.083913021723269</v>
      </c>
      <c r="B9">
        <v>280.84012060862807</v>
      </c>
      <c r="C9">
        <v>437.71669444858998</v>
      </c>
      <c r="D9">
        <v>280.84012060862807</v>
      </c>
      <c r="E9">
        <v>48.305037160075997</v>
      </c>
      <c r="F9">
        <v>1829.5973723571101</v>
      </c>
      <c r="H9">
        <v>1430.2752505018946</v>
      </c>
      <c r="I9">
        <v>3.3773245494617479E-2</v>
      </c>
      <c r="J9">
        <v>51.487987605000129</v>
      </c>
      <c r="K9">
        <v>10.131173534842725</v>
      </c>
    </row>
    <row r="10" spans="1:11" x14ac:dyDescent="0.25">
      <c r="A10">
        <v>45.102647505042896</v>
      </c>
      <c r="B10">
        <v>324.08814741872004</v>
      </c>
      <c r="C10">
        <v>394.468667638498</v>
      </c>
      <c r="D10">
        <v>324.08814741872004</v>
      </c>
      <c r="E10">
        <v>64.482248310993896</v>
      </c>
      <c r="F10">
        <v>1830.4782592681499</v>
      </c>
      <c r="H10">
        <v>1650.5307547562843</v>
      </c>
      <c r="I10">
        <v>3.9067583639491331E-2</v>
      </c>
      <c r="J10">
        <v>68.566804919297027</v>
      </c>
      <c r="K10">
        <v>16.683602686432781</v>
      </c>
    </row>
    <row r="11" spans="1:11" x14ac:dyDescent="0.25">
      <c r="A11">
        <v>49.888899187097202</v>
      </c>
      <c r="B11">
        <v>358.48008506591202</v>
      </c>
      <c r="C11">
        <v>360.07672999130602</v>
      </c>
      <c r="D11">
        <v>358.48008506591202</v>
      </c>
      <c r="E11">
        <v>82.867495648050905</v>
      </c>
      <c r="F11">
        <v>1831.1827970423201</v>
      </c>
      <c r="H11">
        <v>1825.6835681327352</v>
      </c>
      <c r="I11">
        <v>4.5389845805977082E-2</v>
      </c>
      <c r="J11">
        <v>83.891446741884067</v>
      </c>
      <c r="K11">
        <v>1.0484758425621288</v>
      </c>
    </row>
    <row r="12" spans="1:11" x14ac:dyDescent="0.25">
      <c r="A12">
        <v>55.087126374691934</v>
      </c>
      <c r="B12">
        <v>395.83230078453107</v>
      </c>
      <c r="C12">
        <v>322.72451427268697</v>
      </c>
      <c r="D12">
        <v>395.83230078453107</v>
      </c>
      <c r="E12">
        <v>104.88127159326901</v>
      </c>
      <c r="F12">
        <v>1831.6892976334</v>
      </c>
      <c r="H12">
        <v>2015.9126193735976</v>
      </c>
      <c r="I12">
        <v>5.2026695296871872E-2</v>
      </c>
      <c r="J12">
        <v>102.28455911250721</v>
      </c>
      <c r="K12">
        <v>6.7429157077440749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059E-5838-4488-90CB-2EFB799D97BE}">
  <dimension ref="A1:AT253"/>
  <sheetViews>
    <sheetView zoomScale="61" workbookViewId="0">
      <selection activeCell="J238" sqref="J238"/>
    </sheetView>
  </sheetViews>
  <sheetFormatPr baseColWidth="10" defaultColWidth="11.5703125" defaultRowHeight="15" x14ac:dyDescent="0.25"/>
  <cols>
    <col min="1" max="2" width="13" customWidth="1"/>
    <col min="3" max="6" width="12.140625" customWidth="1"/>
    <col min="25" max="25" width="13.28515625" customWidth="1"/>
    <col min="27" max="27" width="14.140625" customWidth="1"/>
  </cols>
  <sheetData>
    <row r="1" spans="1:46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X1" s="40" t="s">
        <v>17</v>
      </c>
      <c r="Y1" s="40"/>
      <c r="Z1" s="40"/>
      <c r="AA1" s="40"/>
      <c r="AB1" s="40"/>
      <c r="AC1" s="40"/>
      <c r="AD1" s="40"/>
      <c r="AE1" s="40"/>
      <c r="AF1" s="40"/>
      <c r="AG1" s="40"/>
      <c r="AH1" s="40"/>
    </row>
    <row r="2" spans="1:46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46" ht="18.7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46" ht="18.75" x14ac:dyDescent="0.25">
      <c r="A4" s="39" t="str">
        <f>USA!A1</f>
        <v>USA</v>
      </c>
      <c r="B4" s="39"/>
      <c r="C4" s="39"/>
      <c r="D4" s="39"/>
      <c r="E4" s="27"/>
      <c r="F4" s="27"/>
      <c r="G4" s="27"/>
      <c r="H4" s="27"/>
      <c r="I4" s="28" t="s">
        <v>45</v>
      </c>
      <c r="J4" s="22">
        <f>USA!I1</f>
        <v>5.953305611064651E-3</v>
      </c>
      <c r="K4" s="27"/>
      <c r="X4" s="39" t="str">
        <f>EU!A1</f>
        <v>EU</v>
      </c>
      <c r="Y4" s="39"/>
      <c r="Z4" s="39"/>
      <c r="AA4" s="39"/>
      <c r="AB4" s="20"/>
      <c r="AC4" s="20"/>
      <c r="AD4" s="20"/>
      <c r="AE4" s="20"/>
      <c r="AF4" s="21" t="s">
        <v>45</v>
      </c>
      <c r="AG4" s="22">
        <f>EU!J1</f>
        <v>1.2389401307264044E-2</v>
      </c>
      <c r="AH4" s="20"/>
    </row>
    <row r="5" spans="1:46" s="2" customFormat="1" ht="41.45" customHeight="1" x14ac:dyDescent="0.25">
      <c r="A5" s="2" t="str">
        <f>USA!A2</f>
        <v>% emission reduction rel. to baseline</v>
      </c>
      <c r="B5" s="2" t="s">
        <v>991</v>
      </c>
      <c r="C5" s="2" t="str">
        <f>USA!B2</f>
        <v>emissions (in MtCO2)</v>
      </c>
      <c r="D5" s="2" t="str">
        <f>USA!C2</f>
        <v>emission reduction rel. to baseline (in MtCO2)</v>
      </c>
      <c r="E5" s="2" t="str">
        <f>USA!D2</f>
        <v>CO2 price in 2030 ($2014)</v>
      </c>
      <c r="F5" s="2" t="str">
        <f>USA!E2</f>
        <v>GDP in 2030 ($2014)</v>
      </c>
      <c r="H5" s="2" t="str">
        <f>USA!G2</f>
        <v>marg. Costs</v>
      </c>
      <c r="I5" s="2" t="str">
        <f>USA!H2</f>
        <v>implied alpha</v>
      </c>
      <c r="J5" s="2" t="str">
        <f>USA!I2</f>
        <v>calculated co2</v>
      </c>
      <c r="K5" s="2" t="str">
        <f>USA!J2</f>
        <v>difference</v>
      </c>
      <c r="L5"/>
      <c r="M5"/>
      <c r="N5"/>
      <c r="O5"/>
      <c r="P5"/>
      <c r="Q5"/>
      <c r="R5"/>
      <c r="S5"/>
      <c r="T5"/>
      <c r="X5" s="2" t="str">
        <f>EU!A2</f>
        <v>% emission reduction rel. to baseline</v>
      </c>
      <c r="Y5" s="2" t="str">
        <f>EU!B2</f>
        <v>Theoretische Reduktion</v>
      </c>
      <c r="Z5" s="2" t="str">
        <f>EU!C2</f>
        <v>emissions (in MtCO2)</v>
      </c>
      <c r="AA5" s="2" t="str">
        <f>EU!D2</f>
        <v>emission reduction rel. to baseline (in MtCO2)</v>
      </c>
      <c r="AB5" s="2" t="str">
        <f>EU!E2</f>
        <v>CO2 price in 2030 ($2014)</v>
      </c>
      <c r="AC5" s="2" t="str">
        <f>EU!F2</f>
        <v>GDP in 2030 ($2014)</v>
      </c>
      <c r="AE5" s="2" t="str">
        <f>EU!H2</f>
        <v>marg. Costs</v>
      </c>
      <c r="AF5" s="2" t="str">
        <f>EU!I2</f>
        <v>implied alpha</v>
      </c>
      <c r="AG5" s="2" t="str">
        <f>EU!J2</f>
        <v>calculated co2</v>
      </c>
      <c r="AH5" s="2" t="str">
        <f>EU!K2</f>
        <v>difference</v>
      </c>
    </row>
    <row r="6" spans="1:46" x14ac:dyDescent="0.25">
      <c r="A6">
        <f>USA!A3</f>
        <v>0</v>
      </c>
      <c r="B6">
        <f>C$6*(A6/100)</f>
        <v>0</v>
      </c>
      <c r="C6" s="7">
        <f>USA!B3</f>
        <v>5813.4254740531396</v>
      </c>
      <c r="D6" s="7">
        <f>USA!C3</f>
        <v>0</v>
      </c>
      <c r="E6">
        <f>USA!D3</f>
        <v>0</v>
      </c>
      <c r="F6">
        <f>USA!E3</f>
        <v>23071.3414623932</v>
      </c>
      <c r="K6">
        <f>USA!J3</f>
        <v>663.63094574282377</v>
      </c>
      <c r="X6">
        <f>EU!A3</f>
        <v>0</v>
      </c>
      <c r="Y6">
        <f>EU!B3</f>
        <v>0</v>
      </c>
      <c r="Z6" s="7">
        <f>EU!C3</f>
        <v>4051.2037262860299</v>
      </c>
      <c r="AA6" s="7">
        <f>EU!D3</f>
        <v>0</v>
      </c>
      <c r="AB6">
        <f>EU!E3</f>
        <v>0</v>
      </c>
      <c r="AC6" s="7">
        <f>EU!F3</f>
        <v>24824.89394453527</v>
      </c>
      <c r="AH6">
        <f>EU!K3</f>
        <v>21231.135620333749</v>
      </c>
      <c r="AS6" s="41" t="s">
        <v>992</v>
      </c>
      <c r="AT6" s="41"/>
    </row>
    <row r="7" spans="1:46" x14ac:dyDescent="0.25">
      <c r="A7">
        <f>USA!A4</f>
        <v>2.4858078340946954</v>
      </c>
      <c r="B7">
        <f t="shared" ref="B7:B19" si="0">C$6*(A7/100)</f>
        <v>144.51058586326963</v>
      </c>
      <c r="C7" s="7">
        <f>USA!B4</f>
        <v>5668.91488818987</v>
      </c>
      <c r="D7" s="7">
        <f>USA!C4</f>
        <v>144.51058586326963</v>
      </c>
      <c r="E7">
        <f>USA!D4</f>
        <v>4.2441174550693299</v>
      </c>
      <c r="F7">
        <f>USA!E4</f>
        <v>23070.770803571901</v>
      </c>
      <c r="H7">
        <f>USA!G4</f>
        <v>0</v>
      </c>
      <c r="I7">
        <f>USA!H4</f>
        <v>9.9235926832034846E-2</v>
      </c>
      <c r="J7">
        <f>USA!I4</f>
        <v>0.25461699242498065</v>
      </c>
      <c r="K7">
        <f>USA!J4</f>
        <v>15.916113941439475</v>
      </c>
      <c r="X7">
        <f>EU!A4</f>
        <v>3.1831119307441504</v>
      </c>
      <c r="Y7">
        <f>EU!B4</f>
        <v>128.95434915016222</v>
      </c>
      <c r="Z7" s="7">
        <f>EU!C4</f>
        <v>3922.2493771358677</v>
      </c>
      <c r="AA7" s="7">
        <f>EU!D4</f>
        <v>128.95434915016222</v>
      </c>
      <c r="AB7">
        <f>EU!E4</f>
        <v>3.9508786053181302</v>
      </c>
      <c r="AC7" s="7">
        <f>EU!F4</f>
        <v>24826.648261572653</v>
      </c>
      <c r="AE7">
        <f>EU!H4</f>
        <v>1580.4083218861688</v>
      </c>
      <c r="AF7">
        <f>EU!I4</f>
        <v>2.4999100236341946E-3</v>
      </c>
      <c r="AG7">
        <f>EU!J4</f>
        <v>0.93489491538900904</v>
      </c>
      <c r="AH7">
        <f>EU!K4</f>
        <v>9.0961576179184771</v>
      </c>
      <c r="AS7" s="20" t="s">
        <v>973</v>
      </c>
      <c r="AT7" s="20" t="s">
        <v>993</v>
      </c>
    </row>
    <row r="8" spans="1:46" x14ac:dyDescent="0.25">
      <c r="A8">
        <f>USA!A5</f>
        <v>6.9182711274365518</v>
      </c>
      <c r="B8">
        <f t="shared" si="0"/>
        <v>402.18853608645986</v>
      </c>
      <c r="C8" s="7">
        <f>USA!B5</f>
        <v>5411.2369379666798</v>
      </c>
      <c r="D8" s="7">
        <f>USA!C5</f>
        <v>402.18853608645986</v>
      </c>
      <c r="E8">
        <f>USA!D5</f>
        <v>11.3345412902317</v>
      </c>
      <c r="F8">
        <f>USA!E5</f>
        <v>23067.1480601148</v>
      </c>
      <c r="H8">
        <f>USA!G5</f>
        <v>0</v>
      </c>
      <c r="I8">
        <f>USA!H5</f>
        <v>3.4221073959187387E-2</v>
      </c>
      <c r="J8">
        <f>USA!I5</f>
        <v>1.9721840185481627</v>
      </c>
      <c r="K8">
        <f>USA!J5</f>
        <v>87.653733682645608</v>
      </c>
      <c r="X8">
        <f>EU!A5</f>
        <v>7.392541866037333</v>
      </c>
      <c r="Y8">
        <f>EU!B5</f>
        <v>299.48693154415923</v>
      </c>
      <c r="Z8" s="7">
        <f>EU!C5</f>
        <v>3751.7167947418707</v>
      </c>
      <c r="AA8" s="7">
        <f>EU!D5</f>
        <v>299.48693154415923</v>
      </c>
      <c r="AB8">
        <f>EU!E5</f>
        <v>9.2661283960389795</v>
      </c>
      <c r="AC8" s="7">
        <f>EU!F5</f>
        <v>24827.26511082783</v>
      </c>
      <c r="AE8">
        <f>EU!H5</f>
        <v>3670.381356098273</v>
      </c>
      <c r="AF8">
        <f>EU!I5</f>
        <v>2.524568293331011E-3</v>
      </c>
      <c r="AG8">
        <f>EU!J5</f>
        <v>5.0425076119582268</v>
      </c>
      <c r="AH8">
        <f>EU!K5</f>
        <v>17.838972527718912</v>
      </c>
      <c r="AS8" t="str">
        <f>X4</f>
        <v>EU</v>
      </c>
      <c r="AT8">
        <f>AG4</f>
        <v>1.2389401307264044E-2</v>
      </c>
    </row>
    <row r="9" spans="1:46" x14ac:dyDescent="0.25">
      <c r="A9">
        <f>USA!A6</f>
        <v>15.783197715371328</v>
      </c>
      <c r="B9">
        <f t="shared" si="0"/>
        <v>917.5444366055699</v>
      </c>
      <c r="C9" s="7">
        <f>USA!B6</f>
        <v>4895.8810374475697</v>
      </c>
      <c r="D9" s="7">
        <f>USA!C6</f>
        <v>917.5444366055699</v>
      </c>
      <c r="E9">
        <f>USA!D6</f>
        <v>23.3579754773925</v>
      </c>
      <c r="F9">
        <f>USA!E6</f>
        <v>23050.906369224998</v>
      </c>
      <c r="H9">
        <f>USA!G6</f>
        <v>0</v>
      </c>
      <c r="I9">
        <f>USA!H6</f>
        <v>1.355925857780144E-2</v>
      </c>
      <c r="J9">
        <f>USA!I6</f>
        <v>10.264605741924115</v>
      </c>
      <c r="K9">
        <f>USA!J6</f>
        <v>171.43633102967948</v>
      </c>
      <c r="X9">
        <f>EU!A6</f>
        <v>11.601971774806856</v>
      </c>
      <c r="Y9">
        <f>EU!B6</f>
        <v>470.01951286362879</v>
      </c>
      <c r="Z9" s="7">
        <f>EU!C6</f>
        <v>3581.1842134224012</v>
      </c>
      <c r="AA9" s="7">
        <f>EU!D6</f>
        <v>470.01951286362873</v>
      </c>
      <c r="AB9">
        <f>EU!E6</f>
        <v>14.8932727410324</v>
      </c>
      <c r="AC9" s="7">
        <f>EU!F6</f>
        <v>24826.147827926819</v>
      </c>
      <c r="AE9">
        <f>EU!H6</f>
        <v>5760.354377141437</v>
      </c>
      <c r="AF9">
        <f>EU!I6</f>
        <v>2.5854785601616324E-3</v>
      </c>
      <c r="AG9">
        <f>EU!J6</f>
        <v>12.420028321686397</v>
      </c>
      <c r="AH9">
        <f>EU!K6</f>
        <v>6.1169379578261456</v>
      </c>
      <c r="AS9" t="str">
        <f>A4</f>
        <v>USA</v>
      </c>
      <c r="AT9">
        <f>J4</f>
        <v>5.953305611064651E-3</v>
      </c>
    </row>
    <row r="10" spans="1:46" x14ac:dyDescent="0.25">
      <c r="A10">
        <f>USA!A7</f>
        <v>20.215661009809427</v>
      </c>
      <c r="B10">
        <f t="shared" si="0"/>
        <v>1175.2223868924893</v>
      </c>
      <c r="C10" s="7">
        <f>USA!B7</f>
        <v>4638.2030871606503</v>
      </c>
      <c r="D10" s="7">
        <f>USA!C7</f>
        <v>1175.2223868924893</v>
      </c>
      <c r="E10">
        <f>USA!D7</f>
        <v>28.4500185062562</v>
      </c>
      <c r="F10">
        <f>USA!E7</f>
        <v>23038.986237514498</v>
      </c>
      <c r="H10">
        <f>USA!G7</f>
        <v>0</v>
      </c>
      <c r="I10">
        <f>USA!H7</f>
        <v>1.007214664738003E-2</v>
      </c>
      <c r="J10">
        <f>USA!I7</f>
        <v>16.839460439832937</v>
      </c>
      <c r="K10">
        <f>USA!J7</f>
        <v>134.80505861378629</v>
      </c>
      <c r="X10">
        <f>EU!A7</f>
        <v>20.020831665015777</v>
      </c>
      <c r="Y10">
        <f>EU!B7</f>
        <v>811.08467844657252</v>
      </c>
      <c r="Z10" s="7">
        <f>EU!C7</f>
        <v>3240.1190478394574</v>
      </c>
      <c r="AA10" s="7">
        <f>EU!D7</f>
        <v>811.08467844657252</v>
      </c>
      <c r="AB10">
        <f>EU!E7</f>
        <v>27.567880966702099</v>
      </c>
      <c r="AC10" s="7">
        <f>EU!F7</f>
        <v>24818.73588261801</v>
      </c>
      <c r="AE10">
        <f>EU!H7</f>
        <v>9940.3004553082028</v>
      </c>
      <c r="AF10">
        <f>EU!I7</f>
        <v>2.7733448390868934E-3</v>
      </c>
      <c r="AG10">
        <f>EU!J7</f>
        <v>36.984794095848713</v>
      </c>
      <c r="AH10">
        <f>EU!K7</f>
        <v>88.678252881893883</v>
      </c>
      <c r="AS10" t="str">
        <f>A22</f>
        <v>CAN</v>
      </c>
      <c r="AT10">
        <f>J22</f>
        <v>0.12240284074761253</v>
      </c>
    </row>
    <row r="11" spans="1:46" x14ac:dyDescent="0.25">
      <c r="A11">
        <f>USA!A8</f>
        <v>24.648124304241172</v>
      </c>
      <c r="B11">
        <f t="shared" si="0"/>
        <v>1432.9003371790395</v>
      </c>
      <c r="C11" s="7">
        <f>USA!B8</f>
        <v>4380.5251368741001</v>
      </c>
      <c r="D11" s="7">
        <f>USA!C8</f>
        <v>1432.9003371790395</v>
      </c>
      <c r="E11">
        <f>USA!D8</f>
        <v>33.546759072334901</v>
      </c>
      <c r="F11">
        <f>USA!E8</f>
        <v>23025.030159166799</v>
      </c>
      <c r="H11">
        <f>USA!G8</f>
        <v>0</v>
      </c>
      <c r="I11">
        <f>USA!H8</f>
        <v>7.9939486861733758E-3</v>
      </c>
      <c r="J11">
        <f>USA!I8</f>
        <v>25.03341102836384</v>
      </c>
      <c r="K11">
        <f>USA!J8</f>
        <v>72.477094917785877</v>
      </c>
      <c r="X11">
        <f>EU!A8</f>
        <v>24.230261555059876</v>
      </c>
      <c r="Y11">
        <f>EU!B8</f>
        <v>981.61725900743704</v>
      </c>
      <c r="Z11" s="7">
        <f>EU!C8</f>
        <v>3069.5864672785929</v>
      </c>
      <c r="AA11" s="7">
        <f>EU!D8</f>
        <v>981.61725900743704</v>
      </c>
      <c r="AB11">
        <f>EU!E8</f>
        <v>35.797266617364002</v>
      </c>
      <c r="AC11" s="7">
        <f>EU!F8</f>
        <v>24812.507028918521</v>
      </c>
      <c r="AE11">
        <f>EU!H8</f>
        <v>12030.273467054234</v>
      </c>
      <c r="AF11">
        <f>EU!I8</f>
        <v>2.9755987439019889E-3</v>
      </c>
      <c r="AG11">
        <f>EU!J8</f>
        <v>54.172038864515294</v>
      </c>
      <c r="AH11">
        <f>EU!K8</f>
        <v>337.63225513468132</v>
      </c>
      <c r="AS11" t="str">
        <f>A40</f>
        <v>JPN</v>
      </c>
      <c r="AT11">
        <f>J40</f>
        <v>3.9810327665964554E-2</v>
      </c>
    </row>
    <row r="12" spans="1:46" x14ac:dyDescent="0.25">
      <c r="A12">
        <f>USA!A9</f>
        <v>29.080587597756764</v>
      </c>
      <c r="B12">
        <f t="shared" si="0"/>
        <v>1690.5782874123297</v>
      </c>
      <c r="C12" s="7">
        <f>USA!B9</f>
        <v>4122.8471866408099</v>
      </c>
      <c r="D12" s="7">
        <f>USA!C9</f>
        <v>1690.5782874123297</v>
      </c>
      <c r="E12">
        <f>USA!D9</f>
        <v>41.426613212379401</v>
      </c>
      <c r="F12">
        <f>USA!E9</f>
        <v>23009.969892436198</v>
      </c>
      <c r="H12">
        <f>USA!G9</f>
        <v>0</v>
      </c>
      <c r="I12">
        <f>USA!H9</f>
        <v>7.0963621238522264E-3</v>
      </c>
      <c r="J12">
        <f>USA!I9</f>
        <v>34.846457505329475</v>
      </c>
      <c r="K12">
        <f>USA!J9</f>
        <v>43.298449129021705</v>
      </c>
      <c r="X12">
        <f>EU!A9</f>
        <v>28.439691470973038</v>
      </c>
      <c r="Y12">
        <f>EU!B9</f>
        <v>1152.14984061631</v>
      </c>
      <c r="Z12" s="7">
        <f>EU!C9</f>
        <v>2899.0538856697199</v>
      </c>
      <c r="AA12" s="7">
        <f>EU!D9</f>
        <v>1152.14984061631</v>
      </c>
      <c r="AB12">
        <f>EU!E9</f>
        <v>48.305037160075997</v>
      </c>
      <c r="AC12" s="7">
        <f>EU!F9</f>
        <v>24804.759281360162</v>
      </c>
      <c r="AE12">
        <f>EU!H9</f>
        <v>14120.246491644199</v>
      </c>
      <c r="AF12">
        <f>EU!I9</f>
        <v>3.420976906363568E-3</v>
      </c>
      <c r="AG12">
        <f>EU!J9</f>
        <v>74.629191768596158</v>
      </c>
      <c r="AH12">
        <f>EU!K9</f>
        <v>692.96111585327321</v>
      </c>
      <c r="AS12" t="str">
        <f>A58</f>
        <v>KOR</v>
      </c>
      <c r="AT12">
        <f>J58</f>
        <v>5.4078714664034654E-2</v>
      </c>
    </row>
    <row r="13" spans="1:46" x14ac:dyDescent="0.25">
      <c r="A13">
        <f>USA!A10</f>
        <v>33.513050718841306</v>
      </c>
      <c r="B13">
        <f t="shared" si="0"/>
        <v>1948.2562276214694</v>
      </c>
      <c r="C13" s="7">
        <f>USA!B10</f>
        <v>3865.1692464316702</v>
      </c>
      <c r="D13" s="7">
        <f>USA!C10</f>
        <v>1948.2562276214694</v>
      </c>
      <c r="E13">
        <f>USA!D10</f>
        <v>51.689538896105901</v>
      </c>
      <c r="F13">
        <f>USA!E10</f>
        <v>22992.793806404301</v>
      </c>
      <c r="H13">
        <f>USA!G10</f>
        <v>0</v>
      </c>
      <c r="I13">
        <f>USA!H10</f>
        <v>6.6720874668785429E-3</v>
      </c>
      <c r="J13">
        <f>USA!I10</f>
        <v>46.278599396031687</v>
      </c>
      <c r="K13">
        <f>USA!J10</f>
        <v>29.278266273463384</v>
      </c>
      <c r="X13">
        <f>EU!A10</f>
        <v>32.649121428155723</v>
      </c>
      <c r="Y13">
        <f>EU!B10</f>
        <v>1322.6824238970953</v>
      </c>
      <c r="Z13" s="7">
        <f>EU!C10</f>
        <v>2728.5213023889346</v>
      </c>
      <c r="AA13" s="7">
        <f>EU!D10</f>
        <v>1322.6824238970953</v>
      </c>
      <c r="AB13">
        <f>EU!E10</f>
        <v>64.482248310993896</v>
      </c>
      <c r="AC13" s="7">
        <f>EU!F10</f>
        <v>24794.260266687819</v>
      </c>
      <c r="AE13">
        <f>EU!H10</f>
        <v>16210.219536724395</v>
      </c>
      <c r="AF13">
        <f>EU!I10</f>
        <v>3.9778763122182764E-3</v>
      </c>
      <c r="AG13">
        <f>EU!J10</f>
        <v>98.356252961165495</v>
      </c>
      <c r="AH13">
        <f>EU!K10</f>
        <v>1147.4481910398472</v>
      </c>
      <c r="AS13" t="str">
        <f>A76</f>
        <v>RUS</v>
      </c>
      <c r="AT13">
        <f>J76</f>
        <v>8.1395048509893472E-2</v>
      </c>
    </row>
    <row r="14" spans="1:46" x14ac:dyDescent="0.25">
      <c r="A14">
        <f>USA!A11</f>
        <v>37.945514011871133</v>
      </c>
      <c r="B14">
        <f t="shared" si="0"/>
        <v>2205.9341778265202</v>
      </c>
      <c r="C14" s="7">
        <f>USA!B11</f>
        <v>3607.4912962266199</v>
      </c>
      <c r="D14" s="7">
        <f>USA!C11</f>
        <v>2205.9341778265198</v>
      </c>
      <c r="E14">
        <f>USA!D11</f>
        <v>63.4145296173944</v>
      </c>
      <c r="F14">
        <f>USA!E11</f>
        <v>22972.2327387814</v>
      </c>
      <c r="H14">
        <f>USA!G11</f>
        <v>0</v>
      </c>
      <c r="I14">
        <f>USA!H11</f>
        <v>6.3906264521308735E-3</v>
      </c>
      <c r="J14">
        <f>USA!I11</f>
        <v>59.32983758841452</v>
      </c>
      <c r="K14">
        <f>USA!J11</f>
        <v>16.684708971611769</v>
      </c>
      <c r="X14">
        <f>EU!A11</f>
        <v>36.858551327311801</v>
      </c>
      <c r="Y14">
        <f>EU!B11</f>
        <v>1493.2150048271046</v>
      </c>
      <c r="Z14" s="7">
        <f>EU!C11</f>
        <v>2557.9887214589253</v>
      </c>
      <c r="AA14" s="7">
        <f>EU!D11</f>
        <v>1493.2150048271046</v>
      </c>
      <c r="AB14">
        <f>EU!E11</f>
        <v>82.867495648050905</v>
      </c>
      <c r="AC14" s="7">
        <f>EU!F11</f>
        <v>24779.814133322718</v>
      </c>
      <c r="AE14">
        <f>EU!H11</f>
        <v>18300.192552994504</v>
      </c>
      <c r="AF14">
        <f>EU!I11</f>
        <v>4.5282308045710212E-3</v>
      </c>
      <c r="AG14">
        <f>EU!J11</f>
        <v>125.35322186300074</v>
      </c>
      <c r="AH14">
        <f>EU!K11</f>
        <v>1805.0369320116756</v>
      </c>
      <c r="AS14" t="str">
        <f>A94</f>
        <v>CHN</v>
      </c>
      <c r="AT14">
        <f>J94</f>
        <v>2.9863984230625112E-3</v>
      </c>
    </row>
    <row r="15" spans="1:46" x14ac:dyDescent="0.25">
      <c r="A15">
        <f>USA!A12</f>
        <v>42.377977305167917</v>
      </c>
      <c r="B15">
        <f t="shared" si="0"/>
        <v>2463.6121280470902</v>
      </c>
      <c r="C15" s="7">
        <f>USA!B12</f>
        <v>3349.8133460060499</v>
      </c>
      <c r="D15" s="7">
        <f>USA!C12</f>
        <v>2463.6121280470898</v>
      </c>
      <c r="E15">
        <f>USA!D12</f>
        <v>76.249810308229996</v>
      </c>
      <c r="F15">
        <f>USA!E12</f>
        <v>22947.7006480741</v>
      </c>
      <c r="H15">
        <f>USA!G12</f>
        <v>0</v>
      </c>
      <c r="I15">
        <f>USA!H12</f>
        <v>6.167339964743705E-3</v>
      </c>
      <c r="J15">
        <f>USA!I12</f>
        <v>74.000171671335835</v>
      </c>
      <c r="K15">
        <f>USA!J12</f>
        <v>5.0608739966070209</v>
      </c>
      <c r="X15">
        <f>EU!A12</f>
        <v>41.067981245734799</v>
      </c>
      <c r="Y15">
        <f>EU!B12</f>
        <v>1663.7475865376559</v>
      </c>
      <c r="Z15" s="7">
        <f>EU!C12</f>
        <v>2387.456139748374</v>
      </c>
      <c r="AA15" s="7">
        <f>EU!D12</f>
        <v>1663.7475865376559</v>
      </c>
      <c r="AB15">
        <f>EU!E12</f>
        <v>104.88127159326901</v>
      </c>
      <c r="AC15" s="7">
        <f>EU!F12</f>
        <v>24761.063774746246</v>
      </c>
      <c r="AE15">
        <f>EU!H12</f>
        <v>20390.165578830594</v>
      </c>
      <c r="AF15">
        <f>EU!I12</f>
        <v>5.1437184846678478E-3</v>
      </c>
      <c r="AG15">
        <f>EU!J12</f>
        <v>155.62009892465707</v>
      </c>
      <c r="AH15">
        <f>EU!K12</f>
        <v>2574.4285989644127</v>
      </c>
      <c r="AS15" t="str">
        <f>A112</f>
        <v>IND</v>
      </c>
      <c r="AT15">
        <f>J112</f>
        <v>1.2662713963945825E-2</v>
      </c>
    </row>
    <row r="16" spans="1:46" x14ac:dyDescent="0.25">
      <c r="A16">
        <f>USA!A13</f>
        <v>46.810440598967496</v>
      </c>
      <c r="B16">
        <f t="shared" si="0"/>
        <v>2721.2900782968895</v>
      </c>
      <c r="C16" s="7">
        <f>USA!B13</f>
        <v>3092.1353957562501</v>
      </c>
      <c r="D16" s="7">
        <f>USA!C13</f>
        <v>2721.2900782968895</v>
      </c>
      <c r="E16">
        <f>USA!D13</f>
        <v>89.636145156663503</v>
      </c>
      <c r="F16">
        <f>USA!E13</f>
        <v>22918.841743169101</v>
      </c>
      <c r="H16">
        <f>USA!G13</f>
        <v>0</v>
      </c>
      <c r="I16">
        <f>USA!H13</f>
        <v>5.9495455374300411E-3</v>
      </c>
      <c r="J16">
        <f>USA!I13</f>
        <v>90.289601645997919</v>
      </c>
      <c r="K16">
        <f>USA!J13</f>
        <v>0.42700538345326078</v>
      </c>
      <c r="X16">
        <f>EU!A13</f>
        <v>45.277411135862657</v>
      </c>
      <c r="Y16">
        <f>EU!B13</f>
        <v>1834.2801671019138</v>
      </c>
      <c r="Z16" s="7">
        <f>EU!C13</f>
        <v>2216.9235591841161</v>
      </c>
      <c r="AA16" s="7">
        <f>EU!D13</f>
        <v>1834.2801671019138</v>
      </c>
      <c r="AB16">
        <f>EU!E13</f>
        <v>135.165066965352</v>
      </c>
      <c r="AC16" s="7">
        <f>EU!F13</f>
        <v>24737.403126041798</v>
      </c>
      <c r="AE16">
        <f>EU!H13</f>
        <v>22480.138590618211</v>
      </c>
      <c r="AF16">
        <f>EU!I13</f>
        <v>6.0126438465001883E-3</v>
      </c>
      <c r="AG16">
        <f>EU!J13</f>
        <v>189.15688379363135</v>
      </c>
      <c r="AH16">
        <f>EU!K13</f>
        <v>2915.1162844184696</v>
      </c>
      <c r="AS16" t="str">
        <f>A130</f>
        <v>BRA</v>
      </c>
      <c r="AT16">
        <f>J130</f>
        <v>0.1505082450206115</v>
      </c>
    </row>
    <row r="17" spans="1:46" x14ac:dyDescent="0.25">
      <c r="A17">
        <f>USA!A14</f>
        <v>51.242903893229972</v>
      </c>
      <c r="B17">
        <f t="shared" si="0"/>
        <v>2978.9680285735994</v>
      </c>
      <c r="C17" s="7">
        <f>USA!B14</f>
        <v>2834.4574454795402</v>
      </c>
      <c r="D17" s="7">
        <f>USA!C14</f>
        <v>2978.9680285735994</v>
      </c>
      <c r="E17">
        <f>USA!D14</f>
        <v>103.273586143491</v>
      </c>
      <c r="F17">
        <f>USA!E14</f>
        <v>22885.335008178401</v>
      </c>
      <c r="H17">
        <f>USA!G14</f>
        <v>0</v>
      </c>
      <c r="I17">
        <f>USA!H14</f>
        <v>5.7285309428373801E-3</v>
      </c>
      <c r="J17">
        <f>USA!I14</f>
        <v>108.19812751278334</v>
      </c>
      <c r="K17">
        <f>USA!J14</f>
        <v>24.251107697871696</v>
      </c>
      <c r="X17">
        <f>EU!A14</f>
        <v>49.486841076502074</v>
      </c>
      <c r="Y17">
        <f>EU!B14</f>
        <v>2004.8127497124976</v>
      </c>
      <c r="Z17" s="7">
        <f>EU!C14</f>
        <v>2046.390976573532</v>
      </c>
      <c r="AA17" s="7">
        <f>EU!D14</f>
        <v>2004.8127497124979</v>
      </c>
      <c r="AB17">
        <f>EU!E14</f>
        <v>180.104316709996</v>
      </c>
      <c r="AC17" s="7">
        <f>EU!F14</f>
        <v>24706.43524559429</v>
      </c>
      <c r="AE17">
        <f>EU!H14</f>
        <v>24570.111627484712</v>
      </c>
      <c r="AF17">
        <f>EU!I14</f>
        <v>7.3302197173791845E-3</v>
      </c>
      <c r="AG17">
        <f>EU!J14</f>
        <v>225.96357712366807</v>
      </c>
      <c r="AH17">
        <f>EU!K14</f>
        <v>2103.0717656889906</v>
      </c>
      <c r="AS17" t="str">
        <f>A148</f>
        <v>REU</v>
      </c>
      <c r="AT17">
        <f>J148</f>
        <v>0.23309856322810685</v>
      </c>
    </row>
    <row r="18" spans="1:46" x14ac:dyDescent="0.25">
      <c r="A18">
        <f>USA!A15</f>
        <v>55.675367187733116</v>
      </c>
      <c r="B18">
        <f t="shared" si="0"/>
        <v>3236.6459788643001</v>
      </c>
      <c r="C18" s="7">
        <f>USA!B15</f>
        <v>2576.77949518884</v>
      </c>
      <c r="D18" s="7">
        <f>USA!C15</f>
        <v>3236.6459788642997</v>
      </c>
      <c r="E18">
        <f>USA!D15</f>
        <v>119.887785825238</v>
      </c>
      <c r="F18">
        <f>USA!E15</f>
        <v>22847.3337408968</v>
      </c>
      <c r="H18">
        <f>USA!G15</f>
        <v>0</v>
      </c>
      <c r="I18">
        <f>USA!H15</f>
        <v>5.6427651974541079E-3</v>
      </c>
      <c r="J18">
        <f>USA!I15</f>
        <v>127.72574927117967</v>
      </c>
      <c r="K18">
        <f>USA!J15</f>
        <v>61.433670979917785</v>
      </c>
      <c r="X18">
        <f>EU!A15</f>
        <v>53.696270960275783</v>
      </c>
      <c r="Y18">
        <f>EU!B15</f>
        <v>2175.345330019336</v>
      </c>
      <c r="Z18" s="7">
        <f>EU!C15</f>
        <v>1875.8583962666939</v>
      </c>
      <c r="AA18" s="7">
        <f>EU!D15</f>
        <v>2175.345330019336</v>
      </c>
      <c r="AB18">
        <f>EU!E15</f>
        <v>237.14824001436099</v>
      </c>
      <c r="AC18" s="7">
        <f>EU!F15</f>
        <v>24665.661208417616</v>
      </c>
      <c r="AE18">
        <f>EU!H15</f>
        <v>26660.084636117506</v>
      </c>
      <c r="AF18">
        <f>EU!I15</f>
        <v>8.89525458194107E-3</v>
      </c>
      <c r="AG18">
        <f>EU!J15</f>
        <v>266.04017796847086</v>
      </c>
      <c r="AH18">
        <f>EU!K15</f>
        <v>834.74407874413407</v>
      </c>
      <c r="AS18" t="str">
        <f>A166</f>
        <v>ANZ</v>
      </c>
      <c r="AT18">
        <f>J166</f>
        <v>5.1192614855260894E-2</v>
      </c>
    </row>
    <row r="19" spans="1:46" x14ac:dyDescent="0.25">
      <c r="A19">
        <f>USA!A16</f>
        <v>60.107830482397937</v>
      </c>
      <c r="B19">
        <f t="shared" si="0"/>
        <v>3494.3239291643999</v>
      </c>
      <c r="C19" s="7">
        <f>USA!B16</f>
        <v>2319.1015448887401</v>
      </c>
      <c r="D19" s="7">
        <f>USA!C16</f>
        <v>3494.3239291643995</v>
      </c>
      <c r="E19">
        <f>USA!D16</f>
        <v>149.82563591213099</v>
      </c>
      <c r="F19">
        <f>USA!E16</f>
        <v>22804.7567026918</v>
      </c>
      <c r="H19">
        <f>USA!G16</f>
        <v>0</v>
      </c>
      <c r="I19">
        <f>USA!H16</f>
        <v>6.0614611483822429E-3</v>
      </c>
      <c r="J19">
        <f>USA!I16</f>
        <v>148.87246692105936</v>
      </c>
      <c r="K19">
        <f>USA!J16</f>
        <v>0.90853112554051907</v>
      </c>
      <c r="X19">
        <f>EU!A16</f>
        <v>57.90570087024804</v>
      </c>
      <c r="Y19">
        <f>EU!B16</f>
        <v>2345.8779113875307</v>
      </c>
      <c r="Z19" s="7">
        <f>EU!C16</f>
        <v>1705.3258148984989</v>
      </c>
      <c r="AA19" s="7">
        <f>EU!D16</f>
        <v>2345.8779113875307</v>
      </c>
      <c r="AB19">
        <f>EU!E16</f>
        <v>309.24740107613502</v>
      </c>
      <c r="AC19" s="7">
        <f>EU!F16</f>
        <v>24612.093239338086</v>
      </c>
      <c r="AE19">
        <f>EU!H16</f>
        <v>28750.057657757829</v>
      </c>
      <c r="AF19">
        <f>EU!I16</f>
        <v>1.0756409769936187E-2</v>
      </c>
      <c r="AG19">
        <f>EU!J16</f>
        <v>309.38668708313372</v>
      </c>
      <c r="AH19">
        <f>EU!K16</f>
        <v>1.9400591745642546E-2</v>
      </c>
      <c r="AS19" t="str">
        <f>A184</f>
        <v>MEA</v>
      </c>
      <c r="AT19">
        <f>J184</f>
        <v>4.7599926130683909E-2</v>
      </c>
    </row>
    <row r="20" spans="1:46" ht="18.75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X20">
        <f>EU!A17</f>
        <v>62.115130701871493</v>
      </c>
      <c r="Y20">
        <f>EU!B17</f>
        <v>2516.4104895816558</v>
      </c>
      <c r="Z20" s="7">
        <f>EU!C17</f>
        <v>1534.7932367043741</v>
      </c>
      <c r="AA20" s="7">
        <f>EU!D17</f>
        <v>2516.4104895816558</v>
      </c>
      <c r="AB20">
        <f>EU!E17</f>
        <v>394.06967377562898</v>
      </c>
      <c r="AC20" s="7">
        <f>EU!F17</f>
        <v>24543.523440950426</v>
      </c>
      <c r="AE20">
        <f>EU!H17</f>
        <v>30840.030640498127</v>
      </c>
      <c r="AF20">
        <f>EU!I17</f>
        <v>1.2777862589350007E-2</v>
      </c>
      <c r="AG20">
        <f>EU!J17</f>
        <v>356.00310333031649</v>
      </c>
      <c r="AH20">
        <f>EU!K17</f>
        <v>1449.0637854679385</v>
      </c>
      <c r="AS20" t="str">
        <f>A202</f>
        <v>AFR</v>
      </c>
      <c r="AT20">
        <f>J202</f>
        <v>3.3717403533832312E-2</v>
      </c>
    </row>
    <row r="21" spans="1:46" x14ac:dyDescent="0.25">
      <c r="X21">
        <f>EU!A18</f>
        <v>66.324560553518523</v>
      </c>
      <c r="Y21">
        <f>EU!B18</f>
        <v>2686.9430685869766</v>
      </c>
      <c r="Z21" s="7">
        <f>EU!C18</f>
        <v>1364.2606576990531</v>
      </c>
      <c r="AA21" s="7">
        <f>EU!D18</f>
        <v>2686.9430685869766</v>
      </c>
      <c r="AB21">
        <f>EU!E18</f>
        <v>491.03567187313399</v>
      </c>
      <c r="AC21" s="7">
        <f>EU!F18</f>
        <v>24458.07034604716</v>
      </c>
      <c r="AE21">
        <f>EU!H18</f>
        <v>32930.003633180095</v>
      </c>
      <c r="AF21">
        <f>EU!I18</f>
        <v>1.4911497652504633E-2</v>
      </c>
      <c r="AG21">
        <f>EU!J18</f>
        <v>405.88942773146192</v>
      </c>
      <c r="AH21">
        <f>EU!K18</f>
        <v>7249.8828914332253</v>
      </c>
      <c r="AS21" t="str">
        <f>A220</f>
        <v>OAM</v>
      </c>
      <c r="AT21">
        <f>J220</f>
        <v>3.7655849233238656E-2</v>
      </c>
    </row>
    <row r="22" spans="1:46" x14ac:dyDescent="0.25">
      <c r="A22" s="39" t="str">
        <f>CAN!A1</f>
        <v>CAN</v>
      </c>
      <c r="B22" s="39"/>
      <c r="C22" s="39"/>
      <c r="D22" s="39"/>
      <c r="E22" s="20"/>
      <c r="F22" s="20"/>
      <c r="G22" s="20"/>
      <c r="H22" s="20"/>
      <c r="I22" s="21" t="s">
        <v>45</v>
      </c>
      <c r="J22" s="22">
        <f>CAN!I1</f>
        <v>0.12240284074761253</v>
      </c>
      <c r="K22" s="20"/>
      <c r="X22">
        <f>EU!A19</f>
        <v>70.533990423017983</v>
      </c>
      <c r="Y22">
        <f>EU!B19</f>
        <v>2857.4756483155356</v>
      </c>
      <c r="Z22" s="7">
        <f>EU!C19</f>
        <v>1193.728077970494</v>
      </c>
      <c r="AA22" s="7">
        <f>EU!D19</f>
        <v>2857.4756483155361</v>
      </c>
      <c r="AB22">
        <f>EU!E19</f>
        <v>602.85307272821694</v>
      </c>
      <c r="AC22" s="7">
        <f>EU!F19</f>
        <v>24353.464729879433</v>
      </c>
      <c r="AE22">
        <f>EU!H19</f>
        <v>35019.976634725754</v>
      </c>
      <c r="AF22">
        <f>EU!I19</f>
        <v>1.72145481139593E-2</v>
      </c>
      <c r="AG22">
        <f>EU!J19</f>
        <v>459.0456603049729</v>
      </c>
      <c r="AH22">
        <f>EU!K19</f>
        <v>20680.571867869006</v>
      </c>
      <c r="AS22" t="str">
        <f>A238</f>
        <v>OAS</v>
      </c>
      <c r="AT22">
        <f>J238</f>
        <v>1.6714457430316274E-2</v>
      </c>
    </row>
    <row r="23" spans="1:46" s="2" customFormat="1" ht="41.45" customHeight="1" x14ac:dyDescent="0.25">
      <c r="A23" s="2" t="str">
        <f>CAN!A2</f>
        <v>% emission reduction rel. to baseline</v>
      </c>
      <c r="B23" s="2" t="s">
        <v>991</v>
      </c>
      <c r="C23" s="2" t="str">
        <f>CAN!B2</f>
        <v>emissions (in MtCO2)</v>
      </c>
      <c r="D23" s="2" t="str">
        <f>CAN!C2</f>
        <v>emission reduction rel. to baseline (in MtCO2)</v>
      </c>
      <c r="E23" s="2" t="str">
        <f>CAN!D2</f>
        <v>CO2 price in 2030 ($2014)</v>
      </c>
      <c r="F23" s="2" t="str">
        <f>CAN!E2</f>
        <v>GDP in 2030 ($2014)</v>
      </c>
      <c r="H23" s="2" t="str">
        <f>CAN!G2</f>
        <v>marg. Costs</v>
      </c>
      <c r="I23" s="2" t="str">
        <f>CAN!H2</f>
        <v>implied alpha</v>
      </c>
      <c r="J23" s="2" t="str">
        <f>CAN!I2</f>
        <v>calculated co2</v>
      </c>
      <c r="K23" s="2" t="str">
        <f>CAN!J2</f>
        <v>difference</v>
      </c>
      <c r="X23"/>
      <c r="Y23"/>
      <c r="Z23" s="7"/>
      <c r="AA23" s="7"/>
      <c r="AB23"/>
      <c r="AC23" s="7"/>
      <c r="AD23"/>
      <c r="AE23"/>
      <c r="AF23"/>
      <c r="AG23"/>
      <c r="AH23"/>
      <c r="AS23"/>
      <c r="AT23"/>
    </row>
    <row r="24" spans="1:46" x14ac:dyDescent="0.25">
      <c r="A24">
        <f>CAN!A3</f>
        <v>0</v>
      </c>
      <c r="B24">
        <f>C$24*(A24/100)</f>
        <v>0</v>
      </c>
      <c r="C24" s="7">
        <f>CAN!B3</f>
        <v>693.45877068924199</v>
      </c>
      <c r="D24" s="7">
        <f>CAN!C3</f>
        <v>0</v>
      </c>
      <c r="E24">
        <f>CAN!D3</f>
        <v>0</v>
      </c>
      <c r="F24">
        <f>CAN!E3</f>
        <v>2438.3422073786101</v>
      </c>
      <c r="K24">
        <f>CAN!J3</f>
        <v>4407.8519761278249</v>
      </c>
      <c r="Z24" s="7"/>
      <c r="AA24" s="7"/>
      <c r="AC24" s="7"/>
      <c r="AS24" s="2"/>
      <c r="AT24" s="2"/>
    </row>
    <row r="25" spans="1:46" x14ac:dyDescent="0.25">
      <c r="A25">
        <f>CAN!A4</f>
        <v>8.8948904570527905</v>
      </c>
      <c r="B25">
        <f t="shared" ref="B25:B35" si="1">C$24*(A25/100)</f>
        <v>61.682398017632977</v>
      </c>
      <c r="C25" s="7">
        <f>CAN!B4</f>
        <v>631.77637267160901</v>
      </c>
      <c r="D25" s="7">
        <f>CAN!C4</f>
        <v>61.682398017632977</v>
      </c>
      <c r="E25">
        <f>CAN!D4</f>
        <v>10.181851658398401</v>
      </c>
      <c r="F25">
        <f>CAN!E4</f>
        <v>2438.3350884532301</v>
      </c>
      <c r="H25">
        <f>CAN!G4</f>
        <v>433.77573662882065</v>
      </c>
      <c r="I25">
        <f>CAN!H4</f>
        <v>2.3472616835438519E-2</v>
      </c>
      <c r="J25">
        <f>CAN!I4</f>
        <v>7.0841641547850109</v>
      </c>
      <c r="K25">
        <f>CAN!J4</f>
        <v>9.5956678700425542</v>
      </c>
      <c r="Z25" s="7"/>
      <c r="AA25" s="7"/>
      <c r="AC25" s="7"/>
    </row>
    <row r="26" spans="1:46" x14ac:dyDescent="0.25">
      <c r="A26">
        <f>CAN!A5</f>
        <v>13.036031681722932</v>
      </c>
      <c r="B26">
        <f t="shared" si="1"/>
        <v>90.399505046735953</v>
      </c>
      <c r="C26" s="7">
        <f>CAN!B5</f>
        <v>603.05926564250603</v>
      </c>
      <c r="D26" s="7">
        <f>CAN!C5</f>
        <v>90.399505046735953</v>
      </c>
      <c r="E26">
        <f>CAN!D5</f>
        <v>16.043432891398101</v>
      </c>
      <c r="F26">
        <f>CAN!E5</f>
        <v>2438.0720489815099</v>
      </c>
      <c r="H26">
        <f>CAN!G5</f>
        <v>635.72612532539574</v>
      </c>
      <c r="I26">
        <f>CAN!H5</f>
        <v>2.5236390722791654E-2</v>
      </c>
      <c r="J26">
        <f>CAN!I5</f>
        <v>15.215920225808196</v>
      </c>
      <c r="K26">
        <f>CAN!J5</f>
        <v>0.68477721171171069</v>
      </c>
      <c r="Z26" s="7"/>
      <c r="AA26" s="7"/>
      <c r="AC26" s="7"/>
    </row>
    <row r="27" spans="1:46" x14ac:dyDescent="0.25">
      <c r="A27">
        <f>CAN!A6</f>
        <v>21.318314416499799</v>
      </c>
      <c r="B27">
        <f t="shared" si="1"/>
        <v>147.83372108432695</v>
      </c>
      <c r="C27" s="7">
        <f>CAN!B6</f>
        <v>545.62504960491503</v>
      </c>
      <c r="D27" s="7">
        <f>CAN!C6</f>
        <v>147.83372108432695</v>
      </c>
      <c r="E27">
        <f>CAN!D6</f>
        <v>33.942768161897703</v>
      </c>
      <c r="F27">
        <f>CAN!E6</f>
        <v>2436.9901786721098</v>
      </c>
      <c r="H27">
        <f>CAN!G6</f>
        <v>1039.6269166383872</v>
      </c>
      <c r="I27">
        <f>CAN!H6</f>
        <v>3.2648989381355152E-2</v>
      </c>
      <c r="J27">
        <f>CAN!I6</f>
        <v>40.692384034330722</v>
      </c>
      <c r="K27">
        <f>CAN!J6</f>
        <v>45.557314425399738</v>
      </c>
      <c r="Z27" s="7"/>
      <c r="AA27" s="7"/>
      <c r="AC27" s="7"/>
    </row>
    <row r="28" spans="1:46" x14ac:dyDescent="0.25">
      <c r="A28">
        <f>CAN!A7</f>
        <v>25.459455782158425</v>
      </c>
      <c r="B28">
        <f t="shared" si="1"/>
        <v>176.55082909112696</v>
      </c>
      <c r="C28" s="7">
        <f>CAN!B7</f>
        <v>516.90794159811503</v>
      </c>
      <c r="D28" s="7">
        <f>CAN!C7</f>
        <v>176.55082909112696</v>
      </c>
      <c r="E28">
        <f>CAN!D7</f>
        <v>47.2285620137338</v>
      </c>
      <c r="F28">
        <f>CAN!E7</f>
        <v>2436.01571399254</v>
      </c>
      <c r="H28">
        <f>CAN!G7</f>
        <v>1241.5773122105259</v>
      </c>
      <c r="I28">
        <f>CAN!H7</f>
        <v>3.8039163207361809E-2</v>
      </c>
      <c r="J28">
        <f>CAN!I7</f>
        <v>58.037091536613097</v>
      </c>
      <c r="K28">
        <f>CAN!J7</f>
        <v>116.82431044695336</v>
      </c>
      <c r="Z28" s="7"/>
      <c r="AA28" s="7"/>
      <c r="AC28" s="7"/>
    </row>
    <row r="29" spans="1:46" x14ac:dyDescent="0.25">
      <c r="A29">
        <f>CAN!A8</f>
        <v>29.600597147618775</v>
      </c>
      <c r="B29">
        <f t="shared" si="1"/>
        <v>205.26793709655198</v>
      </c>
      <c r="C29" s="7">
        <f>CAN!B8</f>
        <v>488.19083359269001</v>
      </c>
      <c r="D29" s="7">
        <f>CAN!C8</f>
        <v>205.26793709655198</v>
      </c>
      <c r="E29">
        <f>CAN!D8</f>
        <v>62.183833162218498</v>
      </c>
      <c r="F29">
        <f>CAN!E8</f>
        <v>2434.5839791326498</v>
      </c>
      <c r="H29">
        <f>CAN!G8</f>
        <v>1443.527707772995</v>
      </c>
      <c r="I29">
        <f>CAN!H8</f>
        <v>4.3077685885332069E-2</v>
      </c>
      <c r="J29">
        <f>CAN!I8</f>
        <v>78.45278277255062</v>
      </c>
      <c r="K29">
        <f>CAN!J8</f>
        <v>264.6787214235257</v>
      </c>
      <c r="Z29" s="7"/>
      <c r="AA29" s="7"/>
      <c r="AC29" s="7"/>
    </row>
    <row r="30" spans="1:46" x14ac:dyDescent="0.25">
      <c r="A30">
        <f>CAN!A9</f>
        <v>33.741738512613487</v>
      </c>
      <c r="B30">
        <f t="shared" si="1"/>
        <v>233.98504509874803</v>
      </c>
      <c r="C30" s="7">
        <f>CAN!B9</f>
        <v>459.47372559049398</v>
      </c>
      <c r="D30" s="7">
        <f>CAN!C9</f>
        <v>233.985045098748</v>
      </c>
      <c r="E30">
        <f>CAN!D9</f>
        <v>80.146628122983898</v>
      </c>
      <c r="F30">
        <f>CAN!E9</f>
        <v>2432.6408648443298</v>
      </c>
      <c r="H30">
        <f>CAN!G9</f>
        <v>1645.4781033127567</v>
      </c>
      <c r="I30">
        <f>CAN!H9</f>
        <v>4.870719820678792E-2</v>
      </c>
      <c r="J30">
        <f>CAN!I9</f>
        <v>101.93945774008672</v>
      </c>
      <c r="K30">
        <f>CAN!J9</f>
        <v>474.92742272007405</v>
      </c>
      <c r="Z30" s="7"/>
      <c r="AA30" s="7"/>
      <c r="AC30" s="7"/>
    </row>
    <row r="31" spans="1:46" x14ac:dyDescent="0.25">
      <c r="A31">
        <f>CAN!A10</f>
        <v>37.882879876335871</v>
      </c>
      <c r="B31">
        <f t="shared" si="1"/>
        <v>262.70215309212097</v>
      </c>
      <c r="C31" s="7">
        <f>CAN!B10</f>
        <v>430.75661759712102</v>
      </c>
      <c r="D31" s="7">
        <f>CAN!C10</f>
        <v>262.70215309212097</v>
      </c>
      <c r="E31">
        <f>CAN!D10</f>
        <v>104.023444992997</v>
      </c>
      <c r="F31">
        <f>CAN!E10</f>
        <v>2430.0828910661198</v>
      </c>
      <c r="H31">
        <f>CAN!G10</f>
        <v>1847.4284987904707</v>
      </c>
      <c r="I31">
        <f>CAN!H10</f>
        <v>5.6307156169292695E-2</v>
      </c>
      <c r="J31">
        <f>CAN!I10</f>
        <v>128.49711643271291</v>
      </c>
      <c r="K31">
        <f>CAN!J10</f>
        <v>598.96059373916648</v>
      </c>
      <c r="Z31" s="7"/>
      <c r="AA31" s="7"/>
      <c r="AC31" s="7"/>
    </row>
    <row r="32" spans="1:46" x14ac:dyDescent="0.25">
      <c r="A32">
        <f>CAN!A11</f>
        <v>42.024021239080405</v>
      </c>
      <c r="B32">
        <f t="shared" si="1"/>
        <v>291.41926107871296</v>
      </c>
      <c r="C32" s="7">
        <f>CAN!B11</f>
        <v>402.03950961052902</v>
      </c>
      <c r="D32" s="7">
        <f>CAN!C11</f>
        <v>291.41926107871296</v>
      </c>
      <c r="E32">
        <f>CAN!D11</f>
        <v>134.31007471619699</v>
      </c>
      <c r="F32">
        <f>CAN!E11</f>
        <v>2426.7244619983298</v>
      </c>
      <c r="H32">
        <f>CAN!G11</f>
        <v>2049.3788942204983</v>
      </c>
      <c r="I32">
        <f>CAN!H11</f>
        <v>6.5536965904629929E-2</v>
      </c>
      <c r="J32">
        <f>CAN!I11</f>
        <v>158.12575884981467</v>
      </c>
      <c r="K32">
        <f>CAN!J11</f>
        <v>567.1868107522489</v>
      </c>
      <c r="Z32" s="7"/>
      <c r="AA32" s="7"/>
      <c r="AC32" s="7"/>
    </row>
    <row r="33" spans="1:46" x14ac:dyDescent="0.25">
      <c r="A33">
        <f>CAN!A12</f>
        <v>46.165162456977399</v>
      </c>
      <c r="B33">
        <f t="shared" si="1"/>
        <v>320.13636806084691</v>
      </c>
      <c r="C33" s="7">
        <f>CAN!B12</f>
        <v>373.32240262839503</v>
      </c>
      <c r="D33" s="7">
        <f>CAN!C12</f>
        <v>320.13636806084696</v>
      </c>
      <c r="E33">
        <f>CAN!D12</f>
        <v>171.92011024759699</v>
      </c>
      <c r="F33">
        <f>CAN!E12</f>
        <v>2422.3618400588698</v>
      </c>
      <c r="H33">
        <f>CAN!G12</f>
        <v>2251.3292825867684</v>
      </c>
      <c r="I33">
        <f>CAN!H12</f>
        <v>7.6363822732346584E-2</v>
      </c>
      <c r="J33">
        <f>CAN!I12</f>
        <v>190.82538379983541</v>
      </c>
      <c r="K33">
        <f>CAN!J12</f>
        <v>357.40936808496519</v>
      </c>
      <c r="Z33" s="7"/>
      <c r="AA33" s="7"/>
      <c r="AC33" s="7"/>
    </row>
    <row r="34" spans="1:46" x14ac:dyDescent="0.25">
      <c r="A34">
        <f>CAN!A13</f>
        <v>50.30630381847083</v>
      </c>
      <c r="B34">
        <f t="shared" si="1"/>
        <v>348.85347603876301</v>
      </c>
      <c r="C34" s="7">
        <f>CAN!B13</f>
        <v>344.60529465047898</v>
      </c>
      <c r="D34" s="7">
        <f>CAN!C13</f>
        <v>348.85347603876301</v>
      </c>
      <c r="E34">
        <f>CAN!D13</f>
        <v>219.87104584916099</v>
      </c>
      <c r="F34">
        <f>CAN!E13</f>
        <v>2416.7646947742701</v>
      </c>
      <c r="H34">
        <f>CAN!G13</f>
        <v>2453.2796779557834</v>
      </c>
      <c r="I34">
        <f>CAN!H13</f>
        <v>8.9623310307763382E-2</v>
      </c>
      <c r="J34">
        <f>CAN!I13</f>
        <v>226.59599355901875</v>
      </c>
      <c r="K34">
        <f>CAN!J13</f>
        <v>45.224921700321111</v>
      </c>
      <c r="Z34" s="7"/>
      <c r="AA34" s="7"/>
      <c r="AC34" s="7"/>
    </row>
    <row r="35" spans="1:46" x14ac:dyDescent="0.25">
      <c r="A35">
        <f>CAN!A14</f>
        <v>54.447445178691488</v>
      </c>
      <c r="B35">
        <f t="shared" si="1"/>
        <v>377.57058400785297</v>
      </c>
      <c r="C35" s="7">
        <f>CAN!B14</f>
        <v>315.88818668138902</v>
      </c>
      <c r="D35" s="7">
        <f>CAN!C14</f>
        <v>377.57058400785297</v>
      </c>
      <c r="E35">
        <f>CAN!D14</f>
        <v>278.85751638170001</v>
      </c>
      <c r="F35">
        <f>CAN!E14</f>
        <v>2409.6410273627098</v>
      </c>
      <c r="H35">
        <f>CAN!G14</f>
        <v>2655.2300732627291</v>
      </c>
      <c r="I35">
        <f>CAN!H14</f>
        <v>0.10502197876926038</v>
      </c>
      <c r="J35">
        <f>CAN!I14</f>
        <v>265.43758703432076</v>
      </c>
      <c r="K35">
        <f>CAN!J14</f>
        <v>180.09450368865092</v>
      </c>
      <c r="Z35" s="7"/>
      <c r="AA35" s="7"/>
      <c r="AC35" s="7"/>
    </row>
    <row r="36" spans="1:46" x14ac:dyDescent="0.25">
      <c r="A36">
        <f>CAN!A15</f>
        <v>58.588586538601113</v>
      </c>
      <c r="B36" s="16" t="s">
        <v>41</v>
      </c>
      <c r="C36" s="16">
        <f>CAN!B15</f>
        <v>287.17107871445597</v>
      </c>
      <c r="D36" s="16">
        <f>CAN!C15</f>
        <v>406.28769197478601</v>
      </c>
      <c r="E36" s="16">
        <f>CAN!D15</f>
        <v>349.14379489683199</v>
      </c>
      <c r="F36" s="16">
        <f>CAN!E15</f>
        <v>2400.6513344933801</v>
      </c>
      <c r="G36" s="16"/>
      <c r="H36" s="16">
        <f>CAN!G15</f>
        <v>2857.1804685545071</v>
      </c>
      <c r="I36" s="16">
        <f>CAN!H15</f>
        <v>0.12219871959067023</v>
      </c>
      <c r="J36" s="16">
        <f>CAN!I15</f>
        <v>307.35016423300038</v>
      </c>
      <c r="K36" s="16">
        <f>CAN!J15</f>
        <v>1746.7075640647656</v>
      </c>
      <c r="Z36" s="7"/>
      <c r="AA36" s="7"/>
      <c r="AC36" s="7"/>
    </row>
    <row r="37" spans="1:46" x14ac:dyDescent="0.25">
      <c r="A37" t="str">
        <f>CAN!A16</f>
        <v>.</v>
      </c>
      <c r="B37" s="16" t="s">
        <v>41</v>
      </c>
      <c r="C37" s="16" t="str">
        <f>CAN!B16</f>
        <v>.</v>
      </c>
      <c r="D37" s="16" t="str">
        <f>CAN!C16</f>
        <v>.</v>
      </c>
      <c r="E37" s="16" t="str">
        <f>CAN!D16</f>
        <v>.</v>
      </c>
      <c r="F37" s="16" t="str">
        <f>CAN!E16</f>
        <v>.</v>
      </c>
      <c r="G37" s="16"/>
      <c r="H37" s="16" t="str">
        <f>CAN!G16</f>
        <v>.</v>
      </c>
      <c r="I37" s="16" t="str">
        <f>CAN!H16</f>
        <v>.</v>
      </c>
      <c r="J37" s="16" t="str">
        <f>CAN!I16</f>
        <v>.</v>
      </c>
      <c r="K37" s="16" t="str">
        <f>CAN!J16</f>
        <v>.</v>
      </c>
      <c r="Z37" s="7"/>
      <c r="AA37" s="7"/>
      <c r="AC37" s="7"/>
    </row>
    <row r="38" spans="1:46" x14ac:dyDescent="0.25">
      <c r="Z38" s="7"/>
      <c r="AA38" s="7"/>
      <c r="AC38" s="7"/>
    </row>
    <row r="39" spans="1:46" x14ac:dyDescent="0.25">
      <c r="Z39" s="7"/>
      <c r="AA39" s="7"/>
      <c r="AC39" s="7"/>
    </row>
    <row r="40" spans="1:46" x14ac:dyDescent="0.25">
      <c r="A40" s="39" t="str">
        <f>JPN!A1</f>
        <v>JPN</v>
      </c>
      <c r="B40" s="39"/>
      <c r="C40" s="39"/>
      <c r="D40" s="39"/>
      <c r="E40" s="20"/>
      <c r="F40" s="20"/>
      <c r="G40" s="20"/>
      <c r="H40" s="20"/>
      <c r="I40" s="21" t="s">
        <v>45</v>
      </c>
      <c r="J40" s="22">
        <f>JPN!I1</f>
        <v>3.9810327665964554E-2</v>
      </c>
      <c r="K40" s="20"/>
      <c r="Z40" s="7"/>
      <c r="AA40" s="7"/>
      <c r="AC40" s="7"/>
    </row>
    <row r="41" spans="1:46" s="2" customFormat="1" ht="41.45" customHeight="1" x14ac:dyDescent="0.25">
      <c r="A41" s="2" t="str">
        <f>JPN!A2</f>
        <v>% emission reduction rel. to baseline</v>
      </c>
      <c r="B41" s="2" t="s">
        <v>991</v>
      </c>
      <c r="C41" s="2" t="str">
        <f>JPN!B2</f>
        <v>emissions (in MtCO2)</v>
      </c>
      <c r="D41" s="8" t="str">
        <f>JPN!C2</f>
        <v>emission reduction rel. to baseline (in MtCO2)</v>
      </c>
      <c r="E41" s="2" t="str">
        <f>JPN!D2</f>
        <v>CO2 price in 2030 ($2014)</v>
      </c>
      <c r="F41" s="2" t="str">
        <f>JPN!E2</f>
        <v>GDP in 2030 ($2014)</v>
      </c>
      <c r="H41" s="2" t="str">
        <f>JPN!G2</f>
        <v>marg. Costs</v>
      </c>
      <c r="I41" s="2" t="str">
        <f>JPN!H2</f>
        <v>implied alpha</v>
      </c>
      <c r="J41" s="2" t="str">
        <f>JPN!I2</f>
        <v>calculated co2</v>
      </c>
      <c r="K41" s="2" t="str">
        <f>JPN!J2</f>
        <v>difference</v>
      </c>
      <c r="X41"/>
      <c r="Y41"/>
      <c r="Z41"/>
      <c r="AA41"/>
      <c r="AB41"/>
      <c r="AC41"/>
      <c r="AD41"/>
      <c r="AE41"/>
      <c r="AF41"/>
      <c r="AG41"/>
      <c r="AH41"/>
      <c r="AS41"/>
      <c r="AT41"/>
    </row>
    <row r="42" spans="1:46" x14ac:dyDescent="0.25">
      <c r="A42">
        <f>JPN!A3</f>
        <v>0</v>
      </c>
      <c r="B42">
        <f>C$42*(A42/100)</f>
        <v>0</v>
      </c>
      <c r="C42" s="7">
        <f>JPN!B3</f>
        <v>1258.7783430997799</v>
      </c>
      <c r="D42" s="7">
        <f>JPN!C3</f>
        <v>0</v>
      </c>
      <c r="E42">
        <f>JPN!D3</f>
        <v>0</v>
      </c>
      <c r="F42">
        <f>JPN!E3</f>
        <v>5439.3647507826299</v>
      </c>
      <c r="K42">
        <f>JPN!J3</f>
        <v>721.03593665099424</v>
      </c>
      <c r="AS42" s="2"/>
      <c r="AT42" s="2"/>
    </row>
    <row r="43" spans="1:46" x14ac:dyDescent="0.25">
      <c r="A43">
        <f>JPN!A4</f>
        <v>9.8017386198484875</v>
      </c>
      <c r="B43">
        <f t="shared" ref="B43:B55" si="2">C$42*(A43/100)</f>
        <v>123.38216299390004</v>
      </c>
      <c r="C43" s="7">
        <f>JPN!B4</f>
        <v>1135.3961801058799</v>
      </c>
      <c r="D43" s="7">
        <f>JPN!C4</f>
        <v>123.38216299390001</v>
      </c>
      <c r="E43">
        <f>JPN!D4</f>
        <v>12.2272421000464</v>
      </c>
      <c r="F43">
        <f>JPN!E4</f>
        <v>5439.0647063742999</v>
      </c>
      <c r="H43">
        <f>JPN!G4</f>
        <v>1066.3046309037729</v>
      </c>
      <c r="I43">
        <f>JPN!H4</f>
        <v>1.1466931443111991E-2</v>
      </c>
      <c r="J43">
        <f>JPN!I4</f>
        <v>6.2412477664971027</v>
      </c>
      <c r="K43">
        <f>JPN!J4</f>
        <v>35.832128161284295</v>
      </c>
    </row>
    <row r="44" spans="1:46" x14ac:dyDescent="0.25">
      <c r="A44">
        <f>JPN!A5</f>
        <v>13.901659018555961</v>
      </c>
      <c r="B44">
        <f t="shared" si="2"/>
        <v>174.99107305715987</v>
      </c>
      <c r="C44" s="7">
        <f>JPN!B5</f>
        <v>1083.7872700426201</v>
      </c>
      <c r="D44" s="7">
        <f>JPN!C5</f>
        <v>174.99107305715984</v>
      </c>
      <c r="E44">
        <f>JPN!D5</f>
        <v>18.144913271684899</v>
      </c>
      <c r="F44">
        <f>JPN!E5</f>
        <v>5438.1010720433296</v>
      </c>
      <c r="H44">
        <f>JPN!G5</f>
        <v>1512.323880858655</v>
      </c>
      <c r="I44">
        <f>JPN!H5</f>
        <v>1.1998033953800114E-2</v>
      </c>
      <c r="J44">
        <f>JPN!I5</f>
        <v>12.554472021084656</v>
      </c>
      <c r="K44">
        <f>JPN!J5</f>
        <v>31.253033376412809</v>
      </c>
    </row>
    <row r="45" spans="1:46" x14ac:dyDescent="0.25">
      <c r="A45">
        <f>JPN!A6</f>
        <v>22.101501245561156</v>
      </c>
      <c r="B45">
        <f t="shared" si="2"/>
        <v>278.20891117905194</v>
      </c>
      <c r="C45" s="7">
        <f>JPN!B6</f>
        <v>980.56943192072799</v>
      </c>
      <c r="D45" s="7">
        <f>JPN!C6</f>
        <v>278.20891117905194</v>
      </c>
      <c r="E45">
        <f>JPN!D6</f>
        <v>32.268942695851798</v>
      </c>
      <c r="F45">
        <f>JPN!E6</f>
        <v>5434.6969021434197</v>
      </c>
      <c r="H45">
        <f>JPN!G6</f>
        <v>2404.3625362896746</v>
      </c>
      <c r="I45">
        <f>JPN!H6</f>
        <v>1.3420997128680962E-2</v>
      </c>
      <c r="J45">
        <f>JPN!I6</f>
        <v>31.732825075465385</v>
      </c>
      <c r="K45">
        <f>JPN!J6</f>
        <v>0.28742210288879039</v>
      </c>
    </row>
    <row r="46" spans="1:46" x14ac:dyDescent="0.25">
      <c r="A46">
        <f>JPN!A7</f>
        <v>26.201422199967908</v>
      </c>
      <c r="B46">
        <f t="shared" si="2"/>
        <v>329.81782823733391</v>
      </c>
      <c r="C46" s="7">
        <f>JPN!B7</f>
        <v>928.96051486244596</v>
      </c>
      <c r="D46" s="7">
        <f>JPN!C7</f>
        <v>329.81782823733397</v>
      </c>
      <c r="E46">
        <f>JPN!D7</f>
        <v>41.103340686088899</v>
      </c>
      <c r="F46">
        <f>JPN!E7</f>
        <v>5432.1720229990297</v>
      </c>
      <c r="H46">
        <f>JPN!G7</f>
        <v>2850.3818466975777</v>
      </c>
      <c r="I46">
        <f>JPN!H7</f>
        <v>1.4420292752604636E-2</v>
      </c>
      <c r="J46">
        <f>JPN!I7</f>
        <v>44.597952423368064</v>
      </c>
      <c r="K46">
        <f>JPN!J7</f>
        <v>12.212311194329303</v>
      </c>
    </row>
    <row r="47" spans="1:46" x14ac:dyDescent="0.25">
      <c r="A47">
        <f>JPN!A8</f>
        <v>30.30134323338309</v>
      </c>
      <c r="B47">
        <f t="shared" si="2"/>
        <v>381.42674629015693</v>
      </c>
      <c r="C47" s="7">
        <f>JPN!B8</f>
        <v>877.35159680962295</v>
      </c>
      <c r="D47" s="7">
        <f>JPN!C8</f>
        <v>381.42674629015698</v>
      </c>
      <c r="E47">
        <f>JPN!D8</f>
        <v>52.992214603259001</v>
      </c>
      <c r="F47">
        <f>JPN!E8</f>
        <v>5429.00518154562</v>
      </c>
      <c r="H47">
        <f>JPN!G8</f>
        <v>3296.4011657005944</v>
      </c>
      <c r="I47">
        <f>JPN!H8</f>
        <v>1.6075778383604716E-2</v>
      </c>
      <c r="J47">
        <f>JPN!I8</f>
        <v>59.647047487700029</v>
      </c>
      <c r="K47">
        <f>JPN!J8</f>
        <v>44.286800719837693</v>
      </c>
    </row>
    <row r="48" spans="1:46" x14ac:dyDescent="0.25">
      <c r="A48">
        <f>JPN!A9</f>
        <v>34.401264186249378</v>
      </c>
      <c r="B48">
        <f t="shared" si="2"/>
        <v>433.03566332904796</v>
      </c>
      <c r="C48" s="7">
        <f>JPN!B9</f>
        <v>825.74267977073202</v>
      </c>
      <c r="D48" s="7">
        <f>JPN!C9</f>
        <v>433.03566332904791</v>
      </c>
      <c r="E48">
        <f>JPN!D9</f>
        <v>70.920190065574303</v>
      </c>
      <c r="F48">
        <f>JPN!E9</f>
        <v>5424.9396666167204</v>
      </c>
      <c r="H48">
        <f>JPN!G9</f>
        <v>3742.4204759409154</v>
      </c>
      <c r="I48">
        <f>JPN!H9</f>
        <v>1.8950353259742581E-2</v>
      </c>
      <c r="J48">
        <f>JPN!I9</f>
        <v>76.880109681562189</v>
      </c>
      <c r="K48">
        <f>JPN!J9</f>
        <v>35.520641829037189</v>
      </c>
    </row>
    <row r="49" spans="1:46" x14ac:dyDescent="0.25">
      <c r="A49">
        <f>JPN!A10</f>
        <v>38.501185218750344</v>
      </c>
      <c r="B49">
        <f t="shared" si="2"/>
        <v>484.64458137036297</v>
      </c>
      <c r="C49" s="7">
        <f>JPN!B10</f>
        <v>774.13376172941696</v>
      </c>
      <c r="D49" s="7">
        <f>JPN!C10</f>
        <v>484.64458137036297</v>
      </c>
      <c r="E49">
        <f>JPN!D10</f>
        <v>90.267614325211994</v>
      </c>
      <c r="F49">
        <f>JPN!E10</f>
        <v>5419.7372155926896</v>
      </c>
      <c r="H49">
        <f>JPN!G10</f>
        <v>4188.4397948444766</v>
      </c>
      <c r="I49">
        <f>JPN!H10</f>
        <v>2.1551608414264858E-2</v>
      </c>
      <c r="J49">
        <f>JPN!I10</f>
        <v>96.297139677518359</v>
      </c>
      <c r="K49">
        <f>JPN!J10</f>
        <v>36.355175974105194</v>
      </c>
    </row>
    <row r="50" spans="1:46" x14ac:dyDescent="0.25">
      <c r="A50">
        <f>JPN!A11</f>
        <v>42.601106171845103</v>
      </c>
      <c r="B50">
        <f t="shared" si="2"/>
        <v>536.25349841212994</v>
      </c>
      <c r="C50" s="7">
        <f>JPN!B11</f>
        <v>722.52484468764999</v>
      </c>
      <c r="D50" s="7">
        <f>JPN!C11</f>
        <v>536.25349841212994</v>
      </c>
      <c r="E50">
        <f>JPN!D11</f>
        <v>111.09661523621899</v>
      </c>
      <c r="F50">
        <f>JPN!E11</f>
        <v>5413.3332137895104</v>
      </c>
      <c r="H50">
        <f>JPN!G11</f>
        <v>4634.4591051096522</v>
      </c>
      <c r="I50">
        <f>JPN!H11</f>
        <v>2.3971862242506598E-2</v>
      </c>
      <c r="J50">
        <f>JPN!I11</f>
        <v>117.8981367225411</v>
      </c>
      <c r="K50">
        <f>JPN!J11</f>
        <v>46.260694528901212</v>
      </c>
    </row>
    <row r="51" spans="1:46" x14ac:dyDescent="0.25">
      <c r="A51">
        <f>JPN!A12</f>
        <v>46.70102720440493</v>
      </c>
      <c r="B51">
        <f t="shared" si="2"/>
        <v>587.8624164541859</v>
      </c>
      <c r="C51" s="7">
        <f>JPN!B12</f>
        <v>670.91592664559403</v>
      </c>
      <c r="D51" s="7">
        <f>JPN!C12</f>
        <v>587.8624164541859</v>
      </c>
      <c r="E51">
        <f>JPN!D12</f>
        <v>133.861690105219</v>
      </c>
      <c r="F51">
        <f>JPN!E12</f>
        <v>5405.6355203331505</v>
      </c>
      <c r="H51">
        <f>JPN!G12</f>
        <v>5080.4784240196168</v>
      </c>
      <c r="I51">
        <f>JPN!H12</f>
        <v>2.6348244974792975E-2</v>
      </c>
      <c r="J51">
        <f>JPN!I12</f>
        <v>141.68310165371258</v>
      </c>
      <c r="K51">
        <f>JPN!J12</f>
        <v>61.174478610908835</v>
      </c>
    </row>
    <row r="52" spans="1:46" x14ac:dyDescent="0.25">
      <c r="A52">
        <f>JPN!A13</f>
        <v>50.800948156889582</v>
      </c>
      <c r="B52">
        <f t="shared" si="2"/>
        <v>639.47133348827288</v>
      </c>
      <c r="C52" s="7">
        <f>JPN!B13</f>
        <v>619.30700961150706</v>
      </c>
      <c r="D52" s="7">
        <f>JPN!C13</f>
        <v>639.47133348827288</v>
      </c>
      <c r="E52">
        <f>JPN!D13</f>
        <v>159.859492749764</v>
      </c>
      <c r="F52">
        <f>JPN!E13</f>
        <v>5396.4447235196403</v>
      </c>
      <c r="H52">
        <f>JPN!G13</f>
        <v>5526.4977342184202</v>
      </c>
      <c r="I52">
        <f>JPN!H13</f>
        <v>2.8926003490413441E-2</v>
      </c>
      <c r="J52">
        <f>JPN!I13</f>
        <v>167.65203354500079</v>
      </c>
      <c r="K52">
        <f>JPN!J13</f>
        <v>60.723692045429608</v>
      </c>
    </row>
    <row r="53" spans="1:46" x14ac:dyDescent="0.25">
      <c r="A53">
        <f>JPN!A14</f>
        <v>54.900869188964428</v>
      </c>
      <c r="B53">
        <f t="shared" si="2"/>
        <v>691.08025152422408</v>
      </c>
      <c r="C53" s="7">
        <f>JPN!B14</f>
        <v>567.69809157555596</v>
      </c>
      <c r="D53" s="7">
        <f>JPN!C14</f>
        <v>691.08025152422397</v>
      </c>
      <c r="E53">
        <f>JPN!D14</f>
        <v>191.46051950449299</v>
      </c>
      <c r="F53">
        <f>JPN!E14</f>
        <v>5385.4052507967399</v>
      </c>
      <c r="H53">
        <f>JPN!G14</f>
        <v>5972.517053075625</v>
      </c>
      <c r="I53">
        <f>JPN!H14</f>
        <v>3.2056923036477211E-2</v>
      </c>
      <c r="J53">
        <f>JPN!I14</f>
        <v>195.80493340734014</v>
      </c>
      <c r="K53">
        <f>JPN!J14</f>
        <v>18.873932159251616</v>
      </c>
    </row>
    <row r="54" spans="1:46" x14ac:dyDescent="0.25">
      <c r="A54">
        <f>JPN!A15</f>
        <v>59.000790140765716</v>
      </c>
      <c r="B54">
        <f t="shared" si="2"/>
        <v>742.68916854970894</v>
      </c>
      <c r="C54" s="7">
        <f>JPN!B15</f>
        <v>516.08917455007099</v>
      </c>
      <c r="D54" s="7">
        <f>JPN!C15</f>
        <v>742.68916854970894</v>
      </c>
      <c r="E54">
        <f>JPN!D15</f>
        <v>230.06054777729</v>
      </c>
      <c r="F54">
        <f>JPN!E15</f>
        <v>5372.1843543793302</v>
      </c>
      <c r="H54">
        <f>JPN!G15</f>
        <v>6418.5363632000872</v>
      </c>
      <c r="I54">
        <f>JPN!H15</f>
        <v>3.584314783917323E-2</v>
      </c>
      <c r="J54">
        <f>JPN!I15</f>
        <v>226.141800142449</v>
      </c>
      <c r="K54">
        <f>JPN!J15</f>
        <v>15.35658302557191</v>
      </c>
    </row>
    <row r="55" spans="1:46" x14ac:dyDescent="0.25">
      <c r="A55">
        <f>JPN!A16</f>
        <v>63.100711171495362</v>
      </c>
      <c r="B55">
        <f t="shared" si="2"/>
        <v>794.29808656872706</v>
      </c>
      <c r="C55" s="7">
        <f>JPN!B16</f>
        <v>464.48025653105299</v>
      </c>
      <c r="D55" s="7">
        <f>JPN!C16</f>
        <v>794.29808656872694</v>
      </c>
      <c r="E55">
        <f>JPN!D16</f>
        <v>276.63202676233902</v>
      </c>
      <c r="F55">
        <f>JPN!E16</f>
        <v>5356.3890988129097</v>
      </c>
      <c r="H55">
        <f>JPN!G16</f>
        <v>6864.5556819109515</v>
      </c>
      <c r="I55">
        <f>JPN!H16</f>
        <v>4.0298606287265247E-2</v>
      </c>
      <c r="J55">
        <f>JPN!I16</f>
        <v>258.66263492724801</v>
      </c>
      <c r="K55">
        <f>JPN!J16</f>
        <v>322.89904292303572</v>
      </c>
    </row>
    <row r="58" spans="1:46" x14ac:dyDescent="0.25">
      <c r="A58" s="39" t="str">
        <f>KOR!A1</f>
        <v>KOR</v>
      </c>
      <c r="B58" s="39"/>
      <c r="C58" s="39"/>
      <c r="D58" s="39"/>
      <c r="E58" s="20"/>
      <c r="F58" s="20"/>
      <c r="G58" s="20"/>
      <c r="H58" s="20"/>
      <c r="I58" s="21" t="s">
        <v>45</v>
      </c>
      <c r="J58" s="22">
        <f>KOR!I1</f>
        <v>5.4078714664034654E-2</v>
      </c>
      <c r="K58" s="20"/>
    </row>
    <row r="59" spans="1:46" s="2" customFormat="1" ht="41.45" customHeight="1" x14ac:dyDescent="0.25">
      <c r="A59" s="2" t="str">
        <f>KOR!A2</f>
        <v>% emission reduction rel. to baseline</v>
      </c>
      <c r="B59" s="2" t="s">
        <v>991</v>
      </c>
      <c r="C59" s="2" t="str">
        <f>KOR!B2</f>
        <v>emissions (in MtCO2)</v>
      </c>
      <c r="D59" s="2" t="str">
        <f>KOR!C2</f>
        <v>emission reduction rel. to baseline (in MtCO2)</v>
      </c>
      <c r="E59" s="2" t="str">
        <f>KOR!D2</f>
        <v>CO2 price in 2030 ($2014)</v>
      </c>
      <c r="F59" s="2" t="str">
        <f>KOR!E2</f>
        <v>GDP in 2030 ($2014)</v>
      </c>
      <c r="H59" s="2" t="str">
        <f>KOR!G2</f>
        <v>marg. Costs</v>
      </c>
      <c r="I59" s="2" t="str">
        <f>KOR!H2</f>
        <v>implied alpha</v>
      </c>
      <c r="J59" s="2" t="str">
        <f>KOR!I2</f>
        <v>calculated co2</v>
      </c>
      <c r="K59" s="2" t="str">
        <f>KOR!J2</f>
        <v>difference</v>
      </c>
      <c r="AS59"/>
      <c r="AT59"/>
    </row>
    <row r="60" spans="1:46" x14ac:dyDescent="0.25">
      <c r="A60">
        <f>KOR!A3</f>
        <v>0</v>
      </c>
      <c r="B60">
        <f>C$60*(A60/100)</f>
        <v>0</v>
      </c>
      <c r="C60" s="7">
        <f>KOR!B3</f>
        <v>901.22712351158702</v>
      </c>
      <c r="D60" s="7">
        <f>KOR!C3</f>
        <v>0</v>
      </c>
      <c r="E60">
        <f>KOR!D3</f>
        <v>0</v>
      </c>
      <c r="F60">
        <f>KOR!E3</f>
        <v>2230.9991750541999</v>
      </c>
      <c r="K60">
        <f>KOR!J3</f>
        <v>6146.6863386362402</v>
      </c>
      <c r="AS60" s="2"/>
      <c r="AT60" s="2"/>
    </row>
    <row r="61" spans="1:46" x14ac:dyDescent="0.25">
      <c r="A61">
        <f>KOR!A4</f>
        <v>39.130335028780678</v>
      </c>
      <c r="B61">
        <f t="shared" ref="B61:B73" si="3">C$60*(A61/100)</f>
        <v>352.65319280032702</v>
      </c>
      <c r="C61" s="7">
        <f>KOR!B4</f>
        <v>548.57393071126</v>
      </c>
      <c r="D61" s="7">
        <f>KOR!C4</f>
        <v>352.65319280032702</v>
      </c>
      <c r="E61">
        <f>KOR!D4</f>
        <v>32.746167805975297</v>
      </c>
      <c r="F61">
        <f>KOR!E4</f>
        <v>2229.7924796872098</v>
      </c>
      <c r="H61">
        <f>KOR!G4</f>
        <v>1745.9949033760831</v>
      </c>
      <c r="I61">
        <f>KOR!H4</f>
        <v>1.8755019125575218E-2</v>
      </c>
      <c r="J61">
        <f>KOR!I4</f>
        <v>55.420974477404698</v>
      </c>
      <c r="K61">
        <f>KOR!J4</f>
        <v>514.1468575866993</v>
      </c>
    </row>
    <row r="62" spans="1:46" x14ac:dyDescent="0.25">
      <c r="A62">
        <f>KOR!A5</f>
        <v>41.89713801844939</v>
      </c>
      <c r="B62">
        <f t="shared" si="3"/>
        <v>377.58837179735093</v>
      </c>
      <c r="C62" s="7">
        <f>KOR!B5</f>
        <v>523.63875171423604</v>
      </c>
      <c r="D62" s="7">
        <f>KOR!C5</f>
        <v>377.58837179735099</v>
      </c>
      <c r="E62">
        <f>KOR!D5</f>
        <v>40.983964012491597</v>
      </c>
      <c r="F62">
        <f>KOR!E5</f>
        <v>2229.4315618097298</v>
      </c>
      <c r="H62">
        <f>KOR!G5</f>
        <v>1869.4496071258507</v>
      </c>
      <c r="I62">
        <f>KOR!H5</f>
        <v>2.1923010845690354E-2</v>
      </c>
      <c r="J62">
        <f>KOR!I5</f>
        <v>63.535395853410094</v>
      </c>
      <c r="K62">
        <f>KOR!J5</f>
        <v>508.56707807559263</v>
      </c>
    </row>
    <row r="63" spans="1:46" x14ac:dyDescent="0.25">
      <c r="A63">
        <f>KOR!A6</f>
        <v>47.430743885963082</v>
      </c>
      <c r="B63">
        <f t="shared" si="3"/>
        <v>427.45872878361303</v>
      </c>
      <c r="C63" s="7">
        <f>KOR!B6</f>
        <v>473.768394727974</v>
      </c>
      <c r="D63" s="7">
        <f>KOR!C6</f>
        <v>427.45872878361303</v>
      </c>
      <c r="E63">
        <f>KOR!D6</f>
        <v>61.853376186207697</v>
      </c>
      <c r="F63">
        <f>KOR!E6</f>
        <v>2228.3650385669598</v>
      </c>
      <c r="H63">
        <f>KOR!G6</f>
        <v>2116.3590096358134</v>
      </c>
      <c r="I63">
        <f>KOR!H6</f>
        <v>2.9226315528031101E-2</v>
      </c>
      <c r="J63">
        <f>KOR!I6</f>
        <v>81.426711785926386</v>
      </c>
      <c r="K63">
        <f>KOR!J6</f>
        <v>383.11546649921496</v>
      </c>
    </row>
    <row r="64" spans="1:46" x14ac:dyDescent="0.25">
      <c r="A64">
        <f>KOR!A7</f>
        <v>50.197546875518519</v>
      </c>
      <c r="B64">
        <f t="shared" si="3"/>
        <v>452.39390777961609</v>
      </c>
      <c r="C64" s="7">
        <f>KOR!B7</f>
        <v>448.83321573197099</v>
      </c>
      <c r="D64" s="7">
        <f>KOR!C7</f>
        <v>452.39390777961603</v>
      </c>
      <c r="E64">
        <f>KOR!D7</f>
        <v>71.985852212927199</v>
      </c>
      <c r="F64">
        <f>KOR!E7</f>
        <v>2227.3325388870198</v>
      </c>
      <c r="H64">
        <f>KOR!G7</f>
        <v>2239.8137133805267</v>
      </c>
      <c r="I64">
        <f>KOR!H7</f>
        <v>3.2139213981451933E-2</v>
      </c>
      <c r="J64">
        <f>KOR!I7</f>
        <v>91.20360670357536</v>
      </c>
      <c r="K64">
        <f>KOR!J7</f>
        <v>369.32208766282758</v>
      </c>
    </row>
    <row r="65" spans="1:46" x14ac:dyDescent="0.25">
      <c r="A65">
        <f>KOR!A8</f>
        <v>52.964349865405161</v>
      </c>
      <c r="B65">
        <f t="shared" si="3"/>
        <v>477.32908677860399</v>
      </c>
      <c r="C65" s="7">
        <f>KOR!B8</f>
        <v>423.89803673298297</v>
      </c>
      <c r="D65" s="7">
        <f>KOR!C8</f>
        <v>477.32908677860405</v>
      </c>
      <c r="E65">
        <f>KOR!D8</f>
        <v>81.212516189861006</v>
      </c>
      <c r="F65">
        <f>KOR!E8</f>
        <v>2225.8707720387001</v>
      </c>
      <c r="H65">
        <f>KOR!G8</f>
        <v>2363.2684171400188</v>
      </c>
      <c r="I65">
        <f>KOR!H8</f>
        <v>3.4364490973963428E-2</v>
      </c>
      <c r="J65">
        <f>KOR!I8</f>
        <v>101.53465947726623</v>
      </c>
      <c r="K65">
        <f>KOR!J8</f>
        <v>412.98950779382926</v>
      </c>
    </row>
    <row r="66" spans="1:46" x14ac:dyDescent="0.25">
      <c r="A66">
        <f>KOR!A9</f>
        <v>55.731152743975137</v>
      </c>
      <c r="B66">
        <f t="shared" si="3"/>
        <v>502.26426477437599</v>
      </c>
      <c r="C66" s="7">
        <f>KOR!B9</f>
        <v>398.96285873721098</v>
      </c>
      <c r="D66" s="7">
        <f>KOR!C9</f>
        <v>502.26426477437604</v>
      </c>
      <c r="E66">
        <f>KOR!D9</f>
        <v>92.821310263123607</v>
      </c>
      <c r="F66">
        <f>KOR!E9</f>
        <v>2224.2037497205802</v>
      </c>
      <c r="H66">
        <f>KOR!G9</f>
        <v>2486.7231159325625</v>
      </c>
      <c r="I66">
        <f>KOR!H9</f>
        <v>3.7326757317054204E-2</v>
      </c>
      <c r="J66">
        <f>KOR!I9</f>
        <v>112.41986965676983</v>
      </c>
      <c r="K66">
        <f>KOR!J9</f>
        <v>384.10353030627874</v>
      </c>
    </row>
    <row r="67" spans="1:46" x14ac:dyDescent="0.25">
      <c r="A67">
        <f>KOR!A10</f>
        <v>58.497955732480776</v>
      </c>
      <c r="B67">
        <f t="shared" si="3"/>
        <v>527.19944376091803</v>
      </c>
      <c r="C67" s="7">
        <f>KOR!B10</f>
        <v>374.02767975066899</v>
      </c>
      <c r="D67" s="7">
        <f>KOR!C10</f>
        <v>527.19944376091803</v>
      </c>
      <c r="E67">
        <f>KOR!D10</f>
        <v>110.244797226793</v>
      </c>
      <c r="F67">
        <f>KOR!E10</f>
        <v>2222.50820339543</v>
      </c>
      <c r="H67">
        <f>KOR!G10</f>
        <v>2610.1778196304344</v>
      </c>
      <c r="I67">
        <f>KOR!H10</f>
        <v>4.223650833198872E-2</v>
      </c>
      <c r="J67">
        <f>KOR!I10</f>
        <v>123.85923811212663</v>
      </c>
      <c r="K67">
        <f>KOR!J10</f>
        <v>185.3530006202441</v>
      </c>
    </row>
    <row r="68" spans="1:46" x14ac:dyDescent="0.25">
      <c r="A68">
        <f>KOR!A11</f>
        <v>61.264758719698179</v>
      </c>
      <c r="B68">
        <f t="shared" si="3"/>
        <v>552.13462273585003</v>
      </c>
      <c r="C68" s="7">
        <f>KOR!B11</f>
        <v>349.09250077573699</v>
      </c>
      <c r="D68" s="7">
        <f>KOR!C11</f>
        <v>552.13462273585003</v>
      </c>
      <c r="E68">
        <f>KOR!D11</f>
        <v>135.563966509186</v>
      </c>
      <c r="F68">
        <f>KOR!E11</f>
        <v>2220.76139917722</v>
      </c>
      <c r="H68">
        <f>KOR!G11</f>
        <v>2733.6325232708245</v>
      </c>
      <c r="I68">
        <f>KOR!H11</f>
        <v>4.9591144879627812E-2</v>
      </c>
      <c r="J68">
        <f>KOR!I11</f>
        <v>135.85276441612163</v>
      </c>
      <c r="K68">
        <f>KOR!J11</f>
        <v>8.3404231050399472E-2</v>
      </c>
    </row>
    <row r="69" spans="1:46" x14ac:dyDescent="0.25">
      <c r="A69">
        <f>KOR!A12</f>
        <v>64.031561595675569</v>
      </c>
      <c r="B69">
        <f t="shared" si="3"/>
        <v>577.06980070825693</v>
      </c>
      <c r="C69" s="7">
        <f>KOR!B12</f>
        <v>324.15732280332998</v>
      </c>
      <c r="D69" s="7">
        <f>KOR!C12</f>
        <v>577.06980070825705</v>
      </c>
      <c r="E69">
        <f>KOR!D12</f>
        <v>171.12322703675801</v>
      </c>
      <c r="F69">
        <f>KOR!E12</f>
        <v>2218.7963139774401</v>
      </c>
      <c r="H69">
        <f>KOR!G12</f>
        <v>2857.0872219476878</v>
      </c>
      <c r="I69">
        <f>KOR!H12</f>
        <v>5.9894295743656935E-2</v>
      </c>
      <c r="J69">
        <f>KOR!I12</f>
        <v>148.40044805832923</v>
      </c>
      <c r="K69">
        <f>KOR!J12</f>
        <v>516.32468450252475</v>
      </c>
    </row>
    <row r="70" spans="1:46" x14ac:dyDescent="0.25">
      <c r="A70">
        <f>KOR!A13</f>
        <v>66.798364582466661</v>
      </c>
      <c r="B70">
        <f t="shared" si="3"/>
        <v>602.004979679347</v>
      </c>
      <c r="C70" s="7">
        <f>KOR!B13</f>
        <v>299.22214383224002</v>
      </c>
      <c r="D70" s="7">
        <f>KOR!C13</f>
        <v>602.004979679347</v>
      </c>
      <c r="E70">
        <f>KOR!D13</f>
        <v>215.099684771125</v>
      </c>
      <c r="F70">
        <f>KOR!E13</f>
        <v>2216.2298365080001</v>
      </c>
      <c r="H70">
        <f>KOR!G13</f>
        <v>2980.5419255690563</v>
      </c>
      <c r="I70">
        <f>KOR!H13</f>
        <v>7.2167978220959716E-2</v>
      </c>
      <c r="J70">
        <f>KOR!I13</f>
        <v>161.50229004565369</v>
      </c>
      <c r="K70">
        <f>KOR!J13</f>
        <v>2872.6807213579791</v>
      </c>
    </row>
    <row r="71" spans="1:46" x14ac:dyDescent="0.25">
      <c r="A71">
        <f>KOR!A14</f>
        <v>69.565167569144577</v>
      </c>
      <c r="B71">
        <f t="shared" si="3"/>
        <v>626.94015864941707</v>
      </c>
      <c r="C71" s="7">
        <f>KOR!B14</f>
        <v>274.28696486217001</v>
      </c>
      <c r="D71" s="7">
        <f>KOR!C14</f>
        <v>626.94015864941707</v>
      </c>
      <c r="E71">
        <f>KOR!D14</f>
        <v>264.801060585286</v>
      </c>
      <c r="F71">
        <f>KOR!E14</f>
        <v>2212.6958321892398</v>
      </c>
      <c r="H71">
        <f>KOR!G14</f>
        <v>0</v>
      </c>
      <c r="I71">
        <f>KOR!H14</f>
        <v>0</v>
      </c>
      <c r="J71">
        <f>KOR!I14</f>
        <v>0</v>
      </c>
      <c r="K71">
        <f>KOR!J14</f>
        <v>0</v>
      </c>
    </row>
    <row r="72" spans="1:46" x14ac:dyDescent="0.25">
      <c r="A72">
        <f>KOR!A15</f>
        <v>72.331970444699877</v>
      </c>
      <c r="B72">
        <f t="shared" si="3"/>
        <v>651.87533661802001</v>
      </c>
      <c r="C72" s="7">
        <f>KOR!B15</f>
        <v>249.35178689356701</v>
      </c>
      <c r="D72" s="7">
        <f>KOR!C15</f>
        <v>651.87533661802001</v>
      </c>
      <c r="E72">
        <f>KOR!D15</f>
        <v>318.59034765392602</v>
      </c>
      <c r="F72">
        <f>KOR!E15</f>
        <v>2207.9555883521198</v>
      </c>
      <c r="H72">
        <f>KOR!G15</f>
        <v>0</v>
      </c>
      <c r="I72">
        <f>KOR!H15</f>
        <v>0</v>
      </c>
      <c r="J72">
        <f>KOR!I15</f>
        <v>0</v>
      </c>
      <c r="K72">
        <f>KOR!J15</f>
        <v>0</v>
      </c>
    </row>
    <row r="73" spans="1:46" x14ac:dyDescent="0.25">
      <c r="A73">
        <f>KOR!A16</f>
        <v>75.098773431271383</v>
      </c>
      <c r="B73">
        <f t="shared" si="3"/>
        <v>676.81051558713102</v>
      </c>
      <c r="C73" s="7">
        <f>KOR!B16</f>
        <v>224.416607924456</v>
      </c>
      <c r="D73" s="7">
        <f>KOR!C16</f>
        <v>676.81051558713102</v>
      </c>
      <c r="E73">
        <f>KOR!D16</f>
        <v>379.20038669374998</v>
      </c>
      <c r="F73">
        <f>KOR!E16</f>
        <v>2201.93365606623</v>
      </c>
      <c r="H73">
        <f>KOR!G16</f>
        <v>0</v>
      </c>
      <c r="I73">
        <f>KOR!H16</f>
        <v>0</v>
      </c>
      <c r="J73">
        <f>KOR!I16</f>
        <v>0</v>
      </c>
      <c r="K73">
        <f>KOR!J16</f>
        <v>0</v>
      </c>
    </row>
    <row r="76" spans="1:46" x14ac:dyDescent="0.25">
      <c r="A76" s="39" t="str">
        <f>RUS!A1</f>
        <v>RUS</v>
      </c>
      <c r="B76" s="39"/>
      <c r="C76" s="39"/>
      <c r="D76" s="39"/>
      <c r="E76" s="20"/>
      <c r="F76" s="20"/>
      <c r="G76" s="20"/>
      <c r="H76" s="20"/>
      <c r="I76" s="21" t="s">
        <v>45</v>
      </c>
      <c r="J76" s="22">
        <f>RUS!I1</f>
        <v>8.1395048509893472E-2</v>
      </c>
      <c r="K76" s="20"/>
    </row>
    <row r="77" spans="1:46" s="2" customFormat="1" ht="41.45" customHeight="1" x14ac:dyDescent="0.25">
      <c r="A77" s="2" t="str">
        <f>RUS!A2</f>
        <v>% emission reduction rel. to baseline</v>
      </c>
      <c r="B77" s="2" t="s">
        <v>991</v>
      </c>
      <c r="C77" s="2" t="str">
        <f>RUS!B2</f>
        <v>emissions (in MtCO2)</v>
      </c>
      <c r="D77" s="2" t="str">
        <f>RUS!C2</f>
        <v>emission reduction rel. to baseline (in MtCO2)</v>
      </c>
      <c r="E77" s="2" t="str">
        <f>RUS!D2</f>
        <v>CO2 price in 2030 ($2014)</v>
      </c>
      <c r="F77" s="2" t="str">
        <f>RUS!E2</f>
        <v>GDP in 2030 ($2014)</v>
      </c>
      <c r="H77" s="2" t="str">
        <f>RUS!G2</f>
        <v>marg. Costs</v>
      </c>
      <c r="I77" s="2" t="str">
        <f>RUS!H2</f>
        <v>implied alpha</v>
      </c>
      <c r="J77" s="2" t="str">
        <f>RUS!I2</f>
        <v>calculated co2</v>
      </c>
      <c r="K77" s="2" t="str">
        <f>RUS!J2</f>
        <v>difference</v>
      </c>
      <c r="AS77"/>
      <c r="AT77"/>
    </row>
    <row r="78" spans="1:46" x14ac:dyDescent="0.25">
      <c r="A78">
        <f>RUS!A3</f>
        <v>0</v>
      </c>
      <c r="B78">
        <f>C$78*(A78/100)</f>
        <v>0</v>
      </c>
      <c r="C78" s="7">
        <f>RUS!B3</f>
        <v>1709.13113203893</v>
      </c>
      <c r="D78" s="7">
        <f>RUS!C3</f>
        <v>0</v>
      </c>
      <c r="E78">
        <f>RUS!D3</f>
        <v>0</v>
      </c>
      <c r="F78">
        <f>RUS!E3</f>
        <v>2563.5983158324998</v>
      </c>
      <c r="K78">
        <f>RUS!J3</f>
        <v>360.14028922179131</v>
      </c>
      <c r="AS78" s="2"/>
      <c r="AT78" s="2"/>
    </row>
    <row r="79" spans="1:46" x14ac:dyDescent="0.25">
      <c r="A79">
        <f>RUS!A4</f>
        <v>9.1352944561900191</v>
      </c>
      <c r="B79">
        <f t="shared" ref="B79:B91" si="4">C$78*(A79/100)</f>
        <v>156.13416155417008</v>
      </c>
      <c r="C79" s="7">
        <f>RUS!B4</f>
        <v>1552.9969704847599</v>
      </c>
      <c r="D79" s="7">
        <f>RUS!C4</f>
        <v>156.13416155417008</v>
      </c>
      <c r="E79">
        <f>RUS!D4</f>
        <v>7.4954651182477896</v>
      </c>
      <c r="F79">
        <f>RUS!E4</f>
        <v>2564.92144323299</v>
      </c>
      <c r="H79">
        <f>RUS!G4</f>
        <v>468.38450965045405</v>
      </c>
      <c r="I79">
        <f>RUS!H4</f>
        <v>1.6002803175197883E-2</v>
      </c>
      <c r="J79">
        <f>RUS!I4</f>
        <v>5.2241341371549996</v>
      </c>
      <c r="K79">
        <f>RUS!J4</f>
        <v>5.1589444256719359</v>
      </c>
    </row>
    <row r="80" spans="1:46" x14ac:dyDescent="0.25">
      <c r="A80">
        <f>RUS!A5</f>
        <v>13.265508271069617</v>
      </c>
      <c r="B80">
        <f t="shared" si="4"/>
        <v>226.72493168405003</v>
      </c>
      <c r="C80" s="7">
        <f>RUS!B5</f>
        <v>1482.40620035488</v>
      </c>
      <c r="D80" s="7">
        <f>RUS!C5</f>
        <v>226.72493168405003</v>
      </c>
      <c r="E80">
        <f>RUS!D5</f>
        <v>11.154711805168199</v>
      </c>
      <c r="F80">
        <f>RUS!E5</f>
        <v>2564.8818784749501</v>
      </c>
      <c r="H80">
        <f>RUS!G5</f>
        <v>680.1486932475234</v>
      </c>
      <c r="I80">
        <f>RUS!H5</f>
        <v>1.6400401729668126E-2</v>
      </c>
      <c r="J80">
        <f>RUS!I5</f>
        <v>11.015824495793334</v>
      </c>
      <c r="K80">
        <f>RUS!J5</f>
        <v>1.9289684705389661E-2</v>
      </c>
    </row>
    <row r="81" spans="1:46" x14ac:dyDescent="0.25">
      <c r="A81">
        <f>RUS!A6</f>
        <v>21.525935898804399</v>
      </c>
      <c r="B81">
        <f t="shared" si="4"/>
        <v>367.90647190921004</v>
      </c>
      <c r="C81" s="7">
        <f>RUS!B6</f>
        <v>1341.22466012972</v>
      </c>
      <c r="D81" s="7">
        <f>RUS!C6</f>
        <v>367.90647190921004</v>
      </c>
      <c r="E81">
        <f>RUS!D6</f>
        <v>22.115947573301401</v>
      </c>
      <c r="F81">
        <f>RUS!E6</f>
        <v>2563.7721119733601</v>
      </c>
      <c r="H81">
        <f>RUS!G6</f>
        <v>1103.6770603378661</v>
      </c>
      <c r="I81">
        <f>RUS!H6</f>
        <v>2.0038422803252881E-2</v>
      </c>
      <c r="J81">
        <f>RUS!I6</f>
        <v>29.006364760421686</v>
      </c>
      <c r="K81">
        <f>RUS!J6</f>
        <v>47.477849012562615</v>
      </c>
    </row>
    <row r="82" spans="1:46" x14ac:dyDescent="0.25">
      <c r="A82">
        <f>RUS!A7</f>
        <v>25.656149709544465</v>
      </c>
      <c r="B82">
        <f t="shared" si="4"/>
        <v>438.49724196833989</v>
      </c>
      <c r="C82" s="7">
        <f>RUS!B7</f>
        <v>1270.63389007059</v>
      </c>
      <c r="D82" s="7">
        <f>RUS!C7</f>
        <v>438.49724196833995</v>
      </c>
      <c r="E82">
        <f>RUS!D7</f>
        <v>33.2866786829468</v>
      </c>
      <c r="F82">
        <f>RUS!E7</f>
        <v>2561.92053783761</v>
      </c>
      <c r="H82">
        <f>RUS!G7</f>
        <v>1315.4412437226933</v>
      </c>
      <c r="I82">
        <f>RUS!H7</f>
        <v>2.5304572774946327E-2</v>
      </c>
      <c r="J82">
        <f>RUS!I7</f>
        <v>41.20521465752406</v>
      </c>
      <c r="K82">
        <f>RUS!J7</f>
        <v>62.70321198067424</v>
      </c>
    </row>
    <row r="83" spans="1:46" x14ac:dyDescent="0.25">
      <c r="A83">
        <f>RUS!A8</f>
        <v>29.786363519906566</v>
      </c>
      <c r="B83">
        <f t="shared" si="4"/>
        <v>509.08801202101</v>
      </c>
      <c r="C83" s="7">
        <f>RUS!B8</f>
        <v>1200.04312001792</v>
      </c>
      <c r="D83" s="7">
        <f>RUS!C8</f>
        <v>509.08801202100994</v>
      </c>
      <c r="E83">
        <f>RUS!D8</f>
        <v>46.733307594727997</v>
      </c>
      <c r="F83">
        <f>RUS!E8</f>
        <v>2558.9334269809101</v>
      </c>
      <c r="H83">
        <f>RUS!G8</f>
        <v>1527.2054270881417</v>
      </c>
      <c r="I83">
        <f>RUS!H8</f>
        <v>3.0600537927521921E-2</v>
      </c>
      <c r="J83">
        <f>RUS!I8</f>
        <v>55.539784399871699</v>
      </c>
      <c r="K83">
        <f>RUS!J8</f>
        <v>77.554033719534033</v>
      </c>
    </row>
    <row r="84" spans="1:46" x14ac:dyDescent="0.25">
      <c r="A84">
        <f>RUS!A9</f>
        <v>33.916577912243319</v>
      </c>
      <c r="B84">
        <f t="shared" si="4"/>
        <v>579.67879202038989</v>
      </c>
      <c r="C84" s="7">
        <f>RUS!B9</f>
        <v>1129.4523400185401</v>
      </c>
      <c r="D84" s="7">
        <f>RUS!C9</f>
        <v>579.67879202038989</v>
      </c>
      <c r="E84">
        <f>RUS!D9</f>
        <v>65.302698580754594</v>
      </c>
      <c r="F84">
        <f>RUS!E9</f>
        <v>2554.1017371887701</v>
      </c>
      <c r="H84">
        <f>RUS!G9</f>
        <v>1738.9696402925747</v>
      </c>
      <c r="I84">
        <f>RUS!H9</f>
        <v>3.7552523671297494E-2</v>
      </c>
      <c r="J84">
        <f>RUS!I9</f>
        <v>72.010076459725369</v>
      </c>
      <c r="K84">
        <f>RUS!J9</f>
        <v>44.988918011306488</v>
      </c>
    </row>
    <row r="85" spans="1:46" x14ac:dyDescent="0.25">
      <c r="A85">
        <f>RUS!A10</f>
        <v>38.04679171911183</v>
      </c>
      <c r="B85">
        <f t="shared" si="4"/>
        <v>650.26956201334986</v>
      </c>
      <c r="C85" s="7">
        <f>RUS!B10</f>
        <v>1058.86157002558</v>
      </c>
      <c r="D85" s="7">
        <f>RUS!C10</f>
        <v>650.26956201334997</v>
      </c>
      <c r="E85">
        <f>RUS!D10</f>
        <v>86.529932007310194</v>
      </c>
      <c r="F85">
        <f>RUS!E10</f>
        <v>2547.1747164247699</v>
      </c>
      <c r="H85">
        <f>RUS!G10</f>
        <v>1950.7338234788997</v>
      </c>
      <c r="I85">
        <f>RUS!H10</f>
        <v>4.4357631454297768E-2</v>
      </c>
      <c r="J85">
        <f>RUS!I10</f>
        <v>90.616086178896509</v>
      </c>
      <c r="K85">
        <f>RUS!J10</f>
        <v>16.696655913972247</v>
      </c>
    </row>
    <row r="86" spans="1:46" x14ac:dyDescent="0.25">
      <c r="A86">
        <f>RUS!A11</f>
        <v>42.177005467419725</v>
      </c>
      <c r="B86">
        <f t="shared" si="4"/>
        <v>720.86033100543216</v>
      </c>
      <c r="C86" s="7">
        <f>RUS!B11</f>
        <v>988.27080103349795</v>
      </c>
      <c r="D86" s="7">
        <f>RUS!C11</f>
        <v>720.86033100543204</v>
      </c>
      <c r="E86">
        <f>RUS!D11</f>
        <v>108.96850156618299</v>
      </c>
      <c r="F86">
        <f>RUS!E11</f>
        <v>2537.9469571951699</v>
      </c>
      <c r="H86">
        <f>RUS!G11</f>
        <v>2162.4980036627071</v>
      </c>
      <c r="I86">
        <f>RUS!H11</f>
        <v>5.0390105045932436E-2</v>
      </c>
      <c r="J86">
        <f>RUS!I11</f>
        <v>111.35781543148926</v>
      </c>
      <c r="K86">
        <f>RUS!J11</f>
        <v>5.7088207469447578</v>
      </c>
    </row>
    <row r="87" spans="1:46" x14ac:dyDescent="0.25">
      <c r="A87">
        <f>RUS!A12</f>
        <v>46.307219391343082</v>
      </c>
      <c r="B87">
        <f t="shared" si="4"/>
        <v>791.45110299901285</v>
      </c>
      <c r="C87" s="7">
        <f>RUS!B12</f>
        <v>917.68002903991703</v>
      </c>
      <c r="D87" s="7">
        <f>RUS!C12</f>
        <v>791.45110299901296</v>
      </c>
      <c r="E87">
        <f>RUS!D12</f>
        <v>132.61747079216801</v>
      </c>
      <c r="F87">
        <f>RUS!E12</f>
        <v>2526.18907561269</v>
      </c>
      <c r="H87">
        <f>RUS!G12</f>
        <v>2374.2621928506637</v>
      </c>
      <c r="I87">
        <f>RUS!H12</f>
        <v>5.5856287141118358E-2</v>
      </c>
      <c r="J87">
        <f>RUS!I12</f>
        <v>134.23526548431718</v>
      </c>
      <c r="K87">
        <f>RUS!J12</f>
        <v>2.6172596659460448</v>
      </c>
    </row>
    <row r="88" spans="1:46" x14ac:dyDescent="0.25">
      <c r="A88">
        <f>RUS!A13</f>
        <v>50.437433256857716</v>
      </c>
      <c r="B88">
        <f t="shared" si="4"/>
        <v>862.04187399431191</v>
      </c>
      <c r="C88" s="7">
        <f>RUS!B13</f>
        <v>847.08925804461796</v>
      </c>
      <c r="D88" s="7">
        <f>RUS!C13</f>
        <v>862.04187399431203</v>
      </c>
      <c r="E88">
        <f>RUS!D13</f>
        <v>158.41822693641899</v>
      </c>
      <c r="F88">
        <f>RUS!E13</f>
        <v>2511.6466441706698</v>
      </c>
      <c r="H88">
        <f>RUS!G13</f>
        <v>2586.0263790438908</v>
      </c>
      <c r="I88">
        <f>RUS!H13</f>
        <v>6.1259323655851336E-2</v>
      </c>
      <c r="J88">
        <f>RUS!I13</f>
        <v>159.24843513202021</v>
      </c>
      <c r="K88">
        <f>RUS!J13</f>
        <v>0.68924564804342681</v>
      </c>
    </row>
    <row r="89" spans="1:46" x14ac:dyDescent="0.25">
      <c r="A89">
        <f>RUS!A14</f>
        <v>54.567647180996453</v>
      </c>
      <c r="B89">
        <f t="shared" si="4"/>
        <v>932.6326459915739</v>
      </c>
      <c r="C89" s="7">
        <f>RUS!B14</f>
        <v>776.49848604735598</v>
      </c>
      <c r="D89" s="7">
        <f>RUS!C14</f>
        <v>932.63264599157401</v>
      </c>
      <c r="E89">
        <f>RUS!D14</f>
        <v>188.56299836861899</v>
      </c>
      <c r="F89">
        <f>RUS!E14</f>
        <v>2493.9260383446099</v>
      </c>
      <c r="H89">
        <f>RUS!G14</f>
        <v>2797.7905682428909</v>
      </c>
      <c r="I89">
        <f>RUS!H14</f>
        <v>6.7397109886978807E-2</v>
      </c>
      <c r="J89">
        <f>RUS!I14</f>
        <v>186.39732508353296</v>
      </c>
      <c r="K89">
        <f>RUS!J14</f>
        <v>4.6901407777353148</v>
      </c>
    </row>
    <row r="90" spans="1:46" x14ac:dyDescent="0.25">
      <c r="A90">
        <f>RUS!A15</f>
        <v>58.697861046681403</v>
      </c>
      <c r="B90">
        <f t="shared" si="4"/>
        <v>1003.2234169897839</v>
      </c>
      <c r="C90" s="7">
        <f>RUS!B15</f>
        <v>705.90771504914596</v>
      </c>
      <c r="D90" s="7">
        <f>RUS!C15</f>
        <v>1003.223416989784</v>
      </c>
      <c r="E90">
        <f>RUS!D15</f>
        <v>225.26504051866399</v>
      </c>
      <c r="F90">
        <f>RUS!E15</f>
        <v>2473.0153434597501</v>
      </c>
      <c r="H90">
        <f>RUS!G15</f>
        <v>3009.5547544448505</v>
      </c>
      <c r="I90">
        <f>RUS!H15</f>
        <v>7.4849955856748293E-2</v>
      </c>
      <c r="J90">
        <f>RUS!I15</f>
        <v>215.68193456940648</v>
      </c>
      <c r="K90">
        <f>RUS!J15</f>
        <v>91.835919634694775</v>
      </c>
    </row>
    <row r="91" spans="1:46" x14ac:dyDescent="0.25">
      <c r="A91">
        <f>RUS!A16</f>
        <v>0</v>
      </c>
      <c r="B91">
        <f t="shared" si="4"/>
        <v>0</v>
      </c>
      <c r="C91" s="7">
        <f>RUS!B16</f>
        <v>0</v>
      </c>
      <c r="D91" s="7">
        <f>RUS!C16</f>
        <v>0</v>
      </c>
      <c r="E91">
        <f>RUS!D16</f>
        <v>0</v>
      </c>
      <c r="F91">
        <f>RUS!E16</f>
        <v>0</v>
      </c>
      <c r="H91">
        <f>RUS!G16</f>
        <v>0</v>
      </c>
      <c r="I91">
        <f>RUS!H16</f>
        <v>0</v>
      </c>
      <c r="J91">
        <f>RUS!I16</f>
        <v>0</v>
      </c>
      <c r="K91">
        <f>RUS!J16</f>
        <v>0</v>
      </c>
    </row>
    <row r="94" spans="1:46" x14ac:dyDescent="0.25">
      <c r="A94" s="39" t="str">
        <f>CHN!A1</f>
        <v>CHN</v>
      </c>
      <c r="B94" s="39"/>
      <c r="C94" s="39"/>
      <c r="D94" s="39"/>
      <c r="E94" s="20"/>
      <c r="F94" s="20"/>
      <c r="G94" s="20"/>
      <c r="H94" s="20"/>
      <c r="I94" s="21" t="s">
        <v>45</v>
      </c>
      <c r="J94" s="22">
        <f>CHN!I1</f>
        <v>2.9863984230625112E-3</v>
      </c>
      <c r="K94" s="20"/>
    </row>
    <row r="95" spans="1:46" s="2" customFormat="1" ht="41.45" customHeight="1" x14ac:dyDescent="0.25">
      <c r="A95" s="2" t="str">
        <f>CHN!A2</f>
        <v>% emission reduction rel. to baseline</v>
      </c>
      <c r="B95" s="2" t="s">
        <v>991</v>
      </c>
      <c r="C95" s="2" t="str">
        <f>CHN!B2</f>
        <v>emissions (in MtCO2)</v>
      </c>
      <c r="D95" s="2" t="str">
        <f>CHN!C2</f>
        <v>emission reduction rel. to baseline (in MtCO2)</v>
      </c>
      <c r="E95" s="2" t="str">
        <f>CHN!D2</f>
        <v>CO2 price in 2030 ($2014)</v>
      </c>
      <c r="F95" s="2" t="str">
        <f>CHN!E2</f>
        <v>GDP in 2030 ($2014)</v>
      </c>
      <c r="H95" s="2" t="str">
        <f>CHN!G2</f>
        <v>marg. Costs</v>
      </c>
      <c r="I95" s="2" t="str">
        <f>CHN!H2</f>
        <v>implied alpha</v>
      </c>
      <c r="J95" s="2" t="str">
        <f>CHN!I2</f>
        <v>calculated co2</v>
      </c>
      <c r="K95" s="2" t="str">
        <f>CHN!J2</f>
        <v>difference</v>
      </c>
      <c r="AS95"/>
      <c r="AT95"/>
    </row>
    <row r="96" spans="1:46" x14ac:dyDescent="0.25">
      <c r="A96">
        <f>CHN!A3</f>
        <v>0</v>
      </c>
      <c r="B96">
        <f>C$96*(A96/100)</f>
        <v>0</v>
      </c>
      <c r="C96" s="7">
        <f>CHN!B3</f>
        <v>10977.2306824814</v>
      </c>
      <c r="D96" s="7">
        <f>CHN!C3</f>
        <v>0</v>
      </c>
      <c r="E96">
        <f>CHN!D3</f>
        <v>0</v>
      </c>
      <c r="F96">
        <f>CHN!E3</f>
        <v>23414.4805433285</v>
      </c>
      <c r="K96">
        <f>CHN!J3</f>
        <v>538.96505991314586</v>
      </c>
      <c r="AS96" s="2"/>
      <c r="AT96" s="2"/>
    </row>
    <row r="97" spans="1:11" x14ac:dyDescent="0.25">
      <c r="A97">
        <f>CHN!A4</f>
        <v>19.012540996479213</v>
      </c>
      <c r="B97">
        <f t="shared" ref="B97:B109" si="5">C$96*(A97/100)</f>
        <v>2087.0504837848712</v>
      </c>
      <c r="C97" s="7">
        <f>CHN!B4</f>
        <v>8890.1801986965293</v>
      </c>
      <c r="D97" s="7">
        <f>CHN!C4</f>
        <v>2087.0504837848712</v>
      </c>
      <c r="E97">
        <f>CHN!D4</f>
        <v>18.290573357443002</v>
      </c>
      <c r="F97">
        <f>CHN!E4</f>
        <v>23397.390043466799</v>
      </c>
      <c r="H97">
        <f>CHN!G4</f>
        <v>8903.3754248259593</v>
      </c>
      <c r="I97">
        <f>CHN!H4</f>
        <v>2.0543414699151072E-3</v>
      </c>
      <c r="J97">
        <f>CHN!I4</f>
        <v>7.5828742969442171</v>
      </c>
      <c r="K97">
        <f>CHN!J4</f>
        <v>114.65481917020655</v>
      </c>
    </row>
    <row r="98" spans="1:11" x14ac:dyDescent="0.25">
      <c r="A98">
        <f>CHN!A5</f>
        <v>22.6937891421078</v>
      </c>
      <c r="B98">
        <f t="shared" si="5"/>
        <v>2491.1495847250899</v>
      </c>
      <c r="C98" s="7">
        <f>CHN!B5</f>
        <v>8486.0810977563106</v>
      </c>
      <c r="D98" s="7">
        <f>CHN!C5</f>
        <v>2491.1495847250899</v>
      </c>
      <c r="E98">
        <f>CHN!D5</f>
        <v>21.525957951873899</v>
      </c>
      <c r="F98">
        <f>CHN!E5</f>
        <v>23386.0983385894</v>
      </c>
      <c r="H98">
        <f>CHN!G5</f>
        <v>10627.265686445653</v>
      </c>
      <c r="I98">
        <f>CHN!H5</f>
        <v>2.0255405846612809E-3</v>
      </c>
      <c r="J98">
        <f>CHN!I5</f>
        <v>10.803576717285891</v>
      </c>
      <c r="K98">
        <f>CHN!J5</f>
        <v>114.96945933984506</v>
      </c>
    </row>
    <row r="99" spans="1:11" x14ac:dyDescent="0.25">
      <c r="A99">
        <f>CHN!A6</f>
        <v>30.056285433063103</v>
      </c>
      <c r="B99">
        <f t="shared" si="5"/>
        <v>3299.3477865723903</v>
      </c>
      <c r="C99" s="7">
        <f>CHN!B6</f>
        <v>7677.8828959090097</v>
      </c>
      <c r="D99" s="7">
        <f>CHN!C6</f>
        <v>3299.3477865723908</v>
      </c>
      <c r="E99">
        <f>CHN!D6</f>
        <v>28.222200372444401</v>
      </c>
      <c r="F99">
        <f>CHN!E6</f>
        <v>23357.295131453098</v>
      </c>
      <c r="H99">
        <f>CHN!G6</f>
        <v>14075.046209543676</v>
      </c>
      <c r="I99">
        <f>CHN!H6</f>
        <v>2.0051231059766009E-3</v>
      </c>
      <c r="J99">
        <f>CHN!I6</f>
        <v>18.95065138369511</v>
      </c>
      <c r="K99">
        <f>CHN!J6</f>
        <v>85.961620650778002</v>
      </c>
    </row>
    <row r="100" spans="1:11" x14ac:dyDescent="0.25">
      <c r="A100">
        <f>CHN!A7</f>
        <v>33.737533577981139</v>
      </c>
      <c r="B100">
        <f t="shared" si="5"/>
        <v>3703.4468874346103</v>
      </c>
      <c r="C100" s="7">
        <f>CHN!B7</f>
        <v>7273.7837950467901</v>
      </c>
      <c r="D100" s="7">
        <f>CHN!C7</f>
        <v>3703.4468874346103</v>
      </c>
      <c r="E100">
        <f>CHN!D7</f>
        <v>32.195310272788198</v>
      </c>
      <c r="F100">
        <f>CHN!E7</f>
        <v>23339.960468550398</v>
      </c>
      <c r="H100">
        <f>CHN!G7</f>
        <v>15798.936470830626</v>
      </c>
      <c r="I100">
        <f>CHN!H7</f>
        <v>2.0378150347164182E-3</v>
      </c>
      <c r="J100">
        <f>CHN!I7</f>
        <v>23.877023629090946</v>
      </c>
      <c r="K100">
        <f>CHN!J7</f>
        <v>69.193892686712104</v>
      </c>
    </row>
    <row r="101" spans="1:11" x14ac:dyDescent="0.25">
      <c r="A101">
        <f>CHN!A8</f>
        <v>37.418781631846791</v>
      </c>
      <c r="B101">
        <f t="shared" si="5"/>
        <v>4107.5459783018005</v>
      </c>
      <c r="C101" s="7">
        <f>CHN!B8</f>
        <v>6869.6847041796</v>
      </c>
      <c r="D101" s="7">
        <f>CHN!C8</f>
        <v>4107.5459783018005</v>
      </c>
      <c r="E101">
        <f>CHN!D8</f>
        <v>36.219317298032799</v>
      </c>
      <c r="F101">
        <f>CHN!E8</f>
        <v>23320.376398979399</v>
      </c>
      <c r="H101">
        <f>CHN!G8</f>
        <v>17522.82668947869</v>
      </c>
      <c r="I101">
        <f>CHN!H8</f>
        <v>2.0669791432554731E-3</v>
      </c>
      <c r="J101">
        <f>CHN!I8</f>
        <v>29.371952340025949</v>
      </c>
      <c r="K101">
        <f>CHN!J8</f>
        <v>46.886406868140149</v>
      </c>
    </row>
    <row r="102" spans="1:11" x14ac:dyDescent="0.25">
      <c r="A102">
        <f>CHN!A9</f>
        <v>41.100029776851734</v>
      </c>
      <c r="B102">
        <f t="shared" si="5"/>
        <v>4511.6450791735606</v>
      </c>
      <c r="C102" s="7">
        <f>CHN!B9</f>
        <v>6465.5856033078398</v>
      </c>
      <c r="D102" s="7">
        <f>CHN!C9</f>
        <v>4511.6450791735606</v>
      </c>
      <c r="E102">
        <f>CHN!D9</f>
        <v>40.298778265514002</v>
      </c>
      <c r="F102">
        <f>CHN!E9</f>
        <v>23298.516991849101</v>
      </c>
      <c r="H102">
        <f>CHN!G9</f>
        <v>19246.716950806338</v>
      </c>
      <c r="I102">
        <f>CHN!H9</f>
        <v>2.0938001202239166E-3</v>
      </c>
      <c r="J102">
        <f>CHN!I9</f>
        <v>35.435437788474289</v>
      </c>
      <c r="K102">
        <f>CHN!J9</f>
        <v>23.652080595612869</v>
      </c>
    </row>
    <row r="103" spans="1:11" x14ac:dyDescent="0.25">
      <c r="A103">
        <f>CHN!A10</f>
        <v>44.781277921889377</v>
      </c>
      <c r="B103">
        <f t="shared" si="5"/>
        <v>4915.7441800489105</v>
      </c>
      <c r="C103" s="7">
        <f>CHN!B10</f>
        <v>6061.4865024324899</v>
      </c>
      <c r="D103" s="7">
        <f>CHN!C10</f>
        <v>4915.7441800489105</v>
      </c>
      <c r="E103">
        <f>CHN!D10</f>
        <v>44.466601153224801</v>
      </c>
      <c r="F103">
        <f>CHN!E10</f>
        <v>23274.390467102399</v>
      </c>
      <c r="H103">
        <f>CHN!G10</f>
        <v>20970.607212149298</v>
      </c>
      <c r="I103">
        <f>CHN!H10</f>
        <v>2.1204250646334705E-3</v>
      </c>
      <c r="J103">
        <f>CHN!I10</f>
        <v>42.067479845493615</v>
      </c>
      <c r="K103">
        <f>CHN!J10</f>
        <v>5.7557830492097937</v>
      </c>
    </row>
    <row r="104" spans="1:11" x14ac:dyDescent="0.25">
      <c r="A104">
        <f>CHN!A11</f>
        <v>48.462526066889403</v>
      </c>
      <c r="B104">
        <f t="shared" si="5"/>
        <v>5319.8432809201304</v>
      </c>
      <c r="C104" s="7">
        <f>CHN!B11</f>
        <v>5657.3874015612701</v>
      </c>
      <c r="D104" s="7">
        <f>CHN!C11</f>
        <v>5319.8432809201304</v>
      </c>
      <c r="E104">
        <f>CHN!D11</f>
        <v>48.847373607090802</v>
      </c>
      <c r="F104">
        <f>CHN!E11</f>
        <v>23247.9638016545</v>
      </c>
      <c r="H104">
        <f>CHN!G11</f>
        <v>22694.497473474647</v>
      </c>
      <c r="I104">
        <f>CHN!H11</f>
        <v>2.1523884220914636E-3</v>
      </c>
      <c r="J104">
        <f>CHN!I11</f>
        <v>49.268078510956087</v>
      </c>
      <c r="K104">
        <f>CHN!J11</f>
        <v>0.1769926161362991</v>
      </c>
    </row>
    <row r="105" spans="1:11" x14ac:dyDescent="0.25">
      <c r="A105">
        <f>CHN!A12</f>
        <v>52.143774211731561</v>
      </c>
      <c r="B105">
        <f t="shared" si="5"/>
        <v>5723.9423817740217</v>
      </c>
      <c r="C105" s="7">
        <f>CHN!B12</f>
        <v>5253.2883007073797</v>
      </c>
      <c r="D105" s="7">
        <f>CHN!C12</f>
        <v>5723.9423817740208</v>
      </c>
      <c r="E105">
        <f>CHN!D12</f>
        <v>53.702197698444301</v>
      </c>
      <c r="F105">
        <f>CHN!E12</f>
        <v>23219.216173766901</v>
      </c>
      <c r="H105">
        <f>CHN!G12</f>
        <v>24418.38773472606</v>
      </c>
      <c r="I105">
        <f>CHN!H12</f>
        <v>2.1992523946236194E-3</v>
      </c>
      <c r="J105">
        <f>CHN!I12</f>
        <v>57.037233784581225</v>
      </c>
      <c r="K105">
        <f>CHN!J12</f>
        <v>11.122465695835492</v>
      </c>
    </row>
    <row r="106" spans="1:11" x14ac:dyDescent="0.25">
      <c r="A106">
        <f>CHN!A13</f>
        <v>55.825022356213687</v>
      </c>
      <c r="B106">
        <f t="shared" si="5"/>
        <v>6128.04148258839</v>
      </c>
      <c r="C106" s="7">
        <f>CHN!B13</f>
        <v>4849.1891998930096</v>
      </c>
      <c r="D106" s="7">
        <f>CHN!C13</f>
        <v>6128.0414825883909</v>
      </c>
      <c r="E106">
        <f>CHN!D13</f>
        <v>59.699321059001001</v>
      </c>
      <c r="F106">
        <f>CHN!E13</f>
        <v>23187.997791440899</v>
      </c>
      <c r="H106">
        <f>CHN!G13</f>
        <v>26142.277995808876</v>
      </c>
      <c r="I106">
        <f>CHN!H13</f>
        <v>2.2836311766163599E-3</v>
      </c>
      <c r="J106">
        <f>CHN!I13</f>
        <v>65.374945665822366</v>
      </c>
      <c r="K106">
        <f>CHN!J13</f>
        <v>32.212714677556178</v>
      </c>
    </row>
    <row r="107" spans="1:11" x14ac:dyDescent="0.25">
      <c r="A107">
        <f>CHN!A14</f>
        <v>59.506270499882319</v>
      </c>
      <c r="B107">
        <f t="shared" si="5"/>
        <v>6532.1405833134604</v>
      </c>
      <c r="C107" s="7">
        <f>CHN!B14</f>
        <v>4445.09009916794</v>
      </c>
      <c r="D107" s="7">
        <f>CHN!C14</f>
        <v>6532.1405833134604</v>
      </c>
      <c r="E107">
        <f>CHN!D14</f>
        <v>68.428073984399603</v>
      </c>
      <c r="F107">
        <f>CHN!E14</f>
        <v>23153.898506706799</v>
      </c>
      <c r="H107">
        <f>CHN!G14</f>
        <v>27866.168256510744</v>
      </c>
      <c r="I107">
        <f>CHN!H14</f>
        <v>2.4555968138321939E-3</v>
      </c>
      <c r="J107">
        <f>CHN!I14</f>
        <v>74.281214153380603</v>
      </c>
      <c r="K107">
        <f>CHN!J14</f>
        <v>34.259249837738928</v>
      </c>
    </row>
    <row r="108" spans="1:11" x14ac:dyDescent="0.25">
      <c r="A108">
        <f>CHN!A15</f>
        <v>63.187518641881496</v>
      </c>
      <c r="B108">
        <f t="shared" si="5"/>
        <v>6936.2396838552713</v>
      </c>
      <c r="C108" s="7">
        <f>CHN!B15</f>
        <v>4040.99099862613</v>
      </c>
      <c r="D108" s="7">
        <f>CHN!C15</f>
        <v>6936.2396838552704</v>
      </c>
      <c r="E108">
        <f>CHN!D15</f>
        <v>83.410243458958206</v>
      </c>
      <c r="F108">
        <f>CHN!E15</f>
        <v>23115.947513474599</v>
      </c>
      <c r="H108">
        <f>CHN!G15</f>
        <v>29590.058516430825</v>
      </c>
      <c r="I108">
        <f>CHN!H15</f>
        <v>2.8188603754413667E-3</v>
      </c>
      <c r="J108">
        <f>CHN!I15</f>
        <v>83.756039244609838</v>
      </c>
      <c r="K108">
        <f>CHN!J15</f>
        <v>0.11957472537442915</v>
      </c>
    </row>
    <row r="109" spans="1:11" x14ac:dyDescent="0.25">
      <c r="A109">
        <f>CHN!A16</f>
        <v>0</v>
      </c>
      <c r="B109">
        <f t="shared" si="5"/>
        <v>0</v>
      </c>
      <c r="C109" s="7">
        <f>CHN!B16</f>
        <v>0</v>
      </c>
      <c r="D109" s="7">
        <f>CHN!C16</f>
        <v>0</v>
      </c>
      <c r="E109">
        <f>CHN!D16</f>
        <v>0</v>
      </c>
      <c r="F109">
        <f>CHN!E16</f>
        <v>0</v>
      </c>
      <c r="H109">
        <f>CHN!G16</f>
        <v>0</v>
      </c>
      <c r="I109">
        <f>CHN!H16</f>
        <v>0</v>
      </c>
      <c r="J109">
        <f>CHN!I16</f>
        <v>0</v>
      </c>
      <c r="K109">
        <f>CHN!J16</f>
        <v>0</v>
      </c>
    </row>
    <row r="112" spans="1:11" x14ac:dyDescent="0.25">
      <c r="A112" s="39" t="str">
        <f>IND!A1</f>
        <v>IND</v>
      </c>
      <c r="B112" s="39"/>
      <c r="C112" s="39"/>
      <c r="D112" s="39"/>
      <c r="E112" s="20"/>
      <c r="F112" s="20"/>
      <c r="G112" s="20"/>
      <c r="H112" s="20"/>
      <c r="I112" s="21" t="s">
        <v>45</v>
      </c>
      <c r="J112" s="22">
        <f>IND!I1</f>
        <v>1.2662713963945825E-2</v>
      </c>
      <c r="K112" s="20"/>
    </row>
    <row r="113" spans="1:46" s="2" customFormat="1" ht="41.45" customHeight="1" x14ac:dyDescent="0.25">
      <c r="A113" s="2" t="str">
        <f>IND!A2</f>
        <v>% emission reduction rel. to baseline</v>
      </c>
      <c r="B113" s="2" t="s">
        <v>991</v>
      </c>
      <c r="C113" s="2" t="str">
        <f>IND!B2</f>
        <v>emissions (in MtCO2)</v>
      </c>
      <c r="D113" s="2" t="str">
        <f>IND!C2</f>
        <v>emission reduction rel. to baseline (in MtCO2)</v>
      </c>
      <c r="E113" s="2" t="str">
        <f>IND!D2</f>
        <v>CO2 price in 2030 ($2014)</v>
      </c>
      <c r="F113" s="2" t="str">
        <f>IND!E2</f>
        <v>GDP in 2030 ($2014)</v>
      </c>
      <c r="H113" s="2" t="str">
        <f>IND!G2</f>
        <v>marg. Costs</v>
      </c>
      <c r="I113" s="2" t="str">
        <f>IND!H2</f>
        <v>implied alpha</v>
      </c>
      <c r="J113" s="2" t="str">
        <f>IND!I2</f>
        <v>calculated co2</v>
      </c>
      <c r="K113" s="2" t="str">
        <f>IND!J2</f>
        <v>difference</v>
      </c>
      <c r="AS113"/>
      <c r="AT113"/>
    </row>
    <row r="114" spans="1:46" x14ac:dyDescent="0.25">
      <c r="A114">
        <f>IND!A3</f>
        <v>0</v>
      </c>
      <c r="B114">
        <f>C$114*(A114/100)</f>
        <v>0</v>
      </c>
      <c r="C114" s="7">
        <f>IND!B3</f>
        <v>3498.6184779569599</v>
      </c>
      <c r="D114" s="7">
        <f>IND!C3</f>
        <v>0</v>
      </c>
      <c r="E114">
        <f>IND!D3</f>
        <v>0</v>
      </c>
      <c r="F114">
        <f>IND!E3</f>
        <v>4784.2395821800201</v>
      </c>
      <c r="K114">
        <f>IND!J3</f>
        <v>76.905278192221104</v>
      </c>
      <c r="AS114" s="2"/>
      <c r="AT114" s="2"/>
    </row>
    <row r="115" spans="1:46" x14ac:dyDescent="0.25">
      <c r="A115">
        <f>IND!A4</f>
        <v>39.877665828918182</v>
      </c>
      <c r="B115">
        <f t="shared" ref="B115:B127" si="6">C$114*(A115/100)</f>
        <v>1395.1673852684601</v>
      </c>
      <c r="C115" s="7">
        <f>IND!B4</f>
        <v>2103.4510926885</v>
      </c>
      <c r="D115" s="7">
        <f>IND!C4</f>
        <v>1395.1673852684598</v>
      </c>
      <c r="E115">
        <f>IND!D4</f>
        <v>35.001316851728902</v>
      </c>
      <c r="F115">
        <f>IND!E4</f>
        <v>4779.6108255179497</v>
      </c>
      <c r="H115">
        <f>IND!G4</f>
        <v>3815.6861460731602</v>
      </c>
      <c r="I115">
        <f>IND!H4</f>
        <v>9.1730072945726496E-3</v>
      </c>
      <c r="J115">
        <f>IND!I4</f>
        <v>28.90150315016988</v>
      </c>
      <c r="K115">
        <f>IND!J4</f>
        <v>37.207727193727173</v>
      </c>
    </row>
    <row r="116" spans="1:46" x14ac:dyDescent="0.25">
      <c r="A116">
        <f>IND!A5</f>
        <v>42.610499107630027</v>
      </c>
      <c r="B116">
        <f t="shared" si="6"/>
        <v>1490.7787953292298</v>
      </c>
      <c r="C116" s="7">
        <f>IND!B5</f>
        <v>2007.8396826277301</v>
      </c>
      <c r="D116" s="7">
        <f>IND!C5</f>
        <v>1490.7787953292298</v>
      </c>
      <c r="E116">
        <f>IND!D5</f>
        <v>37.792916164519099</v>
      </c>
      <c r="F116">
        <f>IND!E5</f>
        <v>4775.8125446484401</v>
      </c>
      <c r="H116">
        <f>IND!G5</f>
        <v>4077.1767289434001</v>
      </c>
      <c r="I116">
        <f>IND!H5</f>
        <v>9.2693838597261713E-3</v>
      </c>
      <c r="J116">
        <f>IND!I5</f>
        <v>32.998501142957835</v>
      </c>
      <c r="K116">
        <f>IND!J5</f>
        <v>22.986415398972294</v>
      </c>
    </row>
    <row r="117" spans="1:46" x14ac:dyDescent="0.25">
      <c r="A117">
        <f>IND!A6</f>
        <v>48.076165951030632</v>
      </c>
      <c r="B117">
        <f t="shared" si="6"/>
        <v>1682.0016254560101</v>
      </c>
      <c r="C117" s="7">
        <f>IND!B6</f>
        <v>1816.61685250095</v>
      </c>
      <c r="D117" s="7">
        <f>IND!C6</f>
        <v>1682.0016254560098</v>
      </c>
      <c r="E117">
        <f>IND!D6</f>
        <v>43.956831418239801</v>
      </c>
      <c r="F117">
        <f>IND!E6</f>
        <v>4766.8153978513801</v>
      </c>
      <c r="H117">
        <f>IND!G6</f>
        <v>4600.1579220475214</v>
      </c>
      <c r="I117">
        <f>IND!H6</f>
        <v>9.5555048681186805E-3</v>
      </c>
      <c r="J117">
        <f>IND!I6</f>
        <v>42.006899000851753</v>
      </c>
      <c r="K117">
        <f>IND!J6</f>
        <v>3.8022364323807971</v>
      </c>
    </row>
    <row r="118" spans="1:46" x14ac:dyDescent="0.25">
      <c r="A118">
        <f>IND!A7</f>
        <v>50.808999230006869</v>
      </c>
      <c r="B118">
        <f t="shared" si="6"/>
        <v>1777.6130355260298</v>
      </c>
      <c r="C118" s="7">
        <f>IND!B7</f>
        <v>1721.0054424309301</v>
      </c>
      <c r="D118" s="7">
        <f>IND!C7</f>
        <v>1777.6130355260298</v>
      </c>
      <c r="E118">
        <f>IND!D7</f>
        <v>47.501793885100199</v>
      </c>
      <c r="F118">
        <f>IND!E7</f>
        <v>4761.55634402345</v>
      </c>
      <c r="H118">
        <f>IND!G7</f>
        <v>4861.6485049430603</v>
      </c>
      <c r="I118">
        <f>IND!H7</f>
        <v>9.7707174504292026E-3</v>
      </c>
      <c r="J118">
        <f>IND!I7</f>
        <v>46.918298395104841</v>
      </c>
      <c r="K118">
        <f>IND!J7</f>
        <v>0.3404669868449221</v>
      </c>
    </row>
    <row r="119" spans="1:46" x14ac:dyDescent="0.25">
      <c r="A119">
        <f>IND!A8</f>
        <v>53.541832794931985</v>
      </c>
      <c r="B119">
        <f t="shared" si="6"/>
        <v>1873.22445560031</v>
      </c>
      <c r="C119" s="7">
        <f>IND!B8</f>
        <v>1625.3940223566501</v>
      </c>
      <c r="D119" s="7">
        <f>IND!C8</f>
        <v>1873.2244556003097</v>
      </c>
      <c r="E119">
        <f>IND!D8</f>
        <v>51.431334444609199</v>
      </c>
      <c r="F119">
        <f>IND!E8</f>
        <v>4755.7431128460403</v>
      </c>
      <c r="H119">
        <f>IND!G8</f>
        <v>5123.1391151995585</v>
      </c>
      <c r="I119">
        <f>IND!H8</f>
        <v>1.0039027496251353E-2</v>
      </c>
      <c r="J119">
        <f>IND!I8</f>
        <v>52.101165470109706</v>
      </c>
      <c r="K119">
        <f>IND!J8</f>
        <v>0.44867360272306073</v>
      </c>
    </row>
    <row r="120" spans="1:46" x14ac:dyDescent="0.25">
      <c r="A120">
        <f>IND!A9</f>
        <v>56.274666074175769</v>
      </c>
      <c r="B120">
        <f t="shared" si="6"/>
        <v>1968.83586567969</v>
      </c>
      <c r="C120" s="7">
        <f>IND!B9</f>
        <v>1529.7826122772699</v>
      </c>
      <c r="D120" s="7">
        <f>IND!C9</f>
        <v>1968.83586567969</v>
      </c>
      <c r="E120">
        <f>IND!D9</f>
        <v>55.8504041822464</v>
      </c>
      <c r="F120">
        <f>IND!E9</f>
        <v>4749.31632680436</v>
      </c>
      <c r="H120">
        <f>IND!G9</f>
        <v>5384.629698120697</v>
      </c>
      <c r="I120">
        <f>IND!H9</f>
        <v>1.0372190347971169E-2</v>
      </c>
      <c r="J120">
        <f>IND!I9</f>
        <v>57.555499141799437</v>
      </c>
      <c r="K120">
        <f>IND!J9</f>
        <v>2.9073488210931724</v>
      </c>
    </row>
    <row r="121" spans="1:46" x14ac:dyDescent="0.25">
      <c r="A121">
        <f>IND!A10</f>
        <v>59.007499353627054</v>
      </c>
      <c r="B121">
        <f t="shared" si="6"/>
        <v>2064.4472757663298</v>
      </c>
      <c r="C121" s="7">
        <f>IND!B10</f>
        <v>1434.1712021906301</v>
      </c>
      <c r="D121" s="7">
        <f>IND!C10</f>
        <v>2064.4472757663298</v>
      </c>
      <c r="E121">
        <f>IND!D10</f>
        <v>60.996420202089404</v>
      </c>
      <c r="F121">
        <f>IND!E10</f>
        <v>4742.2015284358604</v>
      </c>
      <c r="H121">
        <f>IND!G10</f>
        <v>5646.1202810616905</v>
      </c>
      <c r="I121">
        <f>IND!H10</f>
        <v>1.0803244912561391E-2</v>
      </c>
      <c r="J121">
        <f>IND!I10</f>
        <v>63.281299938229644</v>
      </c>
      <c r="K121">
        <f>IND!J10</f>
        <v>5.2206754086242944</v>
      </c>
    </row>
    <row r="122" spans="1:46" x14ac:dyDescent="0.25">
      <c r="A122">
        <f>IND!A11</f>
        <v>61.740332919055234</v>
      </c>
      <c r="B122">
        <f t="shared" si="6"/>
        <v>2160.0586958582098</v>
      </c>
      <c r="C122" s="7">
        <f>IND!B11</f>
        <v>1338.55978209875</v>
      </c>
      <c r="D122" s="7">
        <f>IND!C11</f>
        <v>2160.0586958582098</v>
      </c>
      <c r="E122">
        <f>IND!D11</f>
        <v>67.322202752935198</v>
      </c>
      <c r="F122">
        <f>IND!E11</f>
        <v>4734.3058222817099</v>
      </c>
      <c r="H122">
        <f>IND!G11</f>
        <v>5907.6108913663229</v>
      </c>
      <c r="I122">
        <f>IND!H11</f>
        <v>1.1395842412594103E-2</v>
      </c>
      <c r="J122">
        <f>IND!I11</f>
        <v>69.278568500783422</v>
      </c>
      <c r="K122">
        <f>IND!J11</f>
        <v>3.8273669393537415</v>
      </c>
    </row>
    <row r="123" spans="1:46" x14ac:dyDescent="0.25">
      <c r="A123">
        <f>IND!A12</f>
        <v>64.473166198894958</v>
      </c>
      <c r="B123">
        <f t="shared" si="6"/>
        <v>2255.6701059584398</v>
      </c>
      <c r="C123" s="7">
        <f>IND!B12</f>
        <v>1242.9483719985201</v>
      </c>
      <c r="D123" s="7">
        <f>IND!C12</f>
        <v>2255.6701059584398</v>
      </c>
      <c r="E123">
        <f>IND!D12</f>
        <v>75.141881069044103</v>
      </c>
      <c r="F123">
        <f>IND!E12</f>
        <v>4725.4243509211401</v>
      </c>
      <c r="H123">
        <f>IND!G12</f>
        <v>6169.1014743444839</v>
      </c>
      <c r="I123">
        <f>IND!H12</f>
        <v>1.2180360686485307E-2</v>
      </c>
      <c r="J123">
        <f>IND!I12</f>
        <v>75.547303575204865</v>
      </c>
      <c r="K123">
        <f>IND!J12</f>
        <v>0.16436740850167231</v>
      </c>
    </row>
    <row r="124" spans="1:46" x14ac:dyDescent="0.25">
      <c r="A124">
        <f>IND!A13</f>
        <v>67.205999478870169</v>
      </c>
      <c r="B124">
        <f t="shared" si="6"/>
        <v>2351.28151606341</v>
      </c>
      <c r="C124" s="7">
        <f>IND!B13</f>
        <v>1147.3369618935501</v>
      </c>
      <c r="D124" s="7">
        <f>IND!C13</f>
        <v>2351.28151606341</v>
      </c>
      <c r="E124">
        <f>IND!D13</f>
        <v>84.919884376262701</v>
      </c>
      <c r="F124">
        <f>IND!E13</f>
        <v>4715.2901157684701</v>
      </c>
      <c r="H124">
        <f>IND!G13</f>
        <v>0</v>
      </c>
      <c r="I124">
        <f>IND!H13</f>
        <v>0</v>
      </c>
      <c r="J124">
        <f>IND!I13</f>
        <v>0</v>
      </c>
      <c r="K124">
        <f>IND!J13</f>
        <v>0</v>
      </c>
    </row>
    <row r="125" spans="1:46" x14ac:dyDescent="0.25">
      <c r="A125">
        <f>IND!A14</f>
        <v>69.93883275932042</v>
      </c>
      <c r="B125">
        <f t="shared" si="6"/>
        <v>2446.8929261849999</v>
      </c>
      <c r="C125" s="7">
        <f>IND!B14</f>
        <v>1051.72555177196</v>
      </c>
      <c r="D125" s="7">
        <f>IND!C14</f>
        <v>2446.8929261849999</v>
      </c>
      <c r="E125">
        <f>IND!D14</f>
        <v>97.673874609436893</v>
      </c>
      <c r="F125">
        <f>IND!E14</f>
        <v>4703.5231785396099</v>
      </c>
      <c r="H125">
        <f>IND!G14</f>
        <v>0</v>
      </c>
      <c r="I125">
        <f>IND!H14</f>
        <v>0</v>
      </c>
      <c r="J125">
        <f>IND!I14</f>
        <v>0</v>
      </c>
      <c r="K125">
        <f>IND!J14</f>
        <v>0</v>
      </c>
    </row>
    <row r="126" spans="1:46" x14ac:dyDescent="0.25">
      <c r="A126">
        <f>IND!A15</f>
        <v>72.671666268969773</v>
      </c>
      <c r="B126">
        <f t="shared" si="6"/>
        <v>2542.5043443253917</v>
      </c>
      <c r="C126" s="7">
        <f>IND!B15</f>
        <v>956.11413363156805</v>
      </c>
      <c r="D126" s="7">
        <f>IND!C15</f>
        <v>2542.5043443253917</v>
      </c>
      <c r="E126">
        <f>IND!D15</f>
        <v>115.577967383483</v>
      </c>
      <c r="F126">
        <f>IND!E15</f>
        <v>4689.47902444189</v>
      </c>
      <c r="H126">
        <f>IND!G15</f>
        <v>0</v>
      </c>
      <c r="I126">
        <f>IND!H15</f>
        <v>0</v>
      </c>
      <c r="J126">
        <f>IND!I15</f>
        <v>0</v>
      </c>
      <c r="K126">
        <f>IND!J15</f>
        <v>0</v>
      </c>
    </row>
    <row r="127" spans="1:46" x14ac:dyDescent="0.25">
      <c r="A127">
        <f>IND!A16</f>
        <v>75.404499636611774</v>
      </c>
      <c r="B127">
        <f t="shared" si="6"/>
        <v>2638.1157574974882</v>
      </c>
      <c r="C127" s="7">
        <f>IND!B16</f>
        <v>860.50272045947202</v>
      </c>
      <c r="D127" s="7">
        <f>IND!C16</f>
        <v>2638.1157574974877</v>
      </c>
      <c r="E127">
        <f>IND!D16</f>
        <v>143.67802089234101</v>
      </c>
      <c r="F127">
        <f>IND!E16</f>
        <v>4671.9108794665999</v>
      </c>
      <c r="H127">
        <f>IND!G16</f>
        <v>0</v>
      </c>
      <c r="I127">
        <f>IND!H16</f>
        <v>0</v>
      </c>
      <c r="J127">
        <f>IND!I16</f>
        <v>0</v>
      </c>
      <c r="K127">
        <f>IND!J16</f>
        <v>0</v>
      </c>
    </row>
    <row r="130" spans="1:46" x14ac:dyDescent="0.25">
      <c r="A130" s="39" t="str">
        <f>BRA!A1</f>
        <v>BRA</v>
      </c>
      <c r="B130" s="39"/>
      <c r="C130" s="39"/>
      <c r="D130" s="39"/>
      <c r="E130" s="20"/>
      <c r="F130" s="20"/>
      <c r="G130" s="20"/>
      <c r="H130" s="20"/>
      <c r="I130" s="21" t="s">
        <v>45</v>
      </c>
      <c r="J130" s="22">
        <f>BRA!I1</f>
        <v>0.1505082450206115</v>
      </c>
      <c r="K130" s="20"/>
    </row>
    <row r="131" spans="1:46" s="2" customFormat="1" ht="41.45" customHeight="1" x14ac:dyDescent="0.25">
      <c r="A131" s="2" t="str">
        <f>BRA!A2</f>
        <v>% emission reduction rel. to baseline</v>
      </c>
      <c r="B131" s="2" t="s">
        <v>991</v>
      </c>
      <c r="C131" s="2" t="str">
        <f>BRA!B2</f>
        <v>emissions (in MtCO2)</v>
      </c>
      <c r="D131" s="2" t="str">
        <f>BRA!C2</f>
        <v>emission reduction rel. to baseline (in MtCO2)</v>
      </c>
      <c r="E131" s="2" t="str">
        <f>BRA!D2</f>
        <v>CO2 price in 2030 ($2014)</v>
      </c>
      <c r="F131" s="2" t="str">
        <f>BRA!E2</f>
        <v>GDP in 2030 ($2014)</v>
      </c>
      <c r="H131" s="2" t="str">
        <f>BRA!G2</f>
        <v>marg. Costs</v>
      </c>
      <c r="I131" s="2" t="str">
        <f>BRA!H2</f>
        <v>implied alpha</v>
      </c>
      <c r="J131" s="2" t="str">
        <f>BRA!I2</f>
        <v>calculated co2</v>
      </c>
      <c r="K131" s="2" t="str">
        <f>BRA!J2</f>
        <v>difference</v>
      </c>
      <c r="AS131"/>
      <c r="AT131"/>
    </row>
    <row r="132" spans="1:46" x14ac:dyDescent="0.25">
      <c r="A132">
        <f>BRA!A3</f>
        <v>0</v>
      </c>
      <c r="B132">
        <f>C$132*(A132/100)</f>
        <v>0</v>
      </c>
      <c r="C132" s="7">
        <f>BRA!B3</f>
        <v>415.43776792296597</v>
      </c>
      <c r="D132" s="7">
        <f>BRA!C3</f>
        <v>0</v>
      </c>
      <c r="E132">
        <f>BRA!D3</f>
        <v>0</v>
      </c>
      <c r="F132">
        <f>BRA!E3</f>
        <v>3100.6066719515502</v>
      </c>
      <c r="K132">
        <f>BRA!J3</f>
        <v>455.37604034970201</v>
      </c>
      <c r="AS132" s="2"/>
      <c r="AT132" s="2"/>
    </row>
    <row r="133" spans="1:46" x14ac:dyDescent="0.25">
      <c r="A133">
        <f>BRA!A4</f>
        <v>0.3336945317075834</v>
      </c>
      <c r="B133">
        <f t="shared" ref="B133:B145" si="7">C$132*(A133/100)</f>
        <v>1.3862931142069783</v>
      </c>
      <c r="C133" s="7">
        <f>BRA!B4</f>
        <v>414.051474808759</v>
      </c>
      <c r="D133" s="7">
        <f>BRA!C4</f>
        <v>1.3862931142069783</v>
      </c>
      <c r="E133">
        <f>BRA!D4</f>
        <v>0</v>
      </c>
      <c r="F133">
        <f>BRA!E4</f>
        <v>3100.6666327787698</v>
      </c>
      <c r="H133">
        <f>BRA!G4</f>
        <v>20.693109828125625</v>
      </c>
      <c r="I133">
        <f>BRA!H4</f>
        <v>0</v>
      </c>
      <c r="J133">
        <f>BRA!I4</f>
        <v>1.5589292417683748E-2</v>
      </c>
      <c r="K133">
        <f>BRA!J4</f>
        <v>2.43026038084052E-4</v>
      </c>
    </row>
    <row r="134" spans="1:46" x14ac:dyDescent="0.25">
      <c r="A134">
        <f>BRA!A5</f>
        <v>5.6077833290517889</v>
      </c>
      <c r="B134">
        <f t="shared" si="7"/>
        <v>23.296849892168947</v>
      </c>
      <c r="C134" s="7">
        <f>BRA!B5</f>
        <v>392.14091803079702</v>
      </c>
      <c r="D134" s="7">
        <f>BRA!C5</f>
        <v>23.29684989216895</v>
      </c>
      <c r="E134">
        <f>BRA!D5</f>
        <v>0.149799345386321</v>
      </c>
      <c r="F134">
        <f>BRA!E5</f>
        <v>3100.8378164912601</v>
      </c>
      <c r="H134">
        <f>BRA!G5</f>
        <v>347.75060809833303</v>
      </c>
      <c r="I134">
        <f>BRA!H5</f>
        <v>4.3076659507655673E-4</v>
      </c>
      <c r="J134">
        <f>BRA!I5</f>
        <v>4.4026146471489147</v>
      </c>
      <c r="K134">
        <f>BRA!J5</f>
        <v>18.08643799090606</v>
      </c>
    </row>
    <row r="135" spans="1:46" x14ac:dyDescent="0.25">
      <c r="A135">
        <f>BRA!A6</f>
        <v>8.1891804665988932</v>
      </c>
      <c r="B135">
        <f t="shared" si="7"/>
        <v>34.020948541621969</v>
      </c>
      <c r="C135" s="7">
        <f>BRA!B6</f>
        <v>381.416819381344</v>
      </c>
      <c r="D135" s="7">
        <f>BRA!C6</f>
        <v>34.020948541621976</v>
      </c>
      <c r="E135">
        <f>BRA!D6</f>
        <v>12.529821562657199</v>
      </c>
      <c r="F135">
        <f>BRA!E6</f>
        <v>3100.56227492877</v>
      </c>
      <c r="H135">
        <f>BRA!G6</f>
        <v>507.82855185103671</v>
      </c>
      <c r="I135">
        <f>BRA!H6</f>
        <v>2.4673330235147194E-2</v>
      </c>
      <c r="J135">
        <f>BRA!I6</f>
        <v>9.388778804594212</v>
      </c>
      <c r="K135">
        <f>BRA!J6</f>
        <v>9.8661496079799367</v>
      </c>
    </row>
    <row r="136" spans="1:46" x14ac:dyDescent="0.25">
      <c r="A136">
        <f>BRA!A7</f>
        <v>11.455111885548957</v>
      </c>
      <c r="B136">
        <f t="shared" si="7"/>
        <v>47.588861130402968</v>
      </c>
      <c r="C136" s="7">
        <f>BRA!B7</f>
        <v>367.84890679256301</v>
      </c>
      <c r="D136" s="7">
        <f>BRA!C7</f>
        <v>47.588861130402961</v>
      </c>
      <c r="E136">
        <f>BRA!D7</f>
        <v>21.4404250181097</v>
      </c>
      <c r="F136">
        <f>BRA!E7</f>
        <v>3099.9018800604899</v>
      </c>
      <c r="H136">
        <f>BRA!G7</f>
        <v>710.35592680569198</v>
      </c>
      <c r="I136">
        <f>BRA!H7</f>
        <v>3.0182650990922797E-2</v>
      </c>
      <c r="J136">
        <f>BRA!I7</f>
        <v>18.370750316470023</v>
      </c>
      <c r="K136">
        <f>BRA!J7</f>
        <v>9.4229027738866407</v>
      </c>
    </row>
    <row r="137" spans="1:46" x14ac:dyDescent="0.25">
      <c r="A137">
        <f>BRA!A8</f>
        <v>14.873448193600829</v>
      </c>
      <c r="B137">
        <f t="shared" si="7"/>
        <v>61.789921188673993</v>
      </c>
      <c r="C137" s="7">
        <f>BRA!B8</f>
        <v>353.64784673429199</v>
      </c>
      <c r="D137" s="7">
        <f>BRA!C8</f>
        <v>61.789921188673986</v>
      </c>
      <c r="E137">
        <f>BRA!D8</f>
        <v>35.706406326058698</v>
      </c>
      <c r="F137">
        <f>BRA!E8</f>
        <v>3098.68737319007</v>
      </c>
      <c r="H137">
        <f>BRA!G8</f>
        <v>922.33425408008929</v>
      </c>
      <c r="I137">
        <f>BRA!H8</f>
        <v>3.8713087113598832E-2</v>
      </c>
      <c r="J137">
        <f>BRA!I8</f>
        <v>30.970737971236826</v>
      </c>
      <c r="K137">
        <f>BRA!J8</f>
        <v>22.426554766861294</v>
      </c>
    </row>
    <row r="138" spans="1:46" x14ac:dyDescent="0.25">
      <c r="A138">
        <f>BRA!A9</f>
        <v>18.045171105231798</v>
      </c>
      <c r="B138">
        <f t="shared" si="7"/>
        <v>74.966456057454991</v>
      </c>
      <c r="C138" s="7">
        <f>BRA!B9</f>
        <v>340.47131186551098</v>
      </c>
      <c r="D138" s="7">
        <f>BRA!C9</f>
        <v>74.966456057454991</v>
      </c>
      <c r="E138">
        <f>BRA!D9</f>
        <v>53.519935423754099</v>
      </c>
      <c r="F138">
        <f>BRA!E9</f>
        <v>3096.7839088810902</v>
      </c>
      <c r="H138">
        <f>BRA!G9</f>
        <v>1119.0195585077809</v>
      </c>
      <c r="I138">
        <f>BRA!H9</f>
        <v>4.782752456545375E-2</v>
      </c>
      <c r="J138">
        <f>BRA!I9</f>
        <v>45.587967766193266</v>
      </c>
      <c r="K138">
        <f>BRA!J9</f>
        <v>62.91611092059108</v>
      </c>
    </row>
    <row r="139" spans="1:46" x14ac:dyDescent="0.25">
      <c r="A139">
        <f>BRA!A10</f>
        <v>21.406402665415861</v>
      </c>
      <c r="B139">
        <f t="shared" si="7"/>
        <v>88.930281425805944</v>
      </c>
      <c r="C139" s="7">
        <f>BRA!B10</f>
        <v>326.50748649716002</v>
      </c>
      <c r="D139" s="7">
        <f>BRA!C10</f>
        <v>88.930281425805958</v>
      </c>
      <c r="E139">
        <f>BRA!D10</f>
        <v>73.128606387002506</v>
      </c>
      <c r="F139">
        <f>BRA!E10</f>
        <v>3093.9902863908901</v>
      </c>
      <c r="H139">
        <f>BRA!G10</f>
        <v>1327.4566985373974</v>
      </c>
      <c r="I139">
        <f>BRA!H10</f>
        <v>5.5089259384186469E-2</v>
      </c>
      <c r="J139">
        <f>BRA!I10</f>
        <v>64.152798283177873</v>
      </c>
      <c r="K139">
        <f>BRA!J10</f>
        <v>80.565131116683958</v>
      </c>
    </row>
    <row r="140" spans="1:46" x14ac:dyDescent="0.25">
      <c r="A140">
        <f>BRA!A11</f>
        <v>24.972638105780362</v>
      </c>
      <c r="B140">
        <f t="shared" si="7"/>
        <v>103.74577033813398</v>
      </c>
      <c r="C140" s="7">
        <f>BRA!B11</f>
        <v>311.691997584832</v>
      </c>
      <c r="D140" s="7">
        <f>BRA!C11</f>
        <v>103.74577033813398</v>
      </c>
      <c r="E140">
        <f>BRA!D11</f>
        <v>97.847049360579106</v>
      </c>
      <c r="F140">
        <f>BRA!E11</f>
        <v>3090.11539621987</v>
      </c>
      <c r="H140">
        <f>BRA!G11</f>
        <v>1548.6065665402823</v>
      </c>
      <c r="I140">
        <f>BRA!H11</f>
        <v>6.3183930298821911E-2</v>
      </c>
      <c r="J140">
        <f>BRA!I11</f>
        <v>87.308609352088141</v>
      </c>
      <c r="K140">
        <f>BRA!J11</f>
        <v>111.05871781256306</v>
      </c>
    </row>
    <row r="141" spans="1:46" x14ac:dyDescent="0.25">
      <c r="A141">
        <f>BRA!A12</f>
        <v>29.33211060105678</v>
      </c>
      <c r="B141">
        <f t="shared" si="7"/>
        <v>121.85666556572598</v>
      </c>
      <c r="C141" s="7">
        <f>BRA!B12</f>
        <v>293.58110235724001</v>
      </c>
      <c r="D141" s="7">
        <f>BRA!C12</f>
        <v>121.85666556572596</v>
      </c>
      <c r="E141">
        <f>BRA!D12</f>
        <v>128.38827285294801</v>
      </c>
      <c r="F141">
        <f>BRA!E12</f>
        <v>3084.7984601237299</v>
      </c>
      <c r="H141">
        <f>BRA!G12</f>
        <v>1818.946756641149</v>
      </c>
      <c r="I141">
        <f>BRA!H12</f>
        <v>7.0583854301501742E-2</v>
      </c>
      <c r="J141">
        <f>BRA!I12</f>
        <v>120.45223186957107</v>
      </c>
      <c r="K141">
        <f>BRA!J12</f>
        <v>62.980746489838445</v>
      </c>
    </row>
    <row r="142" spans="1:46" x14ac:dyDescent="0.25">
      <c r="A142">
        <f>BRA!A13</f>
        <v>34.748951000156417</v>
      </c>
      <c r="B142">
        <f t="shared" si="7"/>
        <v>144.36026641169499</v>
      </c>
      <c r="C142" s="7">
        <f>BRA!B13</f>
        <v>271.07750151127101</v>
      </c>
      <c r="D142" s="7">
        <f>BRA!C13</f>
        <v>144.36026641169497</v>
      </c>
      <c r="E142">
        <f>BRA!D13</f>
        <v>168.618244794887</v>
      </c>
      <c r="F142">
        <f>BRA!E13</f>
        <v>3077.80544794452</v>
      </c>
      <c r="H142">
        <f>BRA!G13</f>
        <v>2154.8565862880496</v>
      </c>
      <c r="I142">
        <f>BRA!H13</f>
        <v>7.8250332698636044E-2</v>
      </c>
      <c r="J142">
        <f>BRA!I13</f>
        <v>169.04861656957598</v>
      </c>
      <c r="K142">
        <f>BRA!J13</f>
        <v>0.18521986444894115</v>
      </c>
    </row>
    <row r="143" spans="1:46" x14ac:dyDescent="0.25">
      <c r="A143">
        <f>BRA!A14</f>
        <v>40.368580067427217</v>
      </c>
      <c r="B143">
        <f t="shared" si="7"/>
        <v>167.70632797431497</v>
      </c>
      <c r="C143" s="7">
        <f>BRA!B14</f>
        <v>247.731439948651</v>
      </c>
      <c r="D143" s="7">
        <f>BRA!C14</f>
        <v>167.70632797431497</v>
      </c>
      <c r="E143">
        <f>BRA!D14</f>
        <v>222.027353750331</v>
      </c>
      <c r="F143">
        <f>BRA!E14</f>
        <v>3069.2200483440502</v>
      </c>
      <c r="H143">
        <f>BRA!G14</f>
        <v>2503.3417738855037</v>
      </c>
      <c r="I143">
        <f>BRA!H14</f>
        <v>8.8692385540994831E-2</v>
      </c>
      <c r="J143">
        <f>BRA!I14</f>
        <v>228.14721470121751</v>
      </c>
      <c r="K143">
        <f>BRA!J14</f>
        <v>37.452698058185476</v>
      </c>
    </row>
    <row r="144" spans="1:46" x14ac:dyDescent="0.25">
      <c r="A144">
        <f>BRA!A15</f>
        <v>46.057377039177339</v>
      </c>
      <c r="B144">
        <f t="shared" si="7"/>
        <v>191.33973913542297</v>
      </c>
      <c r="C144" s="7">
        <f>BRA!B15</f>
        <v>224.098028787543</v>
      </c>
      <c r="D144" s="7">
        <f>BRA!C15</f>
        <v>191.33973913542297</v>
      </c>
      <c r="E144">
        <f>BRA!D15</f>
        <v>291.44539649436598</v>
      </c>
      <c r="F144">
        <f>BRA!E15</f>
        <v>3058.9202300030101</v>
      </c>
      <c r="H144">
        <f>BRA!G15</f>
        <v>2856.1162108052276</v>
      </c>
      <c r="I144">
        <f>BRA!H15</f>
        <v>0.10204255533853032</v>
      </c>
      <c r="J144">
        <f>BRA!I15</f>
        <v>296.97960572953286</v>
      </c>
      <c r="K144">
        <f>BRA!J15</f>
        <v>30.627471858606427</v>
      </c>
    </row>
    <row r="145" spans="1:46" x14ac:dyDescent="0.25">
      <c r="A145">
        <f>BRA!A16</f>
        <v>51.870403671716446</v>
      </c>
      <c r="B145">
        <f t="shared" si="7"/>
        <v>215.48924722641101</v>
      </c>
      <c r="C145" s="7">
        <f>BRA!B16</f>
        <v>199.94852069655499</v>
      </c>
      <c r="D145" s="7">
        <f>BRA!C16</f>
        <v>215.48924722641098</v>
      </c>
      <c r="E145">
        <f>BRA!D16</f>
        <v>374.33171652674997</v>
      </c>
      <c r="F145">
        <f>BRA!E16</f>
        <v>3046.7644696500802</v>
      </c>
      <c r="H145">
        <f>BRA!G16</f>
        <v>3216.5943940268839</v>
      </c>
      <c r="I145">
        <f>BRA!H16</f>
        <v>0.11637516909868162</v>
      </c>
      <c r="J145">
        <f>BRA!I16</f>
        <v>376.67559185857226</v>
      </c>
      <c r="K145">
        <f>BRA!J16</f>
        <v>5.4937515711250473</v>
      </c>
    </row>
    <row r="148" spans="1:46" x14ac:dyDescent="0.25">
      <c r="A148" s="39" t="str">
        <f>REU!A1</f>
        <v>REU</v>
      </c>
      <c r="B148" s="39"/>
      <c r="C148" s="39"/>
      <c r="D148" s="39"/>
      <c r="E148" s="20"/>
      <c r="F148" s="20"/>
      <c r="G148" s="20"/>
      <c r="H148" s="20"/>
      <c r="I148" s="21" t="s">
        <v>45</v>
      </c>
      <c r="J148" s="22">
        <f>REU!I1</f>
        <v>0.23309856322810685</v>
      </c>
      <c r="K148" s="20"/>
    </row>
    <row r="149" spans="1:46" s="2" customFormat="1" ht="41.45" customHeight="1" x14ac:dyDescent="0.25">
      <c r="A149" s="2" t="str">
        <f>REU!A2</f>
        <v>% emission reduction rel. to baseline</v>
      </c>
      <c r="B149" s="2" t="s">
        <v>991</v>
      </c>
      <c r="C149" s="2" t="str">
        <f>REU!B2</f>
        <v>emissions (in MtCO2)</v>
      </c>
      <c r="D149" s="2" t="str">
        <f>REU!C2</f>
        <v>emission reduction rel. to baseline (in MtCO2)</v>
      </c>
      <c r="E149" s="2" t="str">
        <f>REU!D2</f>
        <v>CO2 price in 2030 ($2014)</v>
      </c>
      <c r="F149" s="2" t="str">
        <f>REU!E2</f>
        <v>GDP in 2030 ($2014)</v>
      </c>
      <c r="H149" s="2" t="str">
        <f>REU!G2</f>
        <v>marg. Costs</v>
      </c>
      <c r="I149" s="2" t="str">
        <f>REU!H2</f>
        <v>implied alpha</v>
      </c>
      <c r="J149" s="2" t="str">
        <f>REU!I2</f>
        <v>calculated co2</v>
      </c>
      <c r="K149" s="2" t="str">
        <f>REU!J2</f>
        <v>difference</v>
      </c>
      <c r="AS149"/>
      <c r="AT149"/>
    </row>
    <row r="150" spans="1:46" x14ac:dyDescent="0.25">
      <c r="A150">
        <f>REU!A3</f>
        <v>0</v>
      </c>
      <c r="B150">
        <f>C$150*(A150/100)</f>
        <v>0</v>
      </c>
      <c r="C150" s="7">
        <f>REU!B3</f>
        <v>427.22828100544098</v>
      </c>
      <c r="D150" s="7">
        <f>REU!C3</f>
        <v>0</v>
      </c>
      <c r="E150">
        <f>REU!D3</f>
        <v>0</v>
      </c>
      <c r="F150">
        <f>REU!E3</f>
        <v>484.97857880048798</v>
      </c>
      <c r="K150">
        <f>REU!J3</f>
        <v>110.26078778656534</v>
      </c>
      <c r="AS150" s="2"/>
      <c r="AT150" s="2"/>
    </row>
    <row r="151" spans="1:46" x14ac:dyDescent="0.25">
      <c r="A151">
        <f>REU!A4</f>
        <v>7.6029038970063674</v>
      </c>
      <c r="B151">
        <f t="shared" ref="B151:B163" si="8">C$150*(A151/100)</f>
        <v>32.481755625675987</v>
      </c>
      <c r="C151" s="7">
        <f>REU!B4</f>
        <v>394.74652537976499</v>
      </c>
      <c r="D151" s="7">
        <f>REU!C4</f>
        <v>32.481755625675987</v>
      </c>
      <c r="E151">
        <f>REU!D4</f>
        <v>6.3576962956699603</v>
      </c>
      <c r="F151">
        <f>REU!E4</f>
        <v>485.422313142429</v>
      </c>
      <c r="H151">
        <f>REU!G4</f>
        <v>73.7449105345368</v>
      </c>
      <c r="I151">
        <f>REU!H4</f>
        <v>8.6212000931135083E-2</v>
      </c>
      <c r="J151">
        <f>REU!I4</f>
        <v>1.9603896893277519</v>
      </c>
      <c r="K151">
        <f>REU!J4</f>
        <v>19.336305390180833</v>
      </c>
    </row>
    <row r="152" spans="1:46" x14ac:dyDescent="0.25">
      <c r="A152">
        <f>REU!A5</f>
        <v>11.802771941206014</v>
      </c>
      <c r="B152">
        <f t="shared" si="8"/>
        <v>50.424779675406967</v>
      </c>
      <c r="C152" s="7">
        <f>REU!B5</f>
        <v>376.80350133003401</v>
      </c>
      <c r="D152" s="7">
        <f>REU!C5</f>
        <v>50.424779675406967</v>
      </c>
      <c r="E152">
        <f>REU!D5</f>
        <v>10.124643628311199</v>
      </c>
      <c r="F152">
        <f>REU!E5</f>
        <v>485.494649677513</v>
      </c>
      <c r="H152">
        <f>REU!G5</f>
        <v>114.48183123904738</v>
      </c>
      <c r="I152">
        <f>REU!H5</f>
        <v>8.8438868584920866E-2</v>
      </c>
      <c r="J152">
        <f>REU!I5</f>
        <v>4.7244519784758348</v>
      </c>
      <c r="K152">
        <f>REU!J5</f>
        <v>29.162069854951596</v>
      </c>
    </row>
    <row r="153" spans="1:46" x14ac:dyDescent="0.25">
      <c r="A153">
        <f>REU!A6</f>
        <v>20.202508028898908</v>
      </c>
      <c r="B153">
        <f t="shared" si="8"/>
        <v>86.310827771850995</v>
      </c>
      <c r="C153" s="7">
        <f>REU!B6</f>
        <v>340.91745323358998</v>
      </c>
      <c r="D153" s="7">
        <f>REU!C6</f>
        <v>86.310827771850995</v>
      </c>
      <c r="E153">
        <f>REU!D6</f>
        <v>18.348163996165901</v>
      </c>
      <c r="F153">
        <f>REU!E6</f>
        <v>485.40719678104398</v>
      </c>
      <c r="H153">
        <f>REU!G6</f>
        <v>195.95567264121681</v>
      </c>
      <c r="I153">
        <f>REU!H6</f>
        <v>9.3634257936284909E-2</v>
      </c>
      <c r="J153">
        <f>REU!I6</f>
        <v>13.841845069970763</v>
      </c>
      <c r="K153">
        <f>REU!J6</f>
        <v>20.306910264584506</v>
      </c>
    </row>
    <row r="154" spans="1:46" x14ac:dyDescent="0.25">
      <c r="A154">
        <f>REU!A7</f>
        <v>24.402376072175386</v>
      </c>
      <c r="B154">
        <f t="shared" si="8"/>
        <v>104.25385181763795</v>
      </c>
      <c r="C154" s="7">
        <f>REU!B7</f>
        <v>322.97442918780303</v>
      </c>
      <c r="D154" s="7">
        <f>REU!C7</f>
        <v>104.25385181763795</v>
      </c>
      <c r="E154">
        <f>REU!D7</f>
        <v>23.018750318103798</v>
      </c>
      <c r="F154">
        <f>REU!E7</f>
        <v>485.247761721838</v>
      </c>
      <c r="H154">
        <f>REU!G7</f>
        <v>236.69259333677306</v>
      </c>
      <c r="I154">
        <f>REU!H7</f>
        <v>9.7251671434230538E-2</v>
      </c>
      <c r="J154">
        <f>REU!I7</f>
        <v>20.195175871556351</v>
      </c>
      <c r="K154">
        <f>REU!J7</f>
        <v>7.9725726551957203</v>
      </c>
    </row>
    <row r="155" spans="1:46" x14ac:dyDescent="0.25">
      <c r="A155">
        <f>REU!A8</f>
        <v>28.602243878788009</v>
      </c>
      <c r="B155">
        <f t="shared" si="8"/>
        <v>122.19687485232997</v>
      </c>
      <c r="C155" s="7">
        <f>REU!B8</f>
        <v>305.03140615311099</v>
      </c>
      <c r="D155" s="7">
        <f>REU!C8</f>
        <v>122.19687485232998</v>
      </c>
      <c r="E155">
        <f>REU!D8</f>
        <v>29.1140590470078</v>
      </c>
      <c r="F155">
        <f>REU!E8</f>
        <v>485.04800582271201</v>
      </c>
      <c r="H155">
        <f>REU!G8</f>
        <v>277.42951173679131</v>
      </c>
      <c r="I155">
        <f>REU!H8</f>
        <v>0.10494218464627331</v>
      </c>
      <c r="J155">
        <f>REU!I8</f>
        <v>27.744929051531223</v>
      </c>
      <c r="K155">
        <f>REU!J8</f>
        <v>1.8745169445136911</v>
      </c>
    </row>
    <row r="156" spans="1:46" x14ac:dyDescent="0.25">
      <c r="A156">
        <f>REU!A9</f>
        <v>32.802111917123355</v>
      </c>
      <c r="B156">
        <f t="shared" si="8"/>
        <v>140.139898877007</v>
      </c>
      <c r="C156" s="7">
        <f>REU!B9</f>
        <v>287.08838212843398</v>
      </c>
      <c r="D156" s="7">
        <f>REU!C9</f>
        <v>140.139898877007</v>
      </c>
      <c r="E156">
        <f>REU!D9</f>
        <v>36.806359889028897</v>
      </c>
      <c r="F156">
        <f>REU!E9</f>
        <v>484.789688165624</v>
      </c>
      <c r="H156">
        <f>REU!G9</f>
        <v>318.16643238442072</v>
      </c>
      <c r="I156">
        <f>REU!H9</f>
        <v>0.1156827249599922</v>
      </c>
      <c r="J156">
        <f>REU!I9</f>
        <v>36.491105449763602</v>
      </c>
      <c r="K156">
        <f>REU!J9</f>
        <v>9.9385361476475961E-2</v>
      </c>
    </row>
    <row r="157" spans="1:46" x14ac:dyDescent="0.25">
      <c r="A157">
        <f>REU!A10</f>
        <v>37.001979953459994</v>
      </c>
      <c r="B157">
        <f t="shared" si="8"/>
        <v>158.082922893145</v>
      </c>
      <c r="C157" s="7">
        <f>REU!B10</f>
        <v>269.14535811229598</v>
      </c>
      <c r="D157" s="7">
        <f>REU!C10</f>
        <v>158.082922893145</v>
      </c>
      <c r="E157">
        <f>REU!D10</f>
        <v>46.141767953148999</v>
      </c>
      <c r="F157">
        <f>REU!E10</f>
        <v>484.42821802111303</v>
      </c>
      <c r="H157">
        <f>REU!G10</f>
        <v>358.9033530126635</v>
      </c>
      <c r="I157">
        <f>REU!H10</f>
        <v>0.12856321225709177</v>
      </c>
      <c r="J157">
        <f>REU!I10</f>
        <v>46.433704677694074</v>
      </c>
      <c r="K157">
        <f>REU!J10</f>
        <v>8.5227051138106621E-2</v>
      </c>
    </row>
    <row r="158" spans="1:46" x14ac:dyDescent="0.25">
      <c r="A158">
        <f>REU!A11</f>
        <v>41.201847989129767</v>
      </c>
      <c r="B158">
        <f t="shared" si="8"/>
        <v>176.02594690643397</v>
      </c>
      <c r="C158" s="7">
        <f>REU!B11</f>
        <v>251.202334099007</v>
      </c>
      <c r="D158" s="7">
        <f>REU!C11</f>
        <v>176.02594690643397</v>
      </c>
      <c r="E158">
        <f>REU!D11</f>
        <v>56.665897740564503</v>
      </c>
      <c r="F158">
        <f>REU!E11</f>
        <v>483.89479210609898</v>
      </c>
      <c r="H158">
        <f>REU!G11</f>
        <v>399.64027363443796</v>
      </c>
      <c r="I158">
        <f>REU!H11</f>
        <v>0.14179226038764645</v>
      </c>
      <c r="J158">
        <f>REU!I11</f>
        <v>57.572726737336573</v>
      </c>
      <c r="K158">
        <f>REU!J11</f>
        <v>0.82233882938663927</v>
      </c>
    </row>
    <row r="159" spans="1:46" x14ac:dyDescent="0.25">
      <c r="A159">
        <f>REU!A12</f>
        <v>45.401716024541848</v>
      </c>
      <c r="B159">
        <f t="shared" si="8"/>
        <v>193.96897091862198</v>
      </c>
      <c r="C159" s="7">
        <f>REU!B12</f>
        <v>233.259310086819</v>
      </c>
      <c r="D159" s="7">
        <f>REU!C12</f>
        <v>193.96897091862198</v>
      </c>
      <c r="E159">
        <f>REU!D12</f>
        <v>68.320742279013601</v>
      </c>
      <c r="F159">
        <f>REU!E12</f>
        <v>483.15213399671899</v>
      </c>
      <c r="H159">
        <f>REU!G12</f>
        <v>440.37719425371296</v>
      </c>
      <c r="I159">
        <f>REU!H12</f>
        <v>0.15514141779025054</v>
      </c>
      <c r="J159">
        <f>REU!I12</f>
        <v>69.908171629381243</v>
      </c>
      <c r="K159">
        <f>REU!J12</f>
        <v>2.5199319424086362</v>
      </c>
    </row>
    <row r="160" spans="1:46" x14ac:dyDescent="0.25">
      <c r="A160">
        <f>REU!A13</f>
        <v>49.601584059694339</v>
      </c>
      <c r="B160">
        <f t="shared" si="8"/>
        <v>211.91199492970094</v>
      </c>
      <c r="C160" s="7">
        <f>REU!B13</f>
        <v>215.31628607574001</v>
      </c>
      <c r="D160" s="7">
        <f>REU!C13</f>
        <v>211.91199492970097</v>
      </c>
      <c r="E160">
        <f>REU!D13</f>
        <v>81.232297608850402</v>
      </c>
      <c r="F160">
        <f>REU!E13</f>
        <v>482.17428028315197</v>
      </c>
      <c r="H160">
        <f>REU!G13</f>
        <v>481.11411487046996</v>
      </c>
      <c r="I160">
        <f>REU!H13</f>
        <v>0.16884205866776641</v>
      </c>
      <c r="J160">
        <f>REU!I13</f>
        <v>83.440039353601449</v>
      </c>
      <c r="K160">
        <f>REU!J13</f>
        <v>4.8741236115163975</v>
      </c>
    </row>
    <row r="161" spans="1:46" x14ac:dyDescent="0.25">
      <c r="A161">
        <f>REU!A14</f>
        <v>53.801452094102039</v>
      </c>
      <c r="B161">
        <f t="shared" si="8"/>
        <v>229.85501893759798</v>
      </c>
      <c r="C161" s="7">
        <f>REU!B14</f>
        <v>197.373262067843</v>
      </c>
      <c r="D161" s="7">
        <f>REU!C14</f>
        <v>229.85501893759798</v>
      </c>
      <c r="E161">
        <f>REU!D14</f>
        <v>95.716309675551003</v>
      </c>
      <c r="F161">
        <f>REU!E14</f>
        <v>480.93954906124401</v>
      </c>
      <c r="H161">
        <f>REU!G14</f>
        <v>521.85103548000291</v>
      </c>
      <c r="I161">
        <f>REU!H14</f>
        <v>0.18341692009389299</v>
      </c>
      <c r="J161">
        <f>REU!I14</f>
        <v>98.168329908004765</v>
      </c>
      <c r="K161">
        <f>REU!J14</f>
        <v>6.0124032203626019</v>
      </c>
    </row>
    <row r="162" spans="1:46" x14ac:dyDescent="0.25">
      <c r="A162">
        <f>REU!A15</f>
        <v>58.001319894132934</v>
      </c>
      <c r="B162">
        <f t="shared" si="8"/>
        <v>247.79804194417096</v>
      </c>
      <c r="C162" s="7">
        <f>REU!B15</f>
        <v>179.43023906126999</v>
      </c>
      <c r="D162" s="7">
        <f>REU!C15</f>
        <v>247.79804194417099</v>
      </c>
      <c r="E162">
        <f>REU!D15</f>
        <v>112.98993393846899</v>
      </c>
      <c r="F162">
        <f>REU!E15</f>
        <v>479.42485079593303</v>
      </c>
      <c r="H162">
        <f>REU!G15</f>
        <v>562.5879538161812</v>
      </c>
      <c r="I162">
        <f>REU!H15</f>
        <v>0.20083958992016934</v>
      </c>
      <c r="J162">
        <f>REU!I15</f>
        <v>114.09304237281044</v>
      </c>
      <c r="K162">
        <f>REU!J15</f>
        <v>1.2168482179152464</v>
      </c>
    </row>
    <row r="163" spans="1:46" x14ac:dyDescent="0.25">
      <c r="A163">
        <f>REU!A16</f>
        <v>62.201187927698214</v>
      </c>
      <c r="B163">
        <f t="shared" si="8"/>
        <v>265.74106594846893</v>
      </c>
      <c r="C163" s="7">
        <f>REU!B16</f>
        <v>161.48721505697199</v>
      </c>
      <c r="D163" s="7">
        <f>REU!C16</f>
        <v>265.74106594846899</v>
      </c>
      <c r="E163">
        <f>REU!D16</f>
        <v>135.211446894489</v>
      </c>
      <c r="F163">
        <f>REU!E16</f>
        <v>477.59217288166099</v>
      </c>
      <c r="H163">
        <f>REU!G16</f>
        <v>603.3248744175429</v>
      </c>
      <c r="I163">
        <f>REU!H16</f>
        <v>0.22411051264051354</v>
      </c>
      <c r="J163">
        <f>REU!I16</f>
        <v>131.21417852184564</v>
      </c>
      <c r="K163">
        <f>REU!J16</f>
        <v>15.978154442934908</v>
      </c>
    </row>
    <row r="166" spans="1:46" x14ac:dyDescent="0.25">
      <c r="A166" s="39" t="str">
        <f>ANZ!A1</f>
        <v>ANZ</v>
      </c>
      <c r="B166" s="39"/>
      <c r="C166" s="39"/>
      <c r="D166" s="39"/>
      <c r="E166" s="20"/>
      <c r="F166" s="20"/>
      <c r="G166" s="20"/>
      <c r="H166" s="20"/>
      <c r="I166" s="21" t="s">
        <v>45</v>
      </c>
      <c r="J166" s="22">
        <f>ANZ!I1</f>
        <v>5.1192614855260894E-2</v>
      </c>
      <c r="K166" s="20"/>
    </row>
    <row r="167" spans="1:46" s="2" customFormat="1" ht="41.45" customHeight="1" x14ac:dyDescent="0.25">
      <c r="A167" s="2" t="str">
        <f>ANZ!A2</f>
        <v>% emission reduction rel. to baseline</v>
      </c>
      <c r="B167" s="2" t="s">
        <v>991</v>
      </c>
      <c r="C167" s="2" t="str">
        <f>ANZ!B2</f>
        <v>emissions (in MtCO2)</v>
      </c>
      <c r="D167" s="2" t="str">
        <f>ANZ!C2</f>
        <v>emission reduction rel. to baseline (in MtCO2)</v>
      </c>
      <c r="E167" s="2" t="str">
        <f>ANZ!D2</f>
        <v>CO2 price in 2030 ($2014)</v>
      </c>
      <c r="F167" s="2" t="str">
        <f>ANZ!E2</f>
        <v>GDP in 2030 ($2014)</v>
      </c>
      <c r="H167" s="2" t="str">
        <f>ANZ!G2</f>
        <v>marg. Costs</v>
      </c>
      <c r="I167" s="2" t="str">
        <f>ANZ!H2</f>
        <v>implied alpha</v>
      </c>
      <c r="J167" s="2" t="str">
        <f>ANZ!I2</f>
        <v>calculated co2</v>
      </c>
      <c r="K167" s="2" t="str">
        <f>ANZ!J2</f>
        <v>difference</v>
      </c>
      <c r="AS167"/>
      <c r="AT167"/>
    </row>
    <row r="168" spans="1:46" x14ac:dyDescent="0.25">
      <c r="A168">
        <f>ANZ!A3</f>
        <v>0</v>
      </c>
      <c r="B168">
        <f>C$168*(A168/100)</f>
        <v>0</v>
      </c>
      <c r="C168" s="7">
        <f>ANZ!B3</f>
        <v>544.99068539396103</v>
      </c>
      <c r="D168" s="7">
        <f>ANZ!C3</f>
        <v>0</v>
      </c>
      <c r="E168">
        <f>ANZ!D3</f>
        <v>0</v>
      </c>
      <c r="F168">
        <f>ANZ!E3</f>
        <v>2608.9473147490298</v>
      </c>
      <c r="K168">
        <f>ANZ!J3</f>
        <v>236.4138492664236</v>
      </c>
      <c r="AS168" s="2"/>
      <c r="AT168" s="2"/>
    </row>
    <row r="169" spans="1:46" x14ac:dyDescent="0.25">
      <c r="A169">
        <f>ANZ!A4</f>
        <v>18.074842470081339</v>
      </c>
      <c r="B169">
        <f t="shared" ref="B169:B181" si="9">C$168*(A169/100)</f>
        <v>98.506207861575049</v>
      </c>
      <c r="C169" s="7">
        <f>ANZ!B4</f>
        <v>446.48447753238599</v>
      </c>
      <c r="D169" s="7">
        <f>ANZ!C4</f>
        <v>98.506207861575035</v>
      </c>
      <c r="E169">
        <f>ANZ!D4</f>
        <v>20.2641906170611</v>
      </c>
      <c r="F169">
        <f>ANZ!E4</f>
        <v>2606.95009451639</v>
      </c>
      <c r="H169">
        <f>ANZ!G4</f>
        <v>943.12623453660865</v>
      </c>
      <c r="I169">
        <f>ANZ!H4</f>
        <v>2.1486191217040648E-2</v>
      </c>
      <c r="J169">
        <f>ANZ!I4</f>
        <v>13.090098632405049</v>
      </c>
      <c r="K169">
        <f>ANZ!J4</f>
        <v>51.467595804306207</v>
      </c>
    </row>
    <row r="170" spans="1:46" x14ac:dyDescent="0.25">
      <c r="A170">
        <f>ANZ!A5</f>
        <v>21.798713272818713</v>
      </c>
      <c r="B170">
        <f t="shared" si="9"/>
        <v>118.80095687259906</v>
      </c>
      <c r="C170" s="7">
        <f>ANZ!B5</f>
        <v>426.18972852136199</v>
      </c>
      <c r="D170" s="7">
        <f>ANZ!C5</f>
        <v>118.80095687259904</v>
      </c>
      <c r="E170">
        <f>ANZ!D5</f>
        <v>24.8093351668693</v>
      </c>
      <c r="F170">
        <f>ANZ!E5</f>
        <v>2606.2806471598601</v>
      </c>
      <c r="H170">
        <f>ANZ!G5</f>
        <v>1137.4338891620882</v>
      </c>
      <c r="I170">
        <f>ANZ!H5</f>
        <v>2.1811672223996735E-2</v>
      </c>
      <c r="J170">
        <f>ANZ!I5</f>
        <v>19.039502451256599</v>
      </c>
      <c r="K170">
        <f>ANZ!J5</f>
        <v>33.290969566154629</v>
      </c>
    </row>
    <row r="171" spans="1:46" x14ac:dyDescent="0.25">
      <c r="A171">
        <f>ANZ!A6</f>
        <v>29.24645469738779</v>
      </c>
      <c r="B171">
        <f t="shared" si="9"/>
        <v>159.39045390872803</v>
      </c>
      <c r="C171" s="7">
        <f>ANZ!B6</f>
        <v>385.600231485233</v>
      </c>
      <c r="D171" s="7">
        <f>ANZ!C6</f>
        <v>159.39045390872803</v>
      </c>
      <c r="E171">
        <f>ANZ!D6</f>
        <v>34.596537470166403</v>
      </c>
      <c r="F171">
        <f>ANZ!E6</f>
        <v>2604.63805424558</v>
      </c>
      <c r="H171">
        <f>ANZ!G6</f>
        <v>1526.0491889735806</v>
      </c>
      <c r="I171">
        <f>ANZ!H6</f>
        <v>2.267065683081684E-2</v>
      </c>
      <c r="J171">
        <f>ANZ!I6</f>
        <v>34.272069711494005</v>
      </c>
      <c r="K171">
        <f>ANZ!J6</f>
        <v>0.10527932641788956</v>
      </c>
    </row>
    <row r="172" spans="1:46" x14ac:dyDescent="0.25">
      <c r="A172">
        <f>ANZ!A7</f>
        <v>32.970325319874377</v>
      </c>
      <c r="B172">
        <f t="shared" si="9"/>
        <v>179.68520193740204</v>
      </c>
      <c r="C172" s="7">
        <f>ANZ!B7</f>
        <v>365.30548345655899</v>
      </c>
      <c r="D172" s="7">
        <f>ANZ!C7</f>
        <v>179.68520193740204</v>
      </c>
      <c r="E172">
        <f>ANZ!D7</f>
        <v>39.985442488126303</v>
      </c>
      <c r="F172">
        <f>ANZ!E7</f>
        <v>2603.6493447138701</v>
      </c>
      <c r="H172">
        <f>ANZ!G7</f>
        <v>1720.3568341937641</v>
      </c>
      <c r="I172">
        <f>ANZ!H7</f>
        <v>2.3242528348408172E-2</v>
      </c>
      <c r="J172">
        <f>ANZ!I7</f>
        <v>43.555233046640723</v>
      </c>
      <c r="K172">
        <f>ANZ!J7</f>
        <v>12.743404631658693</v>
      </c>
    </row>
    <row r="173" spans="1:46" x14ac:dyDescent="0.25">
      <c r="A173">
        <f>ANZ!A8</f>
        <v>36.694196134595799</v>
      </c>
      <c r="B173">
        <f t="shared" si="9"/>
        <v>199.97995101373797</v>
      </c>
      <c r="C173" s="7">
        <f>ANZ!B8</f>
        <v>345.01073438022303</v>
      </c>
      <c r="D173" s="7">
        <f>ANZ!C8</f>
        <v>199.979951013738</v>
      </c>
      <c r="E173">
        <f>ANZ!D8</f>
        <v>47.872162580211501</v>
      </c>
      <c r="F173">
        <f>ANZ!E8</f>
        <v>2602.5232514725099</v>
      </c>
      <c r="H173">
        <f>ANZ!G8</f>
        <v>1914.6644894445587</v>
      </c>
      <c r="I173">
        <f>ANZ!H8</f>
        <v>2.5002898859893277E-2</v>
      </c>
      <c r="J173">
        <f>ANZ!I8</f>
        <v>53.949650188314891</v>
      </c>
      <c r="K173">
        <f>ANZ!J8</f>
        <v>36.935855626650259</v>
      </c>
    </row>
    <row r="174" spans="1:46" x14ac:dyDescent="0.25">
      <c r="A174">
        <f>ANZ!A9</f>
        <v>40.418066783521368</v>
      </c>
      <c r="B174">
        <f t="shared" si="9"/>
        <v>220.274699186502</v>
      </c>
      <c r="C174" s="7">
        <f>ANZ!B9</f>
        <v>324.71598620745903</v>
      </c>
      <c r="D174" s="7">
        <f>ANZ!C9</f>
        <v>220.274699186502</v>
      </c>
      <c r="E174">
        <f>ANZ!D9</f>
        <v>61.109898870230801</v>
      </c>
      <c r="F174">
        <f>ANZ!E9</f>
        <v>2601.1783839618201</v>
      </c>
      <c r="H174">
        <f>ANZ!G9</f>
        <v>2108.9721360443004</v>
      </c>
      <c r="I174">
        <f>ANZ!H9</f>
        <v>2.897615280249826E-2</v>
      </c>
      <c r="J174">
        <f>ANZ!I9</f>
        <v>65.455320148982338</v>
      </c>
      <c r="K174">
        <f>ANZ!J9</f>
        <v>18.882686089826645</v>
      </c>
    </row>
    <row r="175" spans="1:46" x14ac:dyDescent="0.25">
      <c r="A175">
        <f>ANZ!A10</f>
        <v>44.141937620863381</v>
      </c>
      <c r="B175">
        <f t="shared" si="9"/>
        <v>240.56944838611807</v>
      </c>
      <c r="C175" s="7">
        <f>ANZ!B10</f>
        <v>304.42123700784299</v>
      </c>
      <c r="D175" s="7">
        <f>ANZ!C10</f>
        <v>240.56944838611804</v>
      </c>
      <c r="E175">
        <f>ANZ!D10</f>
        <v>76.227110483922502</v>
      </c>
      <c r="F175">
        <f>ANZ!E10</f>
        <v>2599.5112217976798</v>
      </c>
      <c r="H175">
        <f>ANZ!G10</f>
        <v>2303.2797924754141</v>
      </c>
      <c r="I175">
        <f>ANZ!H10</f>
        <v>3.3095028547095708E-2</v>
      </c>
      <c r="J175">
        <f>ANZ!I10</f>
        <v>78.072244033180795</v>
      </c>
      <c r="K175">
        <f>ANZ!J10</f>
        <v>3.4045178145985049</v>
      </c>
    </row>
    <row r="176" spans="1:46" x14ac:dyDescent="0.25">
      <c r="A176">
        <f>ANZ!A11</f>
        <v>47.865808273216892</v>
      </c>
      <c r="B176">
        <f t="shared" si="9"/>
        <v>260.86419657756403</v>
      </c>
      <c r="C176" s="7">
        <f>ANZ!B11</f>
        <v>284.126488816397</v>
      </c>
      <c r="D176" s="7">
        <f>ANZ!C11</f>
        <v>260.86419657756403</v>
      </c>
      <c r="E176">
        <f>ANZ!D11</f>
        <v>91.335896477006699</v>
      </c>
      <c r="F176">
        <f>ANZ!E11</f>
        <v>2597.4907479273502</v>
      </c>
      <c r="H176">
        <f>ANZ!G11</f>
        <v>2497.5874392540222</v>
      </c>
      <c r="I176">
        <f>ANZ!H11</f>
        <v>3.6569649190855494E-2</v>
      </c>
      <c r="J176">
        <f>ANZ!I11</f>
        <v>91.800420577303612</v>
      </c>
      <c r="K176">
        <f>ANZ!J11</f>
        <v>0.21578263975665643</v>
      </c>
    </row>
    <row r="177" spans="1:46" x14ac:dyDescent="0.25">
      <c r="A177">
        <f>ANZ!A12</f>
        <v>51.589679105594222</v>
      </c>
      <c r="B177">
        <f t="shared" si="9"/>
        <v>281.15894575012305</v>
      </c>
      <c r="C177" s="7">
        <f>ANZ!B12</f>
        <v>263.83173964383798</v>
      </c>
      <c r="D177" s="7">
        <f>ANZ!C12</f>
        <v>281.15894575012305</v>
      </c>
      <c r="E177">
        <f>ANZ!D12</f>
        <v>105.781463054955</v>
      </c>
      <c r="F177">
        <f>ANZ!E12</f>
        <v>2595.1221061213801</v>
      </c>
      <c r="H177">
        <f>ANZ!G12</f>
        <v>2691.8950954260836</v>
      </c>
      <c r="I177">
        <f>ANZ!H12</f>
        <v>3.9296279871638716E-2</v>
      </c>
      <c r="J177">
        <f>ANZ!I12</f>
        <v>106.63985112475893</v>
      </c>
      <c r="K177">
        <f>ANZ!J12</f>
        <v>0.73683007838172787</v>
      </c>
    </row>
    <row r="178" spans="1:46" x14ac:dyDescent="0.25">
      <c r="A178">
        <f>ANZ!A13</f>
        <v>55.313549753334449</v>
      </c>
      <c r="B178">
        <f t="shared" si="9"/>
        <v>301.45369391642703</v>
      </c>
      <c r="C178" s="7">
        <f>ANZ!B13</f>
        <v>243.536991477534</v>
      </c>
      <c r="D178" s="7">
        <f>ANZ!C13</f>
        <v>301.45369391642703</v>
      </c>
      <c r="E178">
        <f>ANZ!D13</f>
        <v>120.270579249563</v>
      </c>
      <c r="F178">
        <f>ANZ!E13</f>
        <v>2592.39428115284</v>
      </c>
      <c r="H178">
        <f>ANZ!G13</f>
        <v>2886.2027419639753</v>
      </c>
      <c r="I178">
        <f>ANZ!H13</f>
        <v>4.1670869998454242E-2</v>
      </c>
      <c r="J178">
        <f>ANZ!I13</f>
        <v>122.59053422032702</v>
      </c>
      <c r="K178">
        <f>ANZ!J13</f>
        <v>5.3821910663726662</v>
      </c>
    </row>
    <row r="179" spans="1:46" x14ac:dyDescent="0.25">
      <c r="A179">
        <f>ANZ!A14</f>
        <v>59.037420592935199</v>
      </c>
      <c r="B179">
        <f t="shared" si="9"/>
        <v>321.74844312835302</v>
      </c>
      <c r="C179" s="7">
        <f>ANZ!B14</f>
        <v>223.24224226560801</v>
      </c>
      <c r="D179" s="7">
        <f>ANZ!C14</f>
        <v>321.74844312835302</v>
      </c>
      <c r="E179">
        <f>ANZ!D14</f>
        <v>138.12376122160299</v>
      </c>
      <c r="F179">
        <f>ANZ!E14</f>
        <v>2589.27554896947</v>
      </c>
      <c r="H179">
        <f>ANZ!G14</f>
        <v>3080.5103985129472</v>
      </c>
      <c r="I179">
        <f>ANZ!H14</f>
        <v>4.4837946753330027E-2</v>
      </c>
      <c r="J179">
        <f>ANZ!I14</f>
        <v>139.65247147991661</v>
      </c>
      <c r="K179">
        <f>ANZ!J14</f>
        <v>2.3369550538733046</v>
      </c>
    </row>
    <row r="180" spans="1:46" x14ac:dyDescent="0.25">
      <c r="A180">
        <f>ANZ!A15</f>
        <v>62.761291462436461</v>
      </c>
      <c r="B180">
        <f t="shared" si="9"/>
        <v>342.04319250323402</v>
      </c>
      <c r="C180" s="7">
        <f>ANZ!B15</f>
        <v>202.94749289072701</v>
      </c>
      <c r="D180" s="7">
        <f>ANZ!C15</f>
        <v>342.04319250323402</v>
      </c>
      <c r="E180">
        <f>ANZ!D15</f>
        <v>166.24657560599101</v>
      </c>
      <c r="F180">
        <f>ANZ!E15</f>
        <v>2585.6185881996598</v>
      </c>
      <c r="H180">
        <f>ANZ!G15</f>
        <v>3274.8180566220963</v>
      </c>
      <c r="I180">
        <f>ANZ!H15</f>
        <v>5.0765133430793023E-2</v>
      </c>
      <c r="J180">
        <f>ANZ!I15</f>
        <v>157.82566226072814</v>
      </c>
      <c r="K180">
        <f>ANZ!J15</f>
        <v>70.911781568426377</v>
      </c>
    </row>
    <row r="181" spans="1:46" x14ac:dyDescent="0.25">
      <c r="A181">
        <f>ANZ!A16</f>
        <v>0</v>
      </c>
      <c r="B181">
        <f t="shared" si="9"/>
        <v>0</v>
      </c>
      <c r="C181" s="7">
        <f>ANZ!B16</f>
        <v>0</v>
      </c>
      <c r="D181" s="7">
        <f>ANZ!C16</f>
        <v>0</v>
      </c>
      <c r="E181">
        <f>ANZ!D16</f>
        <v>0</v>
      </c>
      <c r="F181">
        <f>ANZ!E16</f>
        <v>0</v>
      </c>
      <c r="H181">
        <f>ANZ!G16</f>
        <v>0</v>
      </c>
      <c r="I181">
        <f>ANZ!H16</f>
        <v>0</v>
      </c>
      <c r="J181">
        <f>ANZ!I16</f>
        <v>0</v>
      </c>
      <c r="K181">
        <f>ANZ!J16</f>
        <v>0</v>
      </c>
    </row>
    <row r="184" spans="1:46" x14ac:dyDescent="0.25">
      <c r="A184" s="39" t="str">
        <f>MEA!A1</f>
        <v>MEA</v>
      </c>
      <c r="B184" s="39"/>
      <c r="C184" s="39"/>
      <c r="D184" s="39"/>
      <c r="E184" s="20"/>
      <c r="F184" s="20"/>
      <c r="G184" s="20"/>
      <c r="H184" s="20"/>
      <c r="I184" s="21" t="s">
        <v>45</v>
      </c>
      <c r="J184" s="22">
        <f>MEA!I1</f>
        <v>4.7599926130683909E-2</v>
      </c>
      <c r="K184" s="20"/>
    </row>
    <row r="185" spans="1:46" s="2" customFormat="1" ht="41.45" customHeight="1" x14ac:dyDescent="0.25">
      <c r="A185" s="2" t="str">
        <f>MEA!A2</f>
        <v>% emission reduction rel. to baseline</v>
      </c>
      <c r="B185" s="2" t="s">
        <v>991</v>
      </c>
      <c r="C185" s="2" t="str">
        <f>MEA!B2</f>
        <v>emissions (in MtCO2)</v>
      </c>
      <c r="D185" s="2" t="str">
        <f>MEA!C2</f>
        <v>emission reduction rel. to baseline (in MtCO2)</v>
      </c>
      <c r="E185" s="2" t="str">
        <f>MEA!D2</f>
        <v>CO2 price in 2030 ($2014)</v>
      </c>
      <c r="F185" s="2" t="str">
        <f>MEA!E2</f>
        <v>GDP in 2030 ($2014)</v>
      </c>
      <c r="H185" s="2" t="str">
        <f>MEA!G2</f>
        <v>marg. Costs</v>
      </c>
      <c r="I185" s="2" t="str">
        <f>MEA!H2</f>
        <v>implied alpha</v>
      </c>
      <c r="J185" s="2" t="str">
        <f>MEA!I2</f>
        <v>calculated co2</v>
      </c>
      <c r="K185" s="2" t="str">
        <f>MEA!J2</f>
        <v>difference</v>
      </c>
      <c r="AS185"/>
      <c r="AT185"/>
    </row>
    <row r="186" spans="1:46" x14ac:dyDescent="0.25">
      <c r="A186">
        <f>MEA!A3</f>
        <v>0</v>
      </c>
      <c r="B186">
        <f>C$186*(A186/100)</f>
        <v>0</v>
      </c>
      <c r="C186" s="7">
        <f>MEA!B3</f>
        <v>2495.8212256125598</v>
      </c>
      <c r="D186" s="7">
        <f>MEA!C3</f>
        <v>0</v>
      </c>
      <c r="E186">
        <f>MEA!D3</f>
        <v>0</v>
      </c>
      <c r="F186">
        <f>MEA!E3</f>
        <v>4883.4855132588</v>
      </c>
      <c r="K186">
        <f>MEA!J3</f>
        <v>297.02247181940857</v>
      </c>
      <c r="AS186" s="2"/>
      <c r="AT186" s="2"/>
    </row>
    <row r="187" spans="1:46" x14ac:dyDescent="0.25">
      <c r="A187">
        <f>MEA!A4</f>
        <v>10.050315471534054</v>
      </c>
      <c r="B187">
        <f t="shared" ref="B187:B199" si="10">C$186*(A187/100)</f>
        <v>250.83790677956992</v>
      </c>
      <c r="C187" s="7">
        <f>MEA!B4</f>
        <v>2244.9833188329899</v>
      </c>
      <c r="D187" s="7">
        <f>MEA!C4</f>
        <v>250.83790677956995</v>
      </c>
      <c r="E187">
        <f>MEA!D4</f>
        <v>15.5543800016191</v>
      </c>
      <c r="F187">
        <f>MEA!E4</f>
        <v>4885.08056008723</v>
      </c>
      <c r="H187">
        <f>MEA!G4</f>
        <v>981.61140017834668</v>
      </c>
      <c r="I187">
        <f>MEA!H4</f>
        <v>1.5845761366252532E-2</v>
      </c>
      <c r="J187">
        <f>MEA!I4</f>
        <v>7.0439590975933335</v>
      </c>
      <c r="K187">
        <f>MEA!J4</f>
        <v>72.42726396367874</v>
      </c>
    </row>
    <row r="188" spans="1:46" x14ac:dyDescent="0.25">
      <c r="A188">
        <f>MEA!A5</f>
        <v>14.138937637804586</v>
      </c>
      <c r="B188">
        <f t="shared" si="10"/>
        <v>352.88260664044992</v>
      </c>
      <c r="C188" s="7">
        <f>MEA!B5</f>
        <v>2142.9386189721099</v>
      </c>
      <c r="D188" s="7">
        <f>MEA!C5</f>
        <v>352.88260664044992</v>
      </c>
      <c r="E188">
        <f>MEA!D5</f>
        <v>23.364401689115098</v>
      </c>
      <c r="F188">
        <f>MEA!E5</f>
        <v>4883.9392422635001</v>
      </c>
      <c r="H188">
        <f>MEA!G5</f>
        <v>1380.9459425417658</v>
      </c>
      <c r="I188">
        <f>MEA!H5</f>
        <v>1.6919128381021661E-2</v>
      </c>
      <c r="J188">
        <f>MEA!I5</f>
        <v>13.940905879226749</v>
      </c>
      <c r="K188">
        <f>MEA!J5</f>
        <v>88.802273278983279</v>
      </c>
    </row>
    <row r="189" spans="1:46" x14ac:dyDescent="0.25">
      <c r="A189">
        <f>MEA!A6</f>
        <v>22.316181569280062</v>
      </c>
      <c r="B189">
        <f t="shared" si="10"/>
        <v>556.97199635232982</v>
      </c>
      <c r="C189" s="7">
        <f>MEA!B6</f>
        <v>1938.84922926023</v>
      </c>
      <c r="D189" s="7">
        <f>MEA!C6</f>
        <v>556.97199635232982</v>
      </c>
      <c r="E189">
        <f>MEA!D6</f>
        <v>42.730820590585999</v>
      </c>
      <c r="F189">
        <f>MEA!E6</f>
        <v>4878.6141027520798</v>
      </c>
      <c r="H189">
        <f>MEA!G6</f>
        <v>2179.6149880966441</v>
      </c>
      <c r="I189">
        <f>MEA!H6</f>
        <v>1.9604756263811907E-2</v>
      </c>
      <c r="J189">
        <f>MEA!I6</f>
        <v>34.729394355588354</v>
      </c>
      <c r="K189">
        <f>MEA!J6</f>
        <v>64.02282179410858</v>
      </c>
    </row>
    <row r="190" spans="1:46" x14ac:dyDescent="0.25">
      <c r="A190">
        <f>MEA!A7</f>
        <v>26.404803735313401</v>
      </c>
      <c r="B190">
        <f t="shared" si="10"/>
        <v>659.01669620728978</v>
      </c>
      <c r="C190" s="7">
        <f>MEA!B7</f>
        <v>1836.8045294052699</v>
      </c>
      <c r="D190" s="7">
        <f>MEA!C7</f>
        <v>659.0166962072899</v>
      </c>
      <c r="E190">
        <f>MEA!D7</f>
        <v>54.897093636908401</v>
      </c>
      <c r="F190">
        <f>MEA!E7</f>
        <v>4874.0844168725798</v>
      </c>
      <c r="H190">
        <f>MEA!G7</f>
        <v>2578.9495304368966</v>
      </c>
      <c r="I190">
        <f>MEA!H7</f>
        <v>2.128661029966273E-2</v>
      </c>
      <c r="J190">
        <f>MEA!I7</f>
        <v>48.620937069046605</v>
      </c>
      <c r="K190">
        <f>MEA!J7</f>
        <v>39.390141264314771</v>
      </c>
    </row>
    <row r="191" spans="1:46" x14ac:dyDescent="0.25">
      <c r="A191" t="str">
        <f>MEA!A8</f>
        <v>.</v>
      </c>
      <c r="B191" t="e">
        <f t="shared" si="10"/>
        <v>#VALUE!</v>
      </c>
      <c r="C191" s="7" t="str">
        <f>MEA!B8</f>
        <v>.</v>
      </c>
      <c r="D191" s="7" t="str">
        <f>MEA!C8</f>
        <v>.</v>
      </c>
      <c r="E191" t="str">
        <f>MEA!D8</f>
        <v>.</v>
      </c>
      <c r="F191" t="str">
        <f>MEA!E8</f>
        <v>.</v>
      </c>
      <c r="H191" t="str">
        <f>MEA!G8</f>
        <v>.</v>
      </c>
      <c r="I191" t="str">
        <f>MEA!H8</f>
        <v>.</v>
      </c>
      <c r="J191" t="str">
        <f>MEA!I8</f>
        <v>.</v>
      </c>
      <c r="K191" t="str">
        <f>MEA!J8</f>
        <v>.</v>
      </c>
    </row>
    <row r="192" spans="1:46" x14ac:dyDescent="0.25">
      <c r="A192">
        <f>MEA!A9</f>
        <v>34.582047667705602</v>
      </c>
      <c r="B192">
        <f t="shared" si="10"/>
        <v>863.10608594204962</v>
      </c>
      <c r="C192" s="7">
        <f>MEA!B9</f>
        <v>1632.7151396705101</v>
      </c>
      <c r="D192" s="7">
        <f>MEA!C9</f>
        <v>863.10608594204973</v>
      </c>
      <c r="E192">
        <f>MEA!D9</f>
        <v>86.619386858033494</v>
      </c>
      <c r="F192">
        <f>MEA!E9</f>
        <v>4859.9736484292998</v>
      </c>
      <c r="H192">
        <f>MEA!G9</f>
        <v>3377.6185760813114</v>
      </c>
      <c r="I192">
        <f>MEA!H9</f>
        <v>2.5645106132300078E-2</v>
      </c>
      <c r="J192">
        <f>MEA!I9</f>
        <v>83.398616728834511</v>
      </c>
      <c r="K192">
        <f>MEA!J9</f>
        <v>10.373360225140427</v>
      </c>
    </row>
    <row r="193" spans="1:46" x14ac:dyDescent="0.25">
      <c r="A193">
        <f>MEA!A10</f>
        <v>38.670669835007864</v>
      </c>
      <c r="B193">
        <f t="shared" si="10"/>
        <v>965.15078582867977</v>
      </c>
      <c r="C193" s="7">
        <f>MEA!B10</f>
        <v>1530.6704397838801</v>
      </c>
      <c r="D193" s="7">
        <f>MEA!C10</f>
        <v>965.15078582867977</v>
      </c>
      <c r="E193">
        <f>MEA!D10</f>
        <v>105.795855312029</v>
      </c>
      <c r="F193">
        <f>MEA!E10</f>
        <v>4849.8595872248197</v>
      </c>
      <c r="H193">
        <f>MEA!G10</f>
        <v>3776.9531185454994</v>
      </c>
      <c r="I193">
        <f>MEA!H10</f>
        <v>2.801089978918533E-2</v>
      </c>
      <c r="J193">
        <f>MEA!I10</f>
        <v>104.28475538181679</v>
      </c>
      <c r="K193">
        <f>MEA!J10</f>
        <v>2.2834229990873491</v>
      </c>
    </row>
    <row r="194" spans="1:46" x14ac:dyDescent="0.25">
      <c r="A194">
        <f>MEA!A11</f>
        <v>42.759291602442147</v>
      </c>
      <c r="B194">
        <f t="shared" si="10"/>
        <v>1067.1954757353199</v>
      </c>
      <c r="C194" s="7">
        <f>MEA!B11</f>
        <v>1428.62574987724</v>
      </c>
      <c r="D194" s="7">
        <f>MEA!C11</f>
        <v>1067.1954757353199</v>
      </c>
      <c r="E194">
        <f>MEA!D11</f>
        <v>127.238742571589</v>
      </c>
      <c r="F194">
        <f>MEA!E11</f>
        <v>4837.30119600126</v>
      </c>
      <c r="H194">
        <f>MEA!G11</f>
        <v>4176.2876219546979</v>
      </c>
      <c r="I194">
        <f>MEA!H11</f>
        <v>3.0466949139876368E-2</v>
      </c>
      <c r="J194">
        <f>MEA!I11</f>
        <v>127.50242370507314</v>
      </c>
      <c r="K194">
        <f>MEA!J11</f>
        <v>6.9527740155481452E-2</v>
      </c>
    </row>
    <row r="195" spans="1:46" x14ac:dyDescent="0.25">
      <c r="A195">
        <f>MEA!A12</f>
        <v>46.847913771778991</v>
      </c>
      <c r="B195">
        <f t="shared" si="10"/>
        <v>1169.2401756727297</v>
      </c>
      <c r="C195" s="7">
        <f>MEA!B12</f>
        <v>1326.5810499398301</v>
      </c>
      <c r="D195" s="7">
        <f>MEA!C12</f>
        <v>1169.2401756727297</v>
      </c>
      <c r="E195">
        <f>MEA!D12</f>
        <v>151.368061327042</v>
      </c>
      <c r="F195">
        <f>MEA!E12</f>
        <v>4821.91710212424</v>
      </c>
      <c r="H195">
        <f>MEA!G12</f>
        <v>4575.6221646176027</v>
      </c>
      <c r="I195">
        <f>MEA!H12</f>
        <v>3.3081416227402211E-2</v>
      </c>
      <c r="J195">
        <f>MEA!I12</f>
        <v>153.05162625328217</v>
      </c>
      <c r="K195">
        <f>MEA!J12</f>
        <v>2.8343908608660553</v>
      </c>
    </row>
    <row r="196" spans="1:46" x14ac:dyDescent="0.25">
      <c r="A196">
        <f>MEA!A13</f>
        <v>50.936535541991525</v>
      </c>
      <c r="B196">
        <f t="shared" si="10"/>
        <v>1271.2848656487099</v>
      </c>
      <c r="C196" s="7">
        <f>MEA!B13</f>
        <v>1224.5363599638499</v>
      </c>
      <c r="D196" s="7">
        <f>MEA!C13</f>
        <v>1271.2848656487099</v>
      </c>
      <c r="E196">
        <f>MEA!D13</f>
        <v>178.761537041987</v>
      </c>
      <c r="F196">
        <f>MEA!E13</f>
        <v>4803.3114871863299</v>
      </c>
      <c r="H196">
        <f>MEA!G13</f>
        <v>4974.9566682981513</v>
      </c>
      <c r="I196">
        <f>MEA!H13</f>
        <v>3.5932280210822079E-2</v>
      </c>
      <c r="J196">
        <f>MEA!I13</f>
        <v>180.9323580233204</v>
      </c>
      <c r="K196">
        <f>MEA!J13</f>
        <v>4.7124637329973345</v>
      </c>
    </row>
    <row r="197" spans="1:46" x14ac:dyDescent="0.25">
      <c r="A197">
        <f>MEA!A14</f>
        <v>55.025157713833764</v>
      </c>
      <c r="B197">
        <f t="shared" si="10"/>
        <v>1373.3295656486498</v>
      </c>
      <c r="C197" s="7">
        <f>MEA!B14</f>
        <v>1122.49165996391</v>
      </c>
      <c r="D197" s="7">
        <f>MEA!C14</f>
        <v>1373.3295656486498</v>
      </c>
      <c r="E197">
        <f>MEA!D14</f>
        <v>208.745316577583</v>
      </c>
      <c r="F197">
        <f>MEA!E14</f>
        <v>4781.4427705423204</v>
      </c>
      <c r="H197">
        <f>MEA!G14</f>
        <v>5374.2912112057575</v>
      </c>
      <c r="I197">
        <f>MEA!H14</f>
        <v>3.8841459901230328E-2</v>
      </c>
      <c r="J197">
        <f>MEA!I14</f>
        <v>211.14462447775477</v>
      </c>
      <c r="K197">
        <f>MEA!J14</f>
        <v>5.7566783998267042</v>
      </c>
    </row>
    <row r="198" spans="1:46" x14ac:dyDescent="0.25">
      <c r="A198">
        <f>MEA!A15</f>
        <v>59.113779886478561</v>
      </c>
      <c r="B198">
        <f t="shared" si="10"/>
        <v>1475.37426566862</v>
      </c>
      <c r="C198" s="7">
        <f>MEA!B15</f>
        <v>1020.44695994394</v>
      </c>
      <c r="D198" s="7">
        <f>MEA!C15</f>
        <v>1475.37426566862</v>
      </c>
      <c r="E198">
        <f>MEA!D15</f>
        <v>241.77430865217499</v>
      </c>
      <c r="F198">
        <f>MEA!E15</f>
        <v>4756.0893643537302</v>
      </c>
      <c r="H198">
        <f>MEA!G15</f>
        <v>5773.6257541917494</v>
      </c>
      <c r="I198">
        <f>MEA!H15</f>
        <v>4.1875646075023615E-2</v>
      </c>
      <c r="J198">
        <f>MEA!I15</f>
        <v>243.68842299896241</v>
      </c>
      <c r="K198">
        <f>MEA!J15</f>
        <v>3.6638337325774102</v>
      </c>
    </row>
    <row r="199" spans="1:46" x14ac:dyDescent="0.25">
      <c r="A199">
        <f>MEA!A16</f>
        <v>63.202401779409747</v>
      </c>
      <c r="B199">
        <f t="shared" si="10"/>
        <v>1577.4189587074386</v>
      </c>
      <c r="C199" s="7">
        <f>MEA!B16</f>
        <v>918.402266905121</v>
      </c>
      <c r="D199" s="7">
        <f>MEA!C16</f>
        <v>1577.4189587074388</v>
      </c>
      <c r="E199">
        <f>MEA!D16</f>
        <v>280.20274282625201</v>
      </c>
      <c r="F199">
        <f>MEA!E16</f>
        <v>4726.7865980022698</v>
      </c>
      <c r="H199">
        <f>MEA!G16</f>
        <v>6172.9602698581939</v>
      </c>
      <c r="I199">
        <f>MEA!H16</f>
        <v>4.5391956302464405E-2</v>
      </c>
      <c r="J199">
        <f>MEA!I16</f>
        <v>278.56375111557361</v>
      </c>
      <c r="K199">
        <f>MEA!J16</f>
        <v>2.6862938276724977</v>
      </c>
    </row>
    <row r="202" spans="1:46" x14ac:dyDescent="0.25">
      <c r="A202" s="39" t="str">
        <f>AFR!A1</f>
        <v>AFR</v>
      </c>
      <c r="B202" s="39"/>
      <c r="C202" s="39"/>
      <c r="D202" s="39"/>
      <c r="E202" s="20"/>
      <c r="F202" s="20"/>
      <c r="G202" s="20"/>
      <c r="H202" s="20"/>
      <c r="I202" s="21" t="s">
        <v>45</v>
      </c>
      <c r="J202" s="22">
        <f>AFR!I1</f>
        <v>3.3717403533832312E-2</v>
      </c>
      <c r="K202" s="20"/>
    </row>
    <row r="203" spans="1:46" s="2" customFormat="1" ht="41.45" customHeight="1" x14ac:dyDescent="0.25">
      <c r="A203" s="2" t="str">
        <f>AFR!A2</f>
        <v>% emission reduction rel. to baseline</v>
      </c>
      <c r="B203" s="2" t="s">
        <v>991</v>
      </c>
      <c r="C203" s="2" t="str">
        <f>AFR!B2</f>
        <v>emissions (in MtCO2)</v>
      </c>
      <c r="D203" s="2" t="str">
        <f>AFR!C2</f>
        <v>emission reduction rel. to baseline (in MtCO2)</v>
      </c>
      <c r="E203" s="2" t="str">
        <f>AFR!D2</f>
        <v>CO2 price in 2030 ($2014)</v>
      </c>
      <c r="F203" s="2" t="str">
        <f>AFR!E2</f>
        <v>GDP in 2030 ($2014)</v>
      </c>
      <c r="H203" s="2" t="str">
        <f>AFR!G2</f>
        <v>marg. Costs</v>
      </c>
      <c r="I203" s="2" t="str">
        <f>AFR!H2</f>
        <v>implied alpha</v>
      </c>
      <c r="J203" s="2" t="str">
        <f>AFR!I2</f>
        <v>calculated co2</v>
      </c>
      <c r="K203" s="2" t="str">
        <f>AFR!J2</f>
        <v>difference</v>
      </c>
      <c r="AS203"/>
      <c r="AT203"/>
    </row>
    <row r="204" spans="1:46" x14ac:dyDescent="0.25">
      <c r="A204">
        <f>AFR!A3</f>
        <v>0</v>
      </c>
      <c r="B204">
        <f>C$204*(A204/100)</f>
        <v>0</v>
      </c>
      <c r="C204" s="7">
        <f>AFR!B3</f>
        <v>1605.11235104609</v>
      </c>
      <c r="D204" s="7">
        <f>AFR!C3</f>
        <v>0</v>
      </c>
      <c r="E204">
        <f>AFR!D3</f>
        <v>0</v>
      </c>
      <c r="F204">
        <f>AFR!E3</f>
        <v>4040.9335680520799</v>
      </c>
      <c r="K204">
        <f>AFR!J3</f>
        <v>4246.6211018894282</v>
      </c>
      <c r="AS204" s="2"/>
      <c r="AT204" s="2"/>
    </row>
    <row r="205" spans="1:46" x14ac:dyDescent="0.25">
      <c r="A205">
        <f>AFR!A4</f>
        <v>24.855666328085839</v>
      </c>
      <c r="B205">
        <f t="shared" ref="B205:B217" si="11">C$204*(A205/100)</f>
        <v>398.96137016690994</v>
      </c>
      <c r="C205" s="7">
        <f>AFR!B4</f>
        <v>1206.15098087918</v>
      </c>
      <c r="D205" s="7">
        <f>AFR!C4</f>
        <v>398.96137016691</v>
      </c>
      <c r="E205">
        <f>AFR!D4</f>
        <v>24.856474353051699</v>
      </c>
      <c r="F205">
        <f>AFR!E4</f>
        <v>4036.29534303321</v>
      </c>
      <c r="H205">
        <f>AFR!G4</f>
        <v>2008.8019284292768</v>
      </c>
      <c r="I205">
        <f>AFR!H4</f>
        <v>1.2373780610857678E-2</v>
      </c>
      <c r="J205">
        <f>AFR!I4</f>
        <v>25.25270523911173</v>
      </c>
      <c r="K205">
        <f>AFR!J4</f>
        <v>0.15699891506791777</v>
      </c>
    </row>
    <row r="206" spans="1:46" x14ac:dyDescent="0.25">
      <c r="A206">
        <f>AFR!A5</f>
        <v>28.271318195798973</v>
      </c>
      <c r="B206">
        <f t="shared" si="11"/>
        <v>453.7864201643099</v>
      </c>
      <c r="C206" s="7">
        <f>AFR!B5</f>
        <v>1151.3259308817801</v>
      </c>
      <c r="D206" s="7">
        <f>AFR!C5</f>
        <v>453.7864201643099</v>
      </c>
      <c r="E206">
        <f>AFR!D5</f>
        <v>28.848594246214599</v>
      </c>
      <c r="F206">
        <f>AFR!E5</f>
        <v>4034.6927949199298</v>
      </c>
      <c r="H206">
        <f>AFR!G5</f>
        <v>2284.8503742097128</v>
      </c>
      <c r="I206">
        <f>AFR!H5</f>
        <v>1.2626032134026629E-2</v>
      </c>
      <c r="J206">
        <f>AFR!I5</f>
        <v>32.670005415410053</v>
      </c>
      <c r="K206">
        <f>AFR!J5</f>
        <v>14.603183324051763</v>
      </c>
    </row>
    <row r="207" spans="1:46" x14ac:dyDescent="0.25">
      <c r="A207">
        <f>AFR!A6</f>
        <v>35.102620685884389</v>
      </c>
      <c r="B207">
        <f t="shared" si="11"/>
        <v>563.43650016999004</v>
      </c>
      <c r="C207" s="7">
        <f>AFR!B6</f>
        <v>1041.6758508761</v>
      </c>
      <c r="D207" s="7">
        <f>AFR!C6</f>
        <v>563.43650016999004</v>
      </c>
      <c r="E207">
        <f>AFR!D6</f>
        <v>41.663807558115899</v>
      </c>
      <c r="F207">
        <f>AFR!E6</f>
        <v>4030.5172266116401</v>
      </c>
      <c r="H207">
        <f>AFR!G6</f>
        <v>2836.9471651237909</v>
      </c>
      <c r="I207">
        <f>AFR!H6</f>
        <v>1.4686141522236594E-2</v>
      </c>
      <c r="J207">
        <f>AFR!I6</f>
        <v>50.365850438811215</v>
      </c>
      <c r="K207">
        <f>AFR!J6</f>
        <v>75.725550297460032</v>
      </c>
    </row>
    <row r="208" spans="1:46" x14ac:dyDescent="0.25">
      <c r="A208">
        <f>AFR!A7</f>
        <v>38.51827249155906</v>
      </c>
      <c r="B208">
        <f t="shared" si="11"/>
        <v>618.26154917160295</v>
      </c>
      <c r="C208" s="7">
        <f>AFR!B7</f>
        <v>986.85080187448705</v>
      </c>
      <c r="D208" s="7">
        <f>AFR!C7</f>
        <v>618.26154917160295</v>
      </c>
      <c r="E208">
        <f>AFR!D7</f>
        <v>48.566864858340601</v>
      </c>
      <c r="F208">
        <f>AFR!E7</f>
        <v>4027.8004313646902</v>
      </c>
      <c r="H208">
        <f>AFR!G7</f>
        <v>3112.9956058903604</v>
      </c>
      <c r="I208">
        <f>AFR!H7</f>
        <v>1.5601327790647426E-2</v>
      </c>
      <c r="J208">
        <f>AFR!I7</f>
        <v>60.64439831650143</v>
      </c>
      <c r="K208">
        <f>AFR!J7</f>
        <v>145.86681443299429</v>
      </c>
    </row>
    <row r="209" spans="1:46" x14ac:dyDescent="0.25">
      <c r="A209">
        <f>AFR!A8</f>
        <v>41.933923985604331</v>
      </c>
      <c r="B209">
        <f t="shared" si="11"/>
        <v>673.08659317121396</v>
      </c>
      <c r="C209" s="7">
        <f>AFR!B8</f>
        <v>932.02575787487604</v>
      </c>
      <c r="D209" s="7">
        <f>AFR!C8</f>
        <v>673.08659317121396</v>
      </c>
      <c r="E209">
        <f>AFR!D8</f>
        <v>55.969640265669597</v>
      </c>
      <c r="F209">
        <f>AFR!E8</f>
        <v>4024.6386208239601</v>
      </c>
      <c r="H209">
        <f>AFR!G8</f>
        <v>3389.0440214714563</v>
      </c>
      <c r="I209">
        <f>AFR!H8</f>
        <v>1.6514875555192311E-2</v>
      </c>
      <c r="J209">
        <f>AFR!I8</f>
        <v>71.8766945060772</v>
      </c>
      <c r="K209">
        <f>AFR!J8</f>
        <v>253.03437460726951</v>
      </c>
    </row>
    <row r="210" spans="1:46" x14ac:dyDescent="0.25">
      <c r="A210">
        <f>AFR!A9</f>
        <v>45.349575541812982</v>
      </c>
      <c r="B210">
        <f t="shared" si="11"/>
        <v>727.91163816861695</v>
      </c>
      <c r="C210" s="7">
        <f>AFR!B9</f>
        <v>877.20071287747305</v>
      </c>
      <c r="D210" s="7">
        <f>AFR!C9</f>
        <v>727.91163816861695</v>
      </c>
      <c r="E210">
        <f>AFR!D9</f>
        <v>64.493876294661106</v>
      </c>
      <c r="F210">
        <f>AFR!E9</f>
        <v>4020.9872587670102</v>
      </c>
      <c r="H210">
        <f>AFR!G9</f>
        <v>3665.0924420765132</v>
      </c>
      <c r="I210">
        <f>AFR!H9</f>
        <v>1.7596793890994229E-2</v>
      </c>
      <c r="J210">
        <f>AFR!I9</f>
        <v>84.062740132260743</v>
      </c>
      <c r="K210">
        <f>AFR!J9</f>
        <v>382.94043189451475</v>
      </c>
    </row>
    <row r="211" spans="1:46" x14ac:dyDescent="0.25">
      <c r="A211">
        <f>AFR!A10</f>
        <v>48.765227035794894</v>
      </c>
      <c r="B211">
        <f t="shared" si="11"/>
        <v>782.73668216721092</v>
      </c>
      <c r="C211" s="7">
        <f>AFR!B10</f>
        <v>822.37566887887897</v>
      </c>
      <c r="D211" s="7">
        <f>AFR!C10</f>
        <v>782.73668216721103</v>
      </c>
      <c r="E211">
        <f>AFR!D10</f>
        <v>76.0566635108149</v>
      </c>
      <c r="F211">
        <f>AFR!E10</f>
        <v>4016.7119647640102</v>
      </c>
      <c r="H211">
        <f>AFR!G10</f>
        <v>3941.1408576524882</v>
      </c>
      <c r="I211">
        <f>AFR!H10</f>
        <v>1.9298133778480959E-2</v>
      </c>
      <c r="J211">
        <f>AFR!I10</f>
        <v>97.202534751237991</v>
      </c>
      <c r="K211">
        <f>AFR!J10</f>
        <v>447.14787051655236</v>
      </c>
    </row>
    <row r="212" spans="1:46" x14ac:dyDescent="0.25">
      <c r="A212">
        <f>AFR!A11</f>
        <v>52.180878592367826</v>
      </c>
      <c r="B212">
        <f t="shared" si="11"/>
        <v>837.56172717046115</v>
      </c>
      <c r="C212" s="7">
        <f>AFR!B11</f>
        <v>767.55062387562896</v>
      </c>
      <c r="D212" s="7">
        <f>AFR!C11</f>
        <v>837.56172717046104</v>
      </c>
      <c r="E212">
        <f>AFR!D11</f>
        <v>92.311485492304897</v>
      </c>
      <c r="F212">
        <f>AFR!E11</f>
        <v>4011.5821323188902</v>
      </c>
      <c r="H212">
        <f>AFR!G11</f>
        <v>4217.1892782869863</v>
      </c>
      <c r="I212">
        <f>AFR!H11</f>
        <v>2.1889338941362774E-2</v>
      </c>
      <c r="J212">
        <f>AFR!I11</f>
        <v>111.29607884332752</v>
      </c>
      <c r="K212">
        <f>AFR!J11</f>
        <v>360.41478470369242</v>
      </c>
    </row>
    <row r="213" spans="1:46" x14ac:dyDescent="0.25">
      <c r="A213">
        <f>AFR!A12</f>
        <v>55.596530086978227</v>
      </c>
      <c r="B213">
        <f t="shared" si="11"/>
        <v>892.38677117914301</v>
      </c>
      <c r="C213" s="7">
        <f>AFR!B12</f>
        <v>712.72557986694699</v>
      </c>
      <c r="D213" s="7">
        <f>AFR!C12</f>
        <v>892.38677117914301</v>
      </c>
      <c r="E213">
        <f>AFR!D12</f>
        <v>112.60313751478</v>
      </c>
      <c r="F213">
        <f>AFR!E12</f>
        <v>4005.3862413347701</v>
      </c>
      <c r="H213">
        <f>AFR!G12</f>
        <v>4493.2376939137548</v>
      </c>
      <c r="I213">
        <f>AFR!H12</f>
        <v>2.5060578848812035E-2</v>
      </c>
      <c r="J213">
        <f>AFR!I12</f>
        <v>126.34337189486392</v>
      </c>
      <c r="K213">
        <f>AFR!J12</f>
        <v>188.79404081964012</v>
      </c>
    </row>
    <row r="214" spans="1:46" x14ac:dyDescent="0.25">
      <c r="A214">
        <f>AFR!A13</f>
        <v>59.012181644266676</v>
      </c>
      <c r="B214">
        <f t="shared" si="11"/>
        <v>947.21181619387789</v>
      </c>
      <c r="C214" s="7">
        <f>AFR!B13</f>
        <v>657.90053485221199</v>
      </c>
      <c r="D214" s="7">
        <f>AFR!C13</f>
        <v>947.21181619387801</v>
      </c>
      <c r="E214">
        <f>AFR!D13</f>
        <v>138.309349421093</v>
      </c>
      <c r="F214">
        <f>AFR!E13</f>
        <v>3997.8687465018902</v>
      </c>
      <c r="H214">
        <f>AFR!G13</f>
        <v>4769.2861146060795</v>
      </c>
      <c r="I214">
        <f>AFR!H13</f>
        <v>2.900001092354609E-2</v>
      </c>
      <c r="J214">
        <f>AFR!I13</f>
        <v>142.34441445523788</v>
      </c>
      <c r="K214">
        <f>AFR!J13</f>
        <v>16.281749829778608</v>
      </c>
    </row>
    <row r="215" spans="1:46" x14ac:dyDescent="0.25">
      <c r="A215">
        <f>AFR!A14</f>
        <v>62.427833140027033</v>
      </c>
      <c r="B215">
        <f t="shared" si="11"/>
        <v>1002.0368602210181</v>
      </c>
      <c r="C215" s="7">
        <f>AFR!B14</f>
        <v>603.07549082507205</v>
      </c>
      <c r="D215" s="7">
        <f>AFR!C14</f>
        <v>1002.0368602210179</v>
      </c>
      <c r="E215">
        <f>AFR!D14</f>
        <v>174.219738587097</v>
      </c>
      <c r="F215">
        <f>AFR!E14</f>
        <v>3988.58043250216</v>
      </c>
      <c r="H215">
        <f>AFR!G14</f>
        <v>5045.3345303257865</v>
      </c>
      <c r="I215">
        <f>AFR!H14</f>
        <v>3.4530859656564203E-2</v>
      </c>
      <c r="J215">
        <f>AFR!I14</f>
        <v>159.29920594307208</v>
      </c>
      <c r="K215">
        <f>AFR!J14</f>
        <v>222.62229438141318</v>
      </c>
    </row>
    <row r="216" spans="1:46" x14ac:dyDescent="0.25">
      <c r="A216">
        <f>AFR!A15</f>
        <v>65.843484699380213</v>
      </c>
      <c r="B216">
        <f t="shared" si="11"/>
        <v>1056.8619052688944</v>
      </c>
      <c r="C216" s="7">
        <f>AFR!B15</f>
        <v>548.25044577719598</v>
      </c>
      <c r="D216" s="7">
        <f>AFR!C15</f>
        <v>1056.8619052688941</v>
      </c>
      <c r="E216">
        <f>AFR!D15</f>
        <v>223.45742814858701</v>
      </c>
      <c r="F216">
        <f>AFR!E15</f>
        <v>3976.83380499431</v>
      </c>
      <c r="H216">
        <f>AFR!G15</f>
        <v>5321.3829511849808</v>
      </c>
      <c r="I216">
        <f>AFR!H15</f>
        <v>4.1992359918172566E-2</v>
      </c>
      <c r="J216">
        <f>AFR!I15</f>
        <v>177.20774698031306</v>
      </c>
      <c r="K216">
        <f>AFR!J15</f>
        <v>2139.033008166994</v>
      </c>
    </row>
    <row r="217" spans="1:46" x14ac:dyDescent="0.25">
      <c r="A217">
        <f>AFR!A16</f>
        <v>0</v>
      </c>
      <c r="B217">
        <f t="shared" si="11"/>
        <v>0</v>
      </c>
      <c r="C217" s="7">
        <f>AFR!B16</f>
        <v>0</v>
      </c>
      <c r="D217" s="7">
        <f>AFR!C16</f>
        <v>0</v>
      </c>
      <c r="E217">
        <f>AFR!D16</f>
        <v>0</v>
      </c>
      <c r="F217">
        <f>AFR!E16</f>
        <v>0</v>
      </c>
      <c r="H217">
        <f>AFR!G16</f>
        <v>0</v>
      </c>
      <c r="I217">
        <f>AFR!H16</f>
        <v>0</v>
      </c>
      <c r="J217">
        <f>AFR!I16</f>
        <v>0</v>
      </c>
      <c r="K217">
        <f>AFR!J16</f>
        <v>0</v>
      </c>
    </row>
    <row r="220" spans="1:46" x14ac:dyDescent="0.25">
      <c r="A220" s="39" t="str">
        <f>OAM!A1</f>
        <v>OAM</v>
      </c>
      <c r="B220" s="39"/>
      <c r="C220" s="39"/>
      <c r="D220" s="39"/>
      <c r="E220" s="20"/>
      <c r="F220" s="20"/>
      <c r="G220" s="20"/>
      <c r="H220" s="20"/>
      <c r="I220" s="21" t="s">
        <v>45</v>
      </c>
      <c r="J220" s="22">
        <f>OAM!I1</f>
        <v>3.7655849233238656E-2</v>
      </c>
      <c r="K220" s="20"/>
    </row>
    <row r="221" spans="1:46" s="2" customFormat="1" ht="41.45" customHeight="1" x14ac:dyDescent="0.25">
      <c r="A221" s="2" t="str">
        <f>OAM!A2</f>
        <v>% emission reduction rel. to baseline</v>
      </c>
      <c r="B221" s="2" t="s">
        <v>991</v>
      </c>
      <c r="C221" s="2" t="str">
        <f>OAM!B2</f>
        <v>emissions (in MtCO2)</v>
      </c>
      <c r="D221" s="2" t="str">
        <f>OAM!C2</f>
        <v>emission reduction rel. to baseline (in MtCO2)</v>
      </c>
      <c r="E221" s="2" t="str">
        <f>OAM!D2</f>
        <v>CO2 price in 2030 ($2014)</v>
      </c>
      <c r="F221" s="2" t="str">
        <f>OAM!E2</f>
        <v>GDP in 2030 ($2014)</v>
      </c>
      <c r="H221" s="2" t="str">
        <f>OAM!G2</f>
        <v>marg. Costs</v>
      </c>
      <c r="I221" s="2" t="str">
        <f>OAM!H2</f>
        <v>implied alpha</v>
      </c>
      <c r="J221" s="2" t="str">
        <f>OAM!I2</f>
        <v>calculated co2</v>
      </c>
      <c r="K221" s="2" t="str">
        <f>OAM!J2</f>
        <v>difference</v>
      </c>
      <c r="AS221"/>
      <c r="AT221"/>
    </row>
    <row r="222" spans="1:46" x14ac:dyDescent="0.25">
      <c r="A222">
        <f>OAM!A3</f>
        <v>0</v>
      </c>
      <c r="B222">
        <f>C$222*(A222/100)</f>
        <v>0</v>
      </c>
      <c r="C222" s="7">
        <f>OAM!B3</f>
        <v>1345.86237891833</v>
      </c>
      <c r="D222" s="7">
        <f>OAM!C3</f>
        <v>0</v>
      </c>
      <c r="E222">
        <f>OAM!D3</f>
        <v>0</v>
      </c>
      <c r="F222">
        <f>OAM!E3</f>
        <v>5504.3409624819697</v>
      </c>
      <c r="K222">
        <f>OAM!J3</f>
        <v>1415.7206856543239</v>
      </c>
      <c r="AS222" s="2"/>
      <c r="AT222" s="2"/>
    </row>
    <row r="223" spans="1:46" x14ac:dyDescent="0.25">
      <c r="A223">
        <f>OAM!A4</f>
        <v>0.16155850077238998</v>
      </c>
      <c r="B223">
        <f t="shared" ref="B223:B235" si="12">C$222*(A223/100)</f>
        <v>2.1743550818400763</v>
      </c>
      <c r="C223" s="7">
        <f>OAM!B4</f>
        <v>1343.6880238364899</v>
      </c>
      <c r="D223" s="7">
        <f>OAM!C4</f>
        <v>2.1743550818400763</v>
      </c>
      <c r="E223">
        <f>OAM!D4</f>
        <v>0</v>
      </c>
      <c r="F223">
        <f>OAM!E4</f>
        <v>5504.5888612987201</v>
      </c>
      <c r="H223">
        <f>OAM!G4</f>
        <v>17.785461472772823</v>
      </c>
      <c r="I223">
        <f>OAM!H4</f>
        <v>0</v>
      </c>
      <c r="J223">
        <f>OAM!I4</f>
        <v>1.6230005164839753E-3</v>
      </c>
      <c r="K223">
        <f>OAM!J4</f>
        <v>2.6341306765072506E-6</v>
      </c>
    </row>
    <row r="224" spans="1:46" x14ac:dyDescent="0.25">
      <c r="A224">
        <f>OAM!A5</f>
        <v>10.971966152418236</v>
      </c>
      <c r="B224">
        <f t="shared" si="12"/>
        <v>147.66756467305004</v>
      </c>
      <c r="C224" s="7">
        <f>OAM!B5</f>
        <v>1198.19481424528</v>
      </c>
      <c r="D224" s="7">
        <f>OAM!C5</f>
        <v>147.66756467305004</v>
      </c>
      <c r="E224">
        <f>OAM!D5</f>
        <v>0.149799345386321</v>
      </c>
      <c r="F224">
        <f>OAM!E5</f>
        <v>5503.3886169366897</v>
      </c>
      <c r="H224">
        <f>OAM!G5</f>
        <v>1207.8688546344276</v>
      </c>
      <c r="I224">
        <f>OAM!H5</f>
        <v>1.2401954468116419E-4</v>
      </c>
      <c r="J224">
        <f>OAM!I5</f>
        <v>7.4856229447475631</v>
      </c>
      <c r="K224">
        <f>OAM!J5</f>
        <v>53.814307880945329</v>
      </c>
    </row>
    <row r="225" spans="1:20" x14ac:dyDescent="0.25">
      <c r="A225">
        <f>OAM!A6</f>
        <v>16.394346718581485</v>
      </c>
      <c r="B225">
        <f t="shared" si="12"/>
        <v>220.64534475481994</v>
      </c>
      <c r="C225" s="7">
        <f>OAM!B6</f>
        <v>1125.2170341635101</v>
      </c>
      <c r="D225" s="7">
        <f>OAM!C6</f>
        <v>220.64534475481992</v>
      </c>
      <c r="E225">
        <f>OAM!D6</f>
        <v>12.529821562657199</v>
      </c>
      <c r="F225">
        <f>OAM!E6</f>
        <v>5502.0002428117796</v>
      </c>
      <c r="H225">
        <f>OAM!G6</f>
        <v>1804.8014839243986</v>
      </c>
      <c r="I225">
        <f>OAM!H6</f>
        <v>6.9424929413356255E-3</v>
      </c>
      <c r="J225">
        <f>OAM!I6</f>
        <v>16.712724745267987</v>
      </c>
      <c r="K225">
        <f>OAM!J6</f>
        <v>17.496679035095461</v>
      </c>
    </row>
    <row r="226" spans="1:20" x14ac:dyDescent="0.25">
      <c r="A226">
        <f>OAM!A7</f>
        <v>21.605426712423565</v>
      </c>
      <c r="B226">
        <f t="shared" si="12"/>
        <v>290.77930992728011</v>
      </c>
      <c r="C226" s="7">
        <f>OAM!B7</f>
        <v>1055.0830689910499</v>
      </c>
      <c r="D226" s="7">
        <f>OAM!C7</f>
        <v>290.77930992728011</v>
      </c>
      <c r="E226">
        <f>OAM!D7</f>
        <v>21.4404250181097</v>
      </c>
      <c r="F226">
        <f>OAM!E7</f>
        <v>5499.8187657300195</v>
      </c>
      <c r="H226">
        <f>OAM!G7</f>
        <v>2378.4727053019037</v>
      </c>
      <c r="I226">
        <f>OAM!H7</f>
        <v>9.0143666439040458E-3</v>
      </c>
      <c r="J226">
        <f>OAM!I7</f>
        <v>29.025835232189142</v>
      </c>
      <c r="K226">
        <f>OAM!J7</f>
        <v>57.538448115860724</v>
      </c>
    </row>
    <row r="227" spans="1:20" x14ac:dyDescent="0.25">
      <c r="A227">
        <f>OAM!A8</f>
        <v>26.769462857641383</v>
      </c>
      <c r="B227">
        <f t="shared" si="12"/>
        <v>360.28012963951113</v>
      </c>
      <c r="C227" s="7">
        <f>OAM!B8</f>
        <v>985.58224927881895</v>
      </c>
      <c r="D227" s="7">
        <f>OAM!C8</f>
        <v>360.28012963951107</v>
      </c>
      <c r="E227">
        <f>OAM!D8</f>
        <v>35.706406326058698</v>
      </c>
      <c r="F227">
        <f>OAM!E8</f>
        <v>5496.6236645212603</v>
      </c>
      <c r="H227">
        <f>OAM!G8</f>
        <v>2946.9650190191023</v>
      </c>
      <c r="I227">
        <f>OAM!H8</f>
        <v>1.211633191965868E-2</v>
      </c>
      <c r="J227">
        <f>OAM!I8</f>
        <v>44.559298305821422</v>
      </c>
      <c r="K227">
        <f>OAM!J8</f>
        <v>78.373696405347161</v>
      </c>
    </row>
    <row r="228" spans="1:20" x14ac:dyDescent="0.25">
      <c r="A228">
        <f>OAM!A9</f>
        <v>32.009622994941836</v>
      </c>
      <c r="B228">
        <f t="shared" si="12"/>
        <v>430.80547352251295</v>
      </c>
      <c r="C228" s="7">
        <f>OAM!B9</f>
        <v>915.05690539581701</v>
      </c>
      <c r="D228" s="7">
        <f>OAM!C9</f>
        <v>430.80547352251301</v>
      </c>
      <c r="E228">
        <f>OAM!D9</f>
        <v>53.519935423754099</v>
      </c>
      <c r="F228">
        <f>OAM!E9</f>
        <v>5492.25381383691</v>
      </c>
      <c r="H228">
        <f>OAM!G9</f>
        <v>3523.8375808932624</v>
      </c>
      <c r="I228">
        <f>OAM!H9</f>
        <v>1.5187968853600584E-2</v>
      </c>
      <c r="J228">
        <f>OAM!I9</f>
        <v>63.711839975868671</v>
      </c>
      <c r="K228">
        <f>OAM!J9</f>
        <v>103.87491839941373</v>
      </c>
    </row>
    <row r="229" spans="1:20" x14ac:dyDescent="0.25">
      <c r="A229">
        <f>OAM!A10</f>
        <v>37.191286173760126</v>
      </c>
      <c r="B229">
        <f t="shared" si="12"/>
        <v>500.54352884849197</v>
      </c>
      <c r="C229" s="7">
        <f>OAM!B10</f>
        <v>845.31885006983805</v>
      </c>
      <c r="D229" s="7">
        <f>OAM!C10</f>
        <v>500.54352884849197</v>
      </c>
      <c r="E229">
        <f>OAM!D10</f>
        <v>73.128606387002506</v>
      </c>
      <c r="F229">
        <f>OAM!E10</f>
        <v>5486.4023088078802</v>
      </c>
      <c r="H229">
        <f>OAM!G10</f>
        <v>4094.2703986723436</v>
      </c>
      <c r="I229">
        <f>OAM!H10</f>
        <v>1.7861205847741774E-2</v>
      </c>
      <c r="J229">
        <f>OAM!I10</f>
        <v>86.008510118798938</v>
      </c>
      <c r="K229">
        <f>OAM!J10</f>
        <v>165.89192014034364</v>
      </c>
    </row>
    <row r="230" spans="1:20" x14ac:dyDescent="0.25">
      <c r="A230">
        <f>OAM!A11</f>
        <v>42.309669203162137</v>
      </c>
      <c r="B230">
        <f t="shared" si="12"/>
        <v>569.42992045015399</v>
      </c>
      <c r="C230" s="7">
        <f>OAM!B11</f>
        <v>776.43245846817604</v>
      </c>
      <c r="D230" s="7">
        <f>OAM!C11</f>
        <v>569.42992045015399</v>
      </c>
      <c r="E230">
        <f>OAM!D11</f>
        <v>97.847049360579106</v>
      </c>
      <c r="F230">
        <f>OAM!E11</f>
        <v>5478.9556331864696</v>
      </c>
      <c r="H230">
        <f>OAM!G11</f>
        <v>4657.7369060805449</v>
      </c>
      <c r="I230">
        <f>OAM!H11</f>
        <v>2.1007422989658891E-2</v>
      </c>
      <c r="J230">
        <f>OAM!I11</f>
        <v>111.3110524311363</v>
      </c>
      <c r="K230">
        <f>OAM!J11</f>
        <v>181.27937868397365</v>
      </c>
    </row>
    <row r="231" spans="1:20" x14ac:dyDescent="0.25">
      <c r="A231">
        <f>OAM!A12</f>
        <v>47.18319752025058</v>
      </c>
      <c r="B231">
        <f t="shared" si="12"/>
        <v>635.02090459577892</v>
      </c>
      <c r="C231" s="7">
        <f>OAM!B12</f>
        <v>710.84147432255099</v>
      </c>
      <c r="D231" s="7">
        <f>OAM!C12</f>
        <v>635.02090459577903</v>
      </c>
      <c r="E231">
        <f>OAM!D12</f>
        <v>128.38827285294801</v>
      </c>
      <c r="F231">
        <f>OAM!E12</f>
        <v>5469.7120699135103</v>
      </c>
      <c r="H231">
        <f>OAM!G12</f>
        <v>5194.2481370318592</v>
      </c>
      <c r="I231">
        <f>OAM!H12</f>
        <v>2.4717393059761044E-2</v>
      </c>
      <c r="J231">
        <f>OAM!I12</f>
        <v>138.43113098830995</v>
      </c>
      <c r="K231">
        <f>OAM!J12</f>
        <v>100.85899952700549</v>
      </c>
    </row>
    <row r="232" spans="1:20" x14ac:dyDescent="0.25">
      <c r="A232">
        <f>OAM!A13</f>
        <v>51.730339972620577</v>
      </c>
      <c r="B232">
        <f t="shared" si="12"/>
        <v>696.21918417805102</v>
      </c>
      <c r="C232" s="7">
        <f>OAM!B13</f>
        <v>649.643194740279</v>
      </c>
      <c r="D232" s="7">
        <f>OAM!C13</f>
        <v>696.21918417805102</v>
      </c>
      <c r="E232">
        <f>OAM!D13</f>
        <v>168.618244794887</v>
      </c>
      <c r="F232">
        <f>OAM!E13</f>
        <v>5457.9071860184604</v>
      </c>
      <c r="H232">
        <f>OAM!G13</f>
        <v>5694.8285862882767</v>
      </c>
      <c r="I232">
        <f>OAM!H13</f>
        <v>2.9609011446082429E-2</v>
      </c>
      <c r="J232">
        <f>OAM!I13</f>
        <v>166.39861015781247</v>
      </c>
      <c r="K232">
        <f>OAM!J13</f>
        <v>4.9267779221010004</v>
      </c>
    </row>
    <row r="233" spans="1:20" x14ac:dyDescent="0.25">
      <c r="A233">
        <f>OAM!A14</f>
        <v>56.214886072057865</v>
      </c>
      <c r="B233">
        <f t="shared" si="12"/>
        <v>756.57500299562696</v>
      </c>
      <c r="C233" s="7">
        <f>OAM!B14</f>
        <v>589.28737592270295</v>
      </c>
      <c r="D233" s="7">
        <f>OAM!C14</f>
        <v>756.57500299562707</v>
      </c>
      <c r="E233">
        <f>OAM!D14</f>
        <v>222.027353750331</v>
      </c>
      <c r="F233">
        <f>OAM!E14</f>
        <v>5442.5466891530004</v>
      </c>
      <c r="H233">
        <f>OAM!G14</f>
        <v>6188.5180021537053</v>
      </c>
      <c r="I233">
        <f>OAM!H14</f>
        <v>3.5877305951612627E-2</v>
      </c>
      <c r="J233">
        <f>OAM!I14</f>
        <v>196.49961282188011</v>
      </c>
      <c r="K233">
        <f>OAM!J14</f>
        <v>651.66555691010706</v>
      </c>
    </row>
    <row r="234" spans="1:20" x14ac:dyDescent="0.25">
      <c r="A234">
        <f>OAM!A15</f>
        <v>60.678081390871903</v>
      </c>
      <c r="B234">
        <f t="shared" si="12"/>
        <v>816.64346968918915</v>
      </c>
      <c r="C234" s="7">
        <f>OAM!B15</f>
        <v>529.21890922914099</v>
      </c>
      <c r="D234" s="7">
        <f>OAM!C15</f>
        <v>816.64346968918903</v>
      </c>
      <c r="E234">
        <f>OAM!D15</f>
        <v>291.44539649436598</v>
      </c>
      <c r="F234">
        <f>OAM!E15</f>
        <v>5422.6176651349297</v>
      </c>
      <c r="H234">
        <f>OAM!G15</f>
        <v>0</v>
      </c>
      <c r="I234">
        <f>OAM!H15</f>
        <v>0</v>
      </c>
      <c r="J234">
        <f>OAM!I15</f>
        <v>0</v>
      </c>
      <c r="K234">
        <f>OAM!J15</f>
        <v>0</v>
      </c>
    </row>
    <row r="235" spans="1:20" x14ac:dyDescent="0.25">
      <c r="A235">
        <f>OAM!A16</f>
        <v>65.102929924115188</v>
      </c>
      <c r="B235">
        <f t="shared" si="12"/>
        <v>876.19584142222993</v>
      </c>
      <c r="C235" s="7">
        <f>OAM!B16</f>
        <v>469.66653749609998</v>
      </c>
      <c r="D235" s="7">
        <f>OAM!C16</f>
        <v>876.19584142223005</v>
      </c>
      <c r="E235">
        <f>OAM!D16</f>
        <v>374.33171652674997</v>
      </c>
      <c r="F235">
        <f>OAM!E16</f>
        <v>5397.2273448160704</v>
      </c>
      <c r="H235">
        <f>OAM!G16</f>
        <v>0</v>
      </c>
      <c r="I235">
        <f>OAM!H16</f>
        <v>0</v>
      </c>
      <c r="J235">
        <f>OAM!I16</f>
        <v>0</v>
      </c>
      <c r="K235">
        <f>OAM!J16</f>
        <v>0</v>
      </c>
    </row>
    <row r="238" spans="1:20" x14ac:dyDescent="0.25">
      <c r="A238" s="39" t="str">
        <f>OAS!A1</f>
        <v>OAS</v>
      </c>
      <c r="B238" s="39"/>
      <c r="C238" s="39"/>
      <c r="D238" s="39"/>
      <c r="E238" s="20"/>
      <c r="F238" s="20"/>
      <c r="G238" s="20"/>
      <c r="H238" s="20"/>
      <c r="I238" s="21" t="s">
        <v>45</v>
      </c>
      <c r="J238" s="22">
        <f>OAS!I1</f>
        <v>1.6714457430316274E-2</v>
      </c>
      <c r="K238" s="20"/>
    </row>
    <row r="239" spans="1:20" ht="75" x14ac:dyDescent="0.25">
      <c r="A239" s="2" t="str">
        <f>OAS!A2</f>
        <v>% emission reduction rel. to baseline</v>
      </c>
      <c r="B239" s="2" t="s">
        <v>991</v>
      </c>
      <c r="C239" s="2" t="str">
        <f>OAS!B2</f>
        <v>emissions (in MtCO2)</v>
      </c>
      <c r="D239" s="2" t="str">
        <f>OAS!C2</f>
        <v>emission reduction rel. to baseline (in MtCO2)</v>
      </c>
      <c r="E239" s="2" t="str">
        <f>OAS!D2</f>
        <v>CO2 price in 2030 ($2014)</v>
      </c>
      <c r="F239" s="2" t="str">
        <f>OAS!E2</f>
        <v>GDP in 2030 ($2014)</v>
      </c>
      <c r="G239" s="2"/>
      <c r="H239" s="2" t="str">
        <f>OAS!G2</f>
        <v>marg. Costs</v>
      </c>
      <c r="I239" s="2" t="str">
        <f>OAS!H2</f>
        <v>implied alpha</v>
      </c>
      <c r="J239" s="2" t="str">
        <f>OAS!I2</f>
        <v>calculated co2</v>
      </c>
      <c r="K239" s="2" t="str">
        <f>OAS!J2</f>
        <v>difference</v>
      </c>
      <c r="L239" s="2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>
        <f>OAS!A3</f>
        <v>0</v>
      </c>
      <c r="B240">
        <f>C$240*(A240/100)</f>
        <v>0</v>
      </c>
      <c r="C240" s="7">
        <f>OAS!B3</f>
        <v>3718.1442994300601</v>
      </c>
      <c r="D240" s="7">
        <f>OAS!C3</f>
        <v>0</v>
      </c>
      <c r="E240">
        <f>OAS!D3</f>
        <v>0</v>
      </c>
      <c r="F240">
        <f>OAS!E3</f>
        <v>7729.0166866500404</v>
      </c>
      <c r="K240">
        <f>OAS!J3</f>
        <v>755.57268749875561</v>
      </c>
    </row>
    <row r="241" spans="1:11" x14ac:dyDescent="0.25">
      <c r="A241">
        <f>OAS!A4</f>
        <v>30.558130219831249</v>
      </c>
      <c r="B241">
        <f t="shared" ref="B241:B253" si="13">C$240*(A241/100)</f>
        <v>1136.1953767810701</v>
      </c>
      <c r="C241" s="7">
        <f>OAS!B4</f>
        <v>2581.94892264899</v>
      </c>
      <c r="D241" s="7">
        <f>OAS!C4</f>
        <v>1136.1953767810701</v>
      </c>
      <c r="E241">
        <f>OAS!D4</f>
        <v>36.611012765564602</v>
      </c>
      <c r="F241">
        <f>OAS!E4</f>
        <v>7715.5243540526199</v>
      </c>
      <c r="H241">
        <f>OAS!G4</f>
        <v>4723.6859676380118</v>
      </c>
      <c r="I241">
        <f>OAS!H4</f>
        <v>7.7505179252784313E-3</v>
      </c>
      <c r="J241">
        <f>OAS!I4</f>
        <v>36.190229537401677</v>
      </c>
      <c r="K241">
        <f>OAS!J4</f>
        <v>0.17705852510321229</v>
      </c>
    </row>
    <row r="242" spans="1:11" x14ac:dyDescent="0.25">
      <c r="A242">
        <f>OAS!A5</f>
        <v>33.714578723719058</v>
      </c>
      <c r="B242">
        <f t="shared" si="13"/>
        <v>1253.5566868928202</v>
      </c>
      <c r="C242" s="7">
        <f>OAS!B5</f>
        <v>2464.5876125372401</v>
      </c>
      <c r="D242" s="7">
        <f>OAS!C5</f>
        <v>1253.5566868928199</v>
      </c>
      <c r="E242">
        <f>OAS!D5</f>
        <v>41.760160603016502</v>
      </c>
      <c r="F242">
        <f>OAS!E5</f>
        <v>7711.2211905815602</v>
      </c>
      <c r="H242">
        <f>OAS!G5</f>
        <v>5211.6108307800205</v>
      </c>
      <c r="I242">
        <f>OAS!H5</f>
        <v>8.0129084766611923E-3</v>
      </c>
      <c r="J242">
        <f>OAS!I5</f>
        <v>44.05277367254611</v>
      </c>
      <c r="K242">
        <f>OAS!J5</f>
        <v>5.2560746865779713</v>
      </c>
    </row>
    <row r="243" spans="1:11" x14ac:dyDescent="0.25">
      <c r="A243">
        <f>OAS!A6</f>
        <v>40.027475999237097</v>
      </c>
      <c r="B243">
        <f t="shared" si="13"/>
        <v>1488.2793170713696</v>
      </c>
      <c r="C243" s="7">
        <f>OAS!B6</f>
        <v>2229.8649823586902</v>
      </c>
      <c r="D243" s="7">
        <f>OAS!C6</f>
        <v>1488.2793170713699</v>
      </c>
      <c r="E243">
        <f>OAS!D6</f>
        <v>56.759163479700703</v>
      </c>
      <c r="F243">
        <f>OAS!E6</f>
        <v>7701.8717354473301</v>
      </c>
      <c r="H243">
        <f>OAS!G6</f>
        <v>6187.4605984517511</v>
      </c>
      <c r="I243">
        <f>OAS!H6</f>
        <v>9.1732565527614333E-3</v>
      </c>
      <c r="J243">
        <f>OAS!I6</f>
        <v>62.094651601642816</v>
      </c>
      <c r="K243">
        <f>OAS!J6</f>
        <v>28.467433499385375</v>
      </c>
    </row>
    <row r="244" spans="1:11" x14ac:dyDescent="0.25">
      <c r="A244">
        <f>OAS!A7</f>
        <v>43.183924771286648</v>
      </c>
      <c r="B244">
        <f t="shared" si="13"/>
        <v>1605.6406371537601</v>
      </c>
      <c r="C244" s="7">
        <f>OAS!B7</f>
        <v>2112.5036622763</v>
      </c>
      <c r="D244" s="7">
        <f>OAS!C7</f>
        <v>1605.6406371537601</v>
      </c>
      <c r="E244">
        <f>OAS!D7</f>
        <v>66.162411743417096</v>
      </c>
      <c r="F244">
        <f>OAS!E7</f>
        <v>7696.2349406908197</v>
      </c>
      <c r="H244">
        <f>OAS!G7</f>
        <v>6675.3855030462901</v>
      </c>
      <c r="I244">
        <f>OAS!H7</f>
        <v>9.9113993810880426E-3</v>
      </c>
      <c r="J244">
        <f>OAS!I7</f>
        <v>72.273985528011437</v>
      </c>
      <c r="K244">
        <f>OAS!J7</f>
        <v>37.351334124540799</v>
      </c>
    </row>
    <row r="245" spans="1:11" x14ac:dyDescent="0.25">
      <c r="A245">
        <f>OAS!A8</f>
        <v>46.340373274502348</v>
      </c>
      <c r="B245">
        <f t="shared" si="13"/>
        <v>1723.0019472405202</v>
      </c>
      <c r="C245" s="7">
        <f>OAS!B8</f>
        <v>1995.1423521895399</v>
      </c>
      <c r="D245" s="7">
        <f>OAS!C8</f>
        <v>1723.0019472405202</v>
      </c>
      <c r="E245">
        <f>OAS!D8</f>
        <v>76.153442466402595</v>
      </c>
      <c r="F245">
        <f>OAS!E8</f>
        <v>7689.4033778268804</v>
      </c>
      <c r="H245">
        <f>OAS!G8</f>
        <v>7163.3103660844044</v>
      </c>
      <c r="I245">
        <f>OAS!H8</f>
        <v>1.063104047912829E-2</v>
      </c>
      <c r="J245">
        <f>OAS!I8</f>
        <v>83.225581562670172</v>
      </c>
      <c r="K245">
        <f>OAS!J8</f>
        <v>50.015151396956384</v>
      </c>
    </row>
    <row r="246" spans="1:11" x14ac:dyDescent="0.25">
      <c r="A246">
        <f>OAS!A9</f>
        <v>49.496822046839128</v>
      </c>
      <c r="B246">
        <f t="shared" si="13"/>
        <v>1840.3632673335903</v>
      </c>
      <c r="C246" s="7">
        <f>OAS!B9</f>
        <v>1877.78103209647</v>
      </c>
      <c r="D246" s="7">
        <f>OAS!C9</f>
        <v>1840.3632673335901</v>
      </c>
      <c r="E246">
        <f>OAS!D9</f>
        <v>87.081857522063601</v>
      </c>
      <c r="F246">
        <f>OAS!E9</f>
        <v>7681.3688845999995</v>
      </c>
      <c r="H246">
        <f>OAS!G9</f>
        <v>7651.2352707233449</v>
      </c>
      <c r="I246">
        <f>OAS!H9</f>
        <v>1.1381411555239095E-2</v>
      </c>
      <c r="J246">
        <f>OAS!I9</f>
        <v>94.949441572209835</v>
      </c>
      <c r="K246">
        <f>OAS!J9</f>
        <v>61.898878786115432</v>
      </c>
    </row>
    <row r="247" spans="1:11" x14ac:dyDescent="0.25">
      <c r="A247">
        <f>OAS!A10</f>
        <v>52.653270550298494</v>
      </c>
      <c r="B247">
        <f t="shared" si="13"/>
        <v>1957.7245774294099</v>
      </c>
      <c r="C247" s="7">
        <f>OAS!B10</f>
        <v>1760.4197220006499</v>
      </c>
      <c r="D247" s="7">
        <f>OAS!C10</f>
        <v>1957.7245774294101</v>
      </c>
      <c r="E247">
        <f>OAS!D10</f>
        <v>99.210976464819097</v>
      </c>
      <c r="F247">
        <f>OAS!E10</f>
        <v>7672.0585371670904</v>
      </c>
      <c r="H247">
        <f>OAS!G10</f>
        <v>8139.1601337991242</v>
      </c>
      <c r="I247">
        <f>OAS!H10</f>
        <v>1.2189338314260478E-2</v>
      </c>
      <c r="J247">
        <f>OAS!I10</f>
        <v>107.44556355845552</v>
      </c>
      <c r="K247">
        <f>OAS!J10</f>
        <v>67.808424602683516</v>
      </c>
    </row>
    <row r="248" spans="1:11" x14ac:dyDescent="0.25">
      <c r="A248">
        <f>OAS!A11</f>
        <v>55.809719322660548</v>
      </c>
      <c r="B248">
        <f t="shared" si="13"/>
        <v>2075.0858975234196</v>
      </c>
      <c r="C248" s="7">
        <f>OAS!B11</f>
        <v>1643.05840190664</v>
      </c>
      <c r="D248" s="7">
        <f>OAS!C11</f>
        <v>2075.08589752342</v>
      </c>
      <c r="E248">
        <f>OAS!D11</f>
        <v>113.615000292056</v>
      </c>
      <c r="F248">
        <f>OAS!E11</f>
        <v>7661.4844983478097</v>
      </c>
      <c r="H248">
        <f>OAS!G11</f>
        <v>8627.08503844197</v>
      </c>
      <c r="I248">
        <f>OAS!H11</f>
        <v>1.3169569997953165E-2</v>
      </c>
      <c r="J248">
        <f>OAS!I11</f>
        <v>120.71394965044399</v>
      </c>
      <c r="K248">
        <f>OAS!J11</f>
        <v>50.395081992957365</v>
      </c>
    </row>
    <row r="249" spans="1:11" x14ac:dyDescent="0.25">
      <c r="A249">
        <f>OAS!A12</f>
        <v>58.96616782580498</v>
      </c>
      <c r="B249">
        <f t="shared" si="13"/>
        <v>2192.4472076075303</v>
      </c>
      <c r="C249" s="7">
        <f>OAS!B12</f>
        <v>1525.69709182253</v>
      </c>
      <c r="D249" s="7">
        <f>OAS!C12</f>
        <v>2192.4472076075299</v>
      </c>
      <c r="E249">
        <f>OAS!D12</f>
        <v>132.203756705161</v>
      </c>
      <c r="F249">
        <f>OAS!E12</f>
        <v>7649.5804389988398</v>
      </c>
      <c r="H249">
        <f>OAS!G12</f>
        <v>9115.0099014690695</v>
      </c>
      <c r="I249">
        <f>OAS!H12</f>
        <v>1.4503961941264997E-2</v>
      </c>
      <c r="J249">
        <f>OAS!I12</f>
        <v>134.75459758602776</v>
      </c>
      <c r="K249">
        <f>OAS!J12</f>
        <v>6.5067891995010987</v>
      </c>
    </row>
    <row r="250" spans="1:11" x14ac:dyDescent="0.25">
      <c r="A250">
        <f>OAS!A13</f>
        <v>62.122616597718157</v>
      </c>
      <c r="B250">
        <f t="shared" si="13"/>
        <v>2309.8085276848501</v>
      </c>
      <c r="C250" s="7">
        <f>OAS!B13</f>
        <v>1408.33577174521</v>
      </c>
      <c r="D250" s="7">
        <f>OAS!C13</f>
        <v>2309.8085276848501</v>
      </c>
      <c r="E250">
        <f>OAS!D13</f>
        <v>155.88397770425601</v>
      </c>
      <c r="F250">
        <f>OAS!E13</f>
        <v>7635.8407012468597</v>
      </c>
      <c r="H250">
        <f>OAS!G13</f>
        <v>9602.9348060425291</v>
      </c>
      <c r="I250">
        <f>OAS!H13</f>
        <v>1.6232951785340448E-2</v>
      </c>
      <c r="J250">
        <f>OAS!I13</f>
        <v>149.56750975813583</v>
      </c>
      <c r="K250">
        <f>OAS!J13</f>
        <v>39.89776731436374</v>
      </c>
    </row>
    <row r="251" spans="1:11" x14ac:dyDescent="0.25">
      <c r="A251">
        <f>OAS!A14</f>
        <v>65.279065100738606</v>
      </c>
      <c r="B251">
        <f t="shared" si="13"/>
        <v>2427.1698377643502</v>
      </c>
      <c r="C251" s="7">
        <f>OAS!B14</f>
        <v>1290.9744616657099</v>
      </c>
      <c r="D251" s="7">
        <f>OAS!C14</f>
        <v>2427.1698377643502</v>
      </c>
      <c r="E251">
        <f>OAS!D14</f>
        <v>185.34670982382701</v>
      </c>
      <c r="F251">
        <f>OAS!E14</f>
        <v>7619.5521322943796</v>
      </c>
      <c r="H251">
        <f>OAS!G14</f>
        <v>10090.85966905046</v>
      </c>
      <c r="I251">
        <f>OAS!H14</f>
        <v>1.8367781923704817E-2</v>
      </c>
      <c r="J251">
        <f>OAS!I14</f>
        <v>165.15268364352877</v>
      </c>
      <c r="K251">
        <f>OAS!J14</f>
        <v>407.79869337057062</v>
      </c>
    </row>
    <row r="252" spans="1:11" x14ac:dyDescent="0.25">
      <c r="A252">
        <f>OAS!A15</f>
        <v>0</v>
      </c>
      <c r="B252">
        <f t="shared" si="13"/>
        <v>0</v>
      </c>
      <c r="C252" s="7">
        <f>OAS!B15</f>
        <v>0</v>
      </c>
      <c r="D252" s="7">
        <f>OAS!C15</f>
        <v>0</v>
      </c>
      <c r="E252">
        <f>OAS!D15</f>
        <v>0</v>
      </c>
      <c r="F252">
        <f>OAS!E15</f>
        <v>0</v>
      </c>
      <c r="H252">
        <f>OAS!G15</f>
        <v>0</v>
      </c>
      <c r="I252">
        <f>OAS!H15</f>
        <v>0</v>
      </c>
      <c r="J252">
        <f>OAS!I15</f>
        <v>0</v>
      </c>
      <c r="K252">
        <f>OAS!J15</f>
        <v>0</v>
      </c>
    </row>
    <row r="253" spans="1:11" x14ac:dyDescent="0.25">
      <c r="A253">
        <f>OAS!A16</f>
        <v>0</v>
      </c>
      <c r="B253">
        <f t="shared" si="13"/>
        <v>0</v>
      </c>
      <c r="C253" s="7">
        <f>OAS!B16</f>
        <v>0</v>
      </c>
      <c r="D253" s="7">
        <f>OAS!C16</f>
        <v>0</v>
      </c>
      <c r="E253">
        <f>OAS!D16</f>
        <v>0</v>
      </c>
      <c r="F253">
        <f>OAS!E16</f>
        <v>0</v>
      </c>
      <c r="H253">
        <f>OAS!G16</f>
        <v>0</v>
      </c>
      <c r="I253">
        <f>OAS!H16</f>
        <v>0</v>
      </c>
      <c r="J253">
        <f>OAS!I16</f>
        <v>0</v>
      </c>
      <c r="K253">
        <f>OAS!J16</f>
        <v>0</v>
      </c>
    </row>
  </sheetData>
  <mergeCells count="18">
    <mergeCell ref="A1:K2"/>
    <mergeCell ref="X1:AH2"/>
    <mergeCell ref="A4:D4"/>
    <mergeCell ref="X4:AA4"/>
    <mergeCell ref="AS6:AT6"/>
    <mergeCell ref="A22:D22"/>
    <mergeCell ref="A238:D238"/>
    <mergeCell ref="A40:D40"/>
    <mergeCell ref="A58:D58"/>
    <mergeCell ref="A76:D76"/>
    <mergeCell ref="A94:D94"/>
    <mergeCell ref="A112:D112"/>
    <mergeCell ref="A130:D130"/>
    <mergeCell ref="A148:D148"/>
    <mergeCell ref="A166:D166"/>
    <mergeCell ref="A184:D184"/>
    <mergeCell ref="A202:D202"/>
    <mergeCell ref="A220:D220"/>
  </mergeCells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213D-5039-4089-9B30-00496B7D226F}">
  <dimension ref="A1:J16"/>
  <sheetViews>
    <sheetView workbookViewId="0">
      <selection sqref="A1:D1"/>
    </sheetView>
  </sheetViews>
  <sheetFormatPr baseColWidth="10" defaultRowHeight="15" x14ac:dyDescent="0.25"/>
  <sheetData>
    <row r="1" spans="1:10" ht="15.75" x14ac:dyDescent="0.25">
      <c r="A1" s="42" t="str">
        <f>'MACS-nonEU'!J3</f>
        <v>REU</v>
      </c>
      <c r="B1" s="42"/>
      <c r="C1" s="42"/>
      <c r="D1" s="42"/>
      <c r="G1" s="15"/>
      <c r="H1" s="15"/>
      <c r="I1" s="15">
        <v>0.23309856322810685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'MACS-nonEU'!J4</f>
        <v>427.22828100544098</v>
      </c>
      <c r="C3" s="7">
        <f>B$3-B3</f>
        <v>0</v>
      </c>
      <c r="D3">
        <f>'MACS-nonEU'!AA4</f>
        <v>0</v>
      </c>
      <c r="E3">
        <f>'MACS-nonEU'!J27</f>
        <v>484.97857880048798</v>
      </c>
      <c r="G3" s="15"/>
      <c r="H3" s="15"/>
      <c r="I3" s="15"/>
      <c r="J3" s="15">
        <f>SUM(J4:J16)</f>
        <v>110.26078778656534</v>
      </c>
    </row>
    <row r="4" spans="1:10" x14ac:dyDescent="0.25">
      <c r="A4">
        <f t="shared" ref="A4:A16" si="0">100*(B$3-B4)/B$3</f>
        <v>7.6029038970063674</v>
      </c>
      <c r="B4" s="7">
        <f>'MACS-nonEU'!J5</f>
        <v>394.74652537976499</v>
      </c>
      <c r="C4" s="7">
        <f t="shared" ref="C4:C16" si="1">B$3-B4</f>
        <v>32.481755625675987</v>
      </c>
      <c r="D4">
        <f>'MACS-nonEU'!AA5</f>
        <v>6.3576962956699603</v>
      </c>
      <c r="E4">
        <f>'MACS-nonEU'!J28</f>
        <v>485.422313142429</v>
      </c>
      <c r="G4" s="15">
        <f t="shared" ref="G4:G16" si="2">2*A4/100*E$3</f>
        <v>73.7449105345368</v>
      </c>
      <c r="H4" s="15">
        <f>D4/G4</f>
        <v>8.6212000931135083E-2</v>
      </c>
      <c r="I4" s="15">
        <f t="shared" ref="I4:I16" si="3">$I$1*3*(A4/100)^2*$E$3</f>
        <v>1.9603896893277519</v>
      </c>
      <c r="J4" s="15">
        <f t="shared" ref="J4:J16" si="4">(D4-I4)^2</f>
        <v>19.336305390180833</v>
      </c>
    </row>
    <row r="5" spans="1:10" x14ac:dyDescent="0.25">
      <c r="A5">
        <f t="shared" si="0"/>
        <v>11.802771941206014</v>
      </c>
      <c r="B5" s="7">
        <f>'MACS-nonEU'!J6</f>
        <v>376.80350133003401</v>
      </c>
      <c r="C5" s="7">
        <f t="shared" si="1"/>
        <v>50.424779675406967</v>
      </c>
      <c r="D5">
        <f>'MACS-nonEU'!AA6</f>
        <v>10.124643628311199</v>
      </c>
      <c r="E5">
        <f>'MACS-nonEU'!J29</f>
        <v>485.494649677513</v>
      </c>
      <c r="G5" s="15">
        <f t="shared" si="2"/>
        <v>114.48183123904738</v>
      </c>
      <c r="H5" s="15">
        <f t="shared" ref="H5:H16" si="5">D5/G5</f>
        <v>8.8438868584920866E-2</v>
      </c>
      <c r="I5" s="15">
        <f t="shared" si="3"/>
        <v>4.7244519784758348</v>
      </c>
      <c r="J5" s="15">
        <f t="shared" si="4"/>
        <v>29.162069854951596</v>
      </c>
    </row>
    <row r="6" spans="1:10" x14ac:dyDescent="0.25">
      <c r="A6">
        <f t="shared" si="0"/>
        <v>20.202508028898908</v>
      </c>
      <c r="B6" s="7">
        <f>'MACS-nonEU'!J7</f>
        <v>340.91745323358998</v>
      </c>
      <c r="C6" s="7">
        <f t="shared" si="1"/>
        <v>86.310827771850995</v>
      </c>
      <c r="D6">
        <f>'MACS-nonEU'!AA7</f>
        <v>18.348163996165901</v>
      </c>
      <c r="E6">
        <f>'MACS-nonEU'!J30</f>
        <v>485.40719678104398</v>
      </c>
      <c r="G6" s="15">
        <f t="shared" si="2"/>
        <v>195.95567264121681</v>
      </c>
      <c r="H6" s="15">
        <f t="shared" si="5"/>
        <v>9.3634257936284909E-2</v>
      </c>
      <c r="I6" s="15">
        <f t="shared" si="3"/>
        <v>13.841845069970763</v>
      </c>
      <c r="J6" s="15">
        <f t="shared" si="4"/>
        <v>20.306910264584506</v>
      </c>
    </row>
    <row r="7" spans="1:10" x14ac:dyDescent="0.25">
      <c r="A7">
        <f t="shared" si="0"/>
        <v>24.402376072175386</v>
      </c>
      <c r="B7" s="7">
        <f>'MACS-nonEU'!J8</f>
        <v>322.97442918780303</v>
      </c>
      <c r="C7" s="7">
        <f t="shared" si="1"/>
        <v>104.25385181763795</v>
      </c>
      <c r="D7">
        <f>'MACS-nonEU'!AA8</f>
        <v>23.018750318103798</v>
      </c>
      <c r="E7">
        <f>'MACS-nonEU'!J31</f>
        <v>485.247761721838</v>
      </c>
      <c r="G7" s="15">
        <f t="shared" si="2"/>
        <v>236.69259333677306</v>
      </c>
      <c r="H7" s="15">
        <f t="shared" si="5"/>
        <v>9.7251671434230538E-2</v>
      </c>
      <c r="I7" s="15">
        <f t="shared" si="3"/>
        <v>20.195175871556351</v>
      </c>
      <c r="J7" s="15">
        <f t="shared" si="4"/>
        <v>7.9725726551957203</v>
      </c>
    </row>
    <row r="8" spans="1:10" x14ac:dyDescent="0.25">
      <c r="A8">
        <f t="shared" si="0"/>
        <v>28.602243878788009</v>
      </c>
      <c r="B8" s="7">
        <f>'MACS-nonEU'!J9</f>
        <v>305.03140615311099</v>
      </c>
      <c r="C8" s="7">
        <f t="shared" si="1"/>
        <v>122.19687485232998</v>
      </c>
      <c r="D8">
        <f>'MACS-nonEU'!AA9</f>
        <v>29.1140590470078</v>
      </c>
      <c r="E8">
        <f>'MACS-nonEU'!J32</f>
        <v>485.04800582271201</v>
      </c>
      <c r="G8" s="15">
        <f t="shared" si="2"/>
        <v>277.42951173679131</v>
      </c>
      <c r="H8" s="15">
        <f t="shared" si="5"/>
        <v>0.10494218464627331</v>
      </c>
      <c r="I8" s="15">
        <f t="shared" si="3"/>
        <v>27.744929051531223</v>
      </c>
      <c r="J8" s="15">
        <f t="shared" si="4"/>
        <v>1.8745169445136911</v>
      </c>
    </row>
    <row r="9" spans="1:10" x14ac:dyDescent="0.25">
      <c r="A9">
        <f t="shared" si="0"/>
        <v>32.802111917123355</v>
      </c>
      <c r="B9" s="7">
        <f>'MACS-nonEU'!J10</f>
        <v>287.08838212843398</v>
      </c>
      <c r="C9" s="7">
        <f t="shared" si="1"/>
        <v>140.139898877007</v>
      </c>
      <c r="D9">
        <f>'MACS-nonEU'!AA10</f>
        <v>36.806359889028897</v>
      </c>
      <c r="E9">
        <f>'MACS-nonEU'!J33</f>
        <v>484.789688165624</v>
      </c>
      <c r="G9" s="15">
        <f t="shared" si="2"/>
        <v>318.16643238442072</v>
      </c>
      <c r="H9" s="15">
        <f t="shared" si="5"/>
        <v>0.1156827249599922</v>
      </c>
      <c r="I9" s="15">
        <f t="shared" si="3"/>
        <v>36.491105449763602</v>
      </c>
      <c r="J9" s="15">
        <f t="shared" si="4"/>
        <v>9.9385361476475961E-2</v>
      </c>
    </row>
    <row r="10" spans="1:10" x14ac:dyDescent="0.25">
      <c r="A10">
        <f t="shared" si="0"/>
        <v>37.001979953459994</v>
      </c>
      <c r="B10" s="7">
        <f>'MACS-nonEU'!J11</f>
        <v>269.14535811229598</v>
      </c>
      <c r="C10" s="7">
        <f t="shared" si="1"/>
        <v>158.082922893145</v>
      </c>
      <c r="D10">
        <f>'MACS-nonEU'!AA11</f>
        <v>46.141767953148999</v>
      </c>
      <c r="E10">
        <f>'MACS-nonEU'!J34</f>
        <v>484.42821802111303</v>
      </c>
      <c r="G10" s="15">
        <f t="shared" si="2"/>
        <v>358.9033530126635</v>
      </c>
      <c r="H10" s="15">
        <f t="shared" si="5"/>
        <v>0.12856321225709177</v>
      </c>
      <c r="I10" s="15">
        <f t="shared" si="3"/>
        <v>46.433704677694074</v>
      </c>
      <c r="J10" s="15">
        <f t="shared" si="4"/>
        <v>8.5227051138106621E-2</v>
      </c>
    </row>
    <row r="11" spans="1:10" x14ac:dyDescent="0.25">
      <c r="A11">
        <f t="shared" si="0"/>
        <v>41.201847989129767</v>
      </c>
      <c r="B11" s="7">
        <f>'MACS-nonEU'!J12</f>
        <v>251.202334099007</v>
      </c>
      <c r="C11" s="7">
        <f t="shared" si="1"/>
        <v>176.02594690643397</v>
      </c>
      <c r="D11">
        <f>'MACS-nonEU'!AA12</f>
        <v>56.665897740564503</v>
      </c>
      <c r="E11">
        <f>'MACS-nonEU'!J35</f>
        <v>483.89479210609898</v>
      </c>
      <c r="G11" s="15">
        <f t="shared" si="2"/>
        <v>399.64027363443796</v>
      </c>
      <c r="H11" s="15">
        <f t="shared" si="5"/>
        <v>0.14179226038764645</v>
      </c>
      <c r="I11" s="15">
        <f t="shared" si="3"/>
        <v>57.572726737336573</v>
      </c>
      <c r="J11" s="15">
        <f t="shared" si="4"/>
        <v>0.82233882938663927</v>
      </c>
    </row>
    <row r="12" spans="1:10" x14ac:dyDescent="0.25">
      <c r="A12">
        <f t="shared" si="0"/>
        <v>45.401716024541848</v>
      </c>
      <c r="B12" s="7">
        <f>'MACS-nonEU'!J13</f>
        <v>233.259310086819</v>
      </c>
      <c r="C12" s="7">
        <f t="shared" si="1"/>
        <v>193.96897091862198</v>
      </c>
      <c r="D12">
        <f>'MACS-nonEU'!AA13</f>
        <v>68.320742279013601</v>
      </c>
      <c r="E12">
        <f>'MACS-nonEU'!J36</f>
        <v>483.15213399671899</v>
      </c>
      <c r="G12" s="15">
        <f t="shared" si="2"/>
        <v>440.37719425371296</v>
      </c>
      <c r="H12" s="15">
        <f t="shared" si="5"/>
        <v>0.15514141779025054</v>
      </c>
      <c r="I12" s="15">
        <f t="shared" si="3"/>
        <v>69.908171629381243</v>
      </c>
      <c r="J12" s="15">
        <f t="shared" si="4"/>
        <v>2.5199319424086362</v>
      </c>
    </row>
    <row r="13" spans="1:10" x14ac:dyDescent="0.25">
      <c r="A13">
        <f t="shared" si="0"/>
        <v>49.601584059694339</v>
      </c>
      <c r="B13" s="7">
        <f>'MACS-nonEU'!J14</f>
        <v>215.31628607574001</v>
      </c>
      <c r="C13" s="7">
        <f t="shared" si="1"/>
        <v>211.91199492970097</v>
      </c>
      <c r="D13">
        <f>'MACS-nonEU'!AA14</f>
        <v>81.232297608850402</v>
      </c>
      <c r="E13">
        <f>'MACS-nonEU'!J37</f>
        <v>482.17428028315197</v>
      </c>
      <c r="G13" s="15">
        <f t="shared" si="2"/>
        <v>481.11411487046996</v>
      </c>
      <c r="H13" s="15">
        <f t="shared" si="5"/>
        <v>0.16884205866776641</v>
      </c>
      <c r="I13" s="15">
        <f t="shared" si="3"/>
        <v>83.440039353601449</v>
      </c>
      <c r="J13" s="15">
        <f t="shared" si="4"/>
        <v>4.8741236115163975</v>
      </c>
    </row>
    <row r="14" spans="1:10" x14ac:dyDescent="0.25">
      <c r="A14">
        <f t="shared" si="0"/>
        <v>53.801452094102039</v>
      </c>
      <c r="B14" s="7">
        <f>'MACS-nonEU'!J15</f>
        <v>197.373262067843</v>
      </c>
      <c r="C14" s="7">
        <f t="shared" si="1"/>
        <v>229.85501893759798</v>
      </c>
      <c r="D14">
        <f>'MACS-nonEU'!AA15</f>
        <v>95.716309675551003</v>
      </c>
      <c r="E14">
        <f>'MACS-nonEU'!J38</f>
        <v>480.93954906124401</v>
      </c>
      <c r="F14" s="16"/>
      <c r="G14" s="15">
        <f t="shared" si="2"/>
        <v>521.85103548000291</v>
      </c>
      <c r="H14" s="15">
        <f t="shared" si="5"/>
        <v>0.18341692009389299</v>
      </c>
      <c r="I14" s="15">
        <f t="shared" si="3"/>
        <v>98.168329908004765</v>
      </c>
      <c r="J14" s="15">
        <f t="shared" si="4"/>
        <v>6.0124032203626019</v>
      </c>
    </row>
    <row r="15" spans="1:10" x14ac:dyDescent="0.25">
      <c r="A15">
        <f t="shared" si="0"/>
        <v>58.001319894132934</v>
      </c>
      <c r="B15" s="7">
        <f>'MACS-nonEU'!J16</f>
        <v>179.43023906126999</v>
      </c>
      <c r="C15" s="7">
        <f t="shared" si="1"/>
        <v>247.79804194417099</v>
      </c>
      <c r="D15">
        <f>'MACS-nonEU'!AA16</f>
        <v>112.98993393846899</v>
      </c>
      <c r="E15">
        <f>'MACS-nonEU'!J39</f>
        <v>479.42485079593303</v>
      </c>
      <c r="F15" s="16"/>
      <c r="G15" s="15">
        <f t="shared" si="2"/>
        <v>562.5879538161812</v>
      </c>
      <c r="H15" s="15">
        <f t="shared" si="5"/>
        <v>0.20083958992016934</v>
      </c>
      <c r="I15" s="15">
        <f t="shared" si="3"/>
        <v>114.09304237281044</v>
      </c>
      <c r="J15" s="15">
        <f t="shared" si="4"/>
        <v>1.2168482179152464</v>
      </c>
    </row>
    <row r="16" spans="1:10" x14ac:dyDescent="0.25">
      <c r="A16">
        <f t="shared" si="0"/>
        <v>62.201187927698214</v>
      </c>
      <c r="B16" s="7">
        <f>'MACS-nonEU'!J17</f>
        <v>161.48721505697199</v>
      </c>
      <c r="C16" s="7">
        <f t="shared" si="1"/>
        <v>265.74106594846899</v>
      </c>
      <c r="D16">
        <f>'MACS-nonEU'!AA17</f>
        <v>135.211446894489</v>
      </c>
      <c r="E16">
        <f>'MACS-nonEU'!J40</f>
        <v>477.59217288166099</v>
      </c>
      <c r="F16" s="16"/>
      <c r="G16" s="15">
        <f t="shared" si="2"/>
        <v>603.3248744175429</v>
      </c>
      <c r="H16" s="15">
        <f t="shared" si="5"/>
        <v>0.22411051264051354</v>
      </c>
      <c r="I16" s="15">
        <f t="shared" si="3"/>
        <v>131.21417852184564</v>
      </c>
      <c r="J16" s="15">
        <f t="shared" si="4"/>
        <v>15.978154442934908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0E9D-2505-4350-A6CD-17149ED8E569}">
  <dimension ref="A1:J16"/>
  <sheetViews>
    <sheetView workbookViewId="0">
      <selection activeCell="J3" sqref="J3"/>
    </sheetView>
  </sheetViews>
  <sheetFormatPr baseColWidth="10" defaultRowHeight="15" x14ac:dyDescent="0.25"/>
  <sheetData>
    <row r="1" spans="1:10" ht="15.75" x14ac:dyDescent="0.25">
      <c r="A1" s="42" t="str">
        <f>'MACS-nonEU'!K3</f>
        <v>ANZ</v>
      </c>
      <c r="B1" s="42"/>
      <c r="C1" s="42"/>
      <c r="D1" s="42"/>
      <c r="G1" s="15"/>
      <c r="H1" s="15"/>
      <c r="I1" s="15">
        <v>5.1192614855260894E-2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'MACS-nonEU'!K4</f>
        <v>544.99068539396103</v>
      </c>
      <c r="C3" s="7">
        <f>B$3-B3</f>
        <v>0</v>
      </c>
      <c r="D3">
        <f>'MACS-nonEU'!AB4</f>
        <v>0</v>
      </c>
      <c r="E3">
        <f>'MACS-nonEU'!K27</f>
        <v>2608.9473147490298</v>
      </c>
      <c r="G3" s="15"/>
      <c r="H3" s="15"/>
      <c r="I3" s="15"/>
      <c r="J3" s="15">
        <f>SUM(J4:J16)</f>
        <v>236.4138492664236</v>
      </c>
    </row>
    <row r="4" spans="1:10" x14ac:dyDescent="0.25">
      <c r="A4">
        <f t="shared" ref="A4:A15" si="0">100*(B$3-B4)/B$3</f>
        <v>18.074842470081339</v>
      </c>
      <c r="B4" s="7">
        <f>'MACS-nonEU'!K5</f>
        <v>446.48447753238599</v>
      </c>
      <c r="C4" s="7">
        <f t="shared" ref="C4:C15" si="1">B$3-B4</f>
        <v>98.506207861575035</v>
      </c>
      <c r="D4">
        <f>'MACS-nonEU'!AB5</f>
        <v>20.2641906170611</v>
      </c>
      <c r="E4">
        <f>'MACS-nonEU'!K28</f>
        <v>2606.95009451639</v>
      </c>
      <c r="G4" s="15">
        <f>2*A4/100*E$3</f>
        <v>943.12623453660865</v>
      </c>
      <c r="H4" s="15">
        <f>D4/G4</f>
        <v>2.1486191217040648E-2</v>
      </c>
      <c r="I4" s="15">
        <f>$I$1*3*(A4/100)^2*$E$3</f>
        <v>13.090098632405049</v>
      </c>
      <c r="J4" s="15">
        <f t="shared" ref="J4:J15" si="2">(D4-I4)^2</f>
        <v>51.467595804306207</v>
      </c>
    </row>
    <row r="5" spans="1:10" x14ac:dyDescent="0.25">
      <c r="A5">
        <f t="shared" si="0"/>
        <v>21.798713272818713</v>
      </c>
      <c r="B5" s="7">
        <f>'MACS-nonEU'!K6</f>
        <v>426.18972852136199</v>
      </c>
      <c r="C5" s="7">
        <f t="shared" si="1"/>
        <v>118.80095687259904</v>
      </c>
      <c r="D5">
        <f>'MACS-nonEU'!AB6</f>
        <v>24.8093351668693</v>
      </c>
      <c r="E5">
        <f>'MACS-nonEU'!K29</f>
        <v>2606.2806471598601</v>
      </c>
      <c r="G5" s="15">
        <f t="shared" ref="G5:G15" si="3">2*A5/100*E$3</f>
        <v>1137.4338891620882</v>
      </c>
      <c r="H5" s="15">
        <f t="shared" ref="H5:H15" si="4">D5/G5</f>
        <v>2.1811672223996735E-2</v>
      </c>
      <c r="I5" s="15">
        <f t="shared" ref="I5:I15" si="5">$I$1*3*(A5/100)^2*$E$3</f>
        <v>19.039502451256599</v>
      </c>
      <c r="J5" s="15">
        <f t="shared" si="2"/>
        <v>33.290969566154629</v>
      </c>
    </row>
    <row r="6" spans="1:10" x14ac:dyDescent="0.25">
      <c r="A6">
        <f t="shared" si="0"/>
        <v>29.24645469738779</v>
      </c>
      <c r="B6" s="7">
        <f>'MACS-nonEU'!K7</f>
        <v>385.600231485233</v>
      </c>
      <c r="C6" s="7">
        <f t="shared" si="1"/>
        <v>159.39045390872803</v>
      </c>
      <c r="D6">
        <f>'MACS-nonEU'!AB7</f>
        <v>34.596537470166403</v>
      </c>
      <c r="E6">
        <f>'MACS-nonEU'!K30</f>
        <v>2604.63805424558</v>
      </c>
      <c r="G6" s="15">
        <f t="shared" si="3"/>
        <v>1526.0491889735806</v>
      </c>
      <c r="H6" s="15">
        <f t="shared" si="4"/>
        <v>2.267065683081684E-2</v>
      </c>
      <c r="I6" s="15">
        <f t="shared" si="5"/>
        <v>34.272069711494005</v>
      </c>
      <c r="J6" s="15">
        <f t="shared" si="2"/>
        <v>0.10527932641788956</v>
      </c>
    </row>
    <row r="7" spans="1:10" x14ac:dyDescent="0.25">
      <c r="A7">
        <f t="shared" si="0"/>
        <v>32.970325319874377</v>
      </c>
      <c r="B7" s="7">
        <f>'MACS-nonEU'!K8</f>
        <v>365.30548345655899</v>
      </c>
      <c r="C7" s="7">
        <f t="shared" si="1"/>
        <v>179.68520193740204</v>
      </c>
      <c r="D7">
        <f>'MACS-nonEU'!AB8</f>
        <v>39.985442488126303</v>
      </c>
      <c r="E7">
        <f>'MACS-nonEU'!K31</f>
        <v>2603.6493447138701</v>
      </c>
      <c r="G7" s="15">
        <f t="shared" si="3"/>
        <v>1720.3568341937641</v>
      </c>
      <c r="H7" s="15">
        <f t="shared" si="4"/>
        <v>2.3242528348408172E-2</v>
      </c>
      <c r="I7" s="15">
        <f t="shared" si="5"/>
        <v>43.555233046640723</v>
      </c>
      <c r="J7" s="15">
        <f t="shared" si="2"/>
        <v>12.743404631658693</v>
      </c>
    </row>
    <row r="8" spans="1:10" x14ac:dyDescent="0.25">
      <c r="A8">
        <f t="shared" si="0"/>
        <v>36.694196134595799</v>
      </c>
      <c r="B8" s="7">
        <f>'MACS-nonEU'!K9</f>
        <v>345.01073438022303</v>
      </c>
      <c r="C8" s="7">
        <f t="shared" si="1"/>
        <v>199.979951013738</v>
      </c>
      <c r="D8">
        <f>'MACS-nonEU'!AB9</f>
        <v>47.872162580211501</v>
      </c>
      <c r="E8">
        <f>'MACS-nonEU'!K32</f>
        <v>2602.5232514725099</v>
      </c>
      <c r="G8" s="15">
        <f t="shared" si="3"/>
        <v>1914.6644894445587</v>
      </c>
      <c r="H8" s="15">
        <f t="shared" si="4"/>
        <v>2.5002898859893277E-2</v>
      </c>
      <c r="I8" s="15">
        <f t="shared" si="5"/>
        <v>53.949650188314891</v>
      </c>
      <c r="J8" s="15">
        <f t="shared" si="2"/>
        <v>36.935855626650259</v>
      </c>
    </row>
    <row r="9" spans="1:10" x14ac:dyDescent="0.25">
      <c r="A9">
        <f t="shared" si="0"/>
        <v>40.418066783521368</v>
      </c>
      <c r="B9" s="7">
        <f>'MACS-nonEU'!K10</f>
        <v>324.71598620745903</v>
      </c>
      <c r="C9" s="7">
        <f t="shared" si="1"/>
        <v>220.274699186502</v>
      </c>
      <c r="D9">
        <f>'MACS-nonEU'!AB10</f>
        <v>61.109898870230801</v>
      </c>
      <c r="E9">
        <f>'MACS-nonEU'!K33</f>
        <v>2601.1783839618201</v>
      </c>
      <c r="G9" s="15">
        <f t="shared" si="3"/>
        <v>2108.9721360443004</v>
      </c>
      <c r="H9" s="15">
        <f t="shared" si="4"/>
        <v>2.897615280249826E-2</v>
      </c>
      <c r="I9" s="15">
        <f t="shared" si="5"/>
        <v>65.455320148982338</v>
      </c>
      <c r="J9" s="15">
        <f t="shared" si="2"/>
        <v>18.882686089826645</v>
      </c>
    </row>
    <row r="10" spans="1:10" x14ac:dyDescent="0.25">
      <c r="A10">
        <f t="shared" si="0"/>
        <v>44.141937620863381</v>
      </c>
      <c r="B10" s="7">
        <f>'MACS-nonEU'!K11</f>
        <v>304.42123700784299</v>
      </c>
      <c r="C10" s="7">
        <f t="shared" si="1"/>
        <v>240.56944838611804</v>
      </c>
      <c r="D10">
        <f>'MACS-nonEU'!AB11</f>
        <v>76.227110483922502</v>
      </c>
      <c r="E10">
        <f>'MACS-nonEU'!K34</f>
        <v>2599.5112217976798</v>
      </c>
      <c r="G10" s="15">
        <f t="shared" si="3"/>
        <v>2303.2797924754141</v>
      </c>
      <c r="H10" s="15">
        <f t="shared" si="4"/>
        <v>3.3095028547095708E-2</v>
      </c>
      <c r="I10" s="15">
        <f t="shared" si="5"/>
        <v>78.072244033180795</v>
      </c>
      <c r="J10" s="15">
        <f t="shared" si="2"/>
        <v>3.4045178145985049</v>
      </c>
    </row>
    <row r="11" spans="1:10" x14ac:dyDescent="0.25">
      <c r="A11">
        <f t="shared" si="0"/>
        <v>47.865808273216892</v>
      </c>
      <c r="B11" s="7">
        <f>'MACS-nonEU'!K12</f>
        <v>284.126488816397</v>
      </c>
      <c r="C11" s="7">
        <f t="shared" si="1"/>
        <v>260.86419657756403</v>
      </c>
      <c r="D11">
        <f>'MACS-nonEU'!AB12</f>
        <v>91.335896477006699</v>
      </c>
      <c r="E11">
        <f>'MACS-nonEU'!K35</f>
        <v>2597.4907479273502</v>
      </c>
      <c r="G11" s="15">
        <f t="shared" si="3"/>
        <v>2497.5874392540222</v>
      </c>
      <c r="H11" s="15">
        <f t="shared" si="4"/>
        <v>3.6569649190855494E-2</v>
      </c>
      <c r="I11" s="15">
        <f t="shared" si="5"/>
        <v>91.800420577303612</v>
      </c>
      <c r="J11" s="15">
        <f t="shared" si="2"/>
        <v>0.21578263975665643</v>
      </c>
    </row>
    <row r="12" spans="1:10" x14ac:dyDescent="0.25">
      <c r="A12">
        <f t="shared" si="0"/>
        <v>51.589679105594222</v>
      </c>
      <c r="B12" s="7">
        <f>'MACS-nonEU'!K13</f>
        <v>263.83173964383798</v>
      </c>
      <c r="C12" s="7">
        <f t="shared" si="1"/>
        <v>281.15894575012305</v>
      </c>
      <c r="D12">
        <f>'MACS-nonEU'!AB13</f>
        <v>105.781463054955</v>
      </c>
      <c r="E12">
        <f>'MACS-nonEU'!K36</f>
        <v>2595.1221061213801</v>
      </c>
      <c r="G12" s="15">
        <f t="shared" si="3"/>
        <v>2691.8950954260836</v>
      </c>
      <c r="H12" s="15">
        <f t="shared" si="4"/>
        <v>3.9296279871638716E-2</v>
      </c>
      <c r="I12" s="15">
        <f t="shared" si="5"/>
        <v>106.63985112475893</v>
      </c>
      <c r="J12" s="15">
        <f t="shared" si="2"/>
        <v>0.73683007838172787</v>
      </c>
    </row>
    <row r="13" spans="1:10" x14ac:dyDescent="0.25">
      <c r="A13">
        <f t="shared" si="0"/>
        <v>55.313549753334449</v>
      </c>
      <c r="B13" s="7">
        <f>'MACS-nonEU'!K14</f>
        <v>243.536991477534</v>
      </c>
      <c r="C13" s="7">
        <f t="shared" si="1"/>
        <v>301.45369391642703</v>
      </c>
      <c r="D13">
        <f>'MACS-nonEU'!AB14</f>
        <v>120.270579249563</v>
      </c>
      <c r="E13">
        <f>'MACS-nonEU'!K37</f>
        <v>2592.39428115284</v>
      </c>
      <c r="G13" s="15">
        <f t="shared" si="3"/>
        <v>2886.2027419639753</v>
      </c>
      <c r="H13" s="15">
        <f t="shared" si="4"/>
        <v>4.1670869998454242E-2</v>
      </c>
      <c r="I13" s="15">
        <f t="shared" si="5"/>
        <v>122.59053422032702</v>
      </c>
      <c r="J13" s="15">
        <f t="shared" si="2"/>
        <v>5.3821910663726662</v>
      </c>
    </row>
    <row r="14" spans="1:10" x14ac:dyDescent="0.25">
      <c r="A14">
        <f t="shared" si="0"/>
        <v>59.037420592935199</v>
      </c>
      <c r="B14" s="7">
        <f>'MACS-nonEU'!K15</f>
        <v>223.24224226560801</v>
      </c>
      <c r="C14" s="7">
        <f t="shared" si="1"/>
        <v>321.74844312835302</v>
      </c>
      <c r="D14">
        <f>'MACS-nonEU'!AB15</f>
        <v>138.12376122160299</v>
      </c>
      <c r="E14">
        <f>'MACS-nonEU'!K38</f>
        <v>2589.27554896947</v>
      </c>
      <c r="F14" s="16"/>
      <c r="G14" s="15">
        <f t="shared" si="3"/>
        <v>3080.5103985129472</v>
      </c>
      <c r="H14" s="15">
        <f t="shared" si="4"/>
        <v>4.4837946753330027E-2</v>
      </c>
      <c r="I14" s="15">
        <f t="shared" si="5"/>
        <v>139.65247147991661</v>
      </c>
      <c r="J14" s="15">
        <f t="shared" si="2"/>
        <v>2.3369550538733046</v>
      </c>
    </row>
    <row r="15" spans="1:10" x14ac:dyDescent="0.25">
      <c r="A15">
        <f t="shared" si="0"/>
        <v>62.761291462436461</v>
      </c>
      <c r="B15" s="7">
        <f>'MACS-nonEU'!K16</f>
        <v>202.94749289072701</v>
      </c>
      <c r="C15" s="7">
        <f t="shared" si="1"/>
        <v>342.04319250323402</v>
      </c>
      <c r="D15">
        <f>'MACS-nonEU'!AB16</f>
        <v>166.24657560599101</v>
      </c>
      <c r="E15">
        <f>'MACS-nonEU'!K39</f>
        <v>2585.6185881996598</v>
      </c>
      <c r="F15" s="16"/>
      <c r="G15" s="15">
        <f t="shared" si="3"/>
        <v>3274.8180566220963</v>
      </c>
      <c r="H15" s="15">
        <f t="shared" si="4"/>
        <v>5.0765133430793023E-2</v>
      </c>
      <c r="I15" s="15">
        <f t="shared" si="5"/>
        <v>157.82566226072814</v>
      </c>
      <c r="J15" s="15">
        <f t="shared" si="2"/>
        <v>70.911781568426377</v>
      </c>
    </row>
    <row r="16" spans="1:10" x14ac:dyDescent="0.25">
      <c r="B16" s="7"/>
      <c r="C16" s="7"/>
      <c r="F16" s="16"/>
      <c r="G16" s="15"/>
      <c r="H16" s="15"/>
      <c r="I16" s="15"/>
      <c r="J16" s="15"/>
    </row>
  </sheetData>
  <mergeCells count="1">
    <mergeCell ref="A1:D1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1019-7A03-42AB-A47F-00B4B5780AC9}">
  <dimension ref="A1:J16"/>
  <sheetViews>
    <sheetView workbookViewId="0">
      <selection activeCell="J3" sqref="J3"/>
    </sheetView>
  </sheetViews>
  <sheetFormatPr baseColWidth="10" defaultRowHeight="15" x14ac:dyDescent="0.25"/>
  <sheetData>
    <row r="1" spans="1:10" ht="15.75" x14ac:dyDescent="0.25">
      <c r="A1" s="42" t="str">
        <f>'MACS-nonEU'!L3</f>
        <v>MEA</v>
      </c>
      <c r="B1" s="42"/>
      <c r="C1" s="42"/>
      <c r="D1" s="42"/>
      <c r="G1" s="15"/>
      <c r="H1" s="15"/>
      <c r="I1" s="15">
        <v>4.7599926130683909E-2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'MACS-nonEU'!L4</f>
        <v>2495.8212256125598</v>
      </c>
      <c r="C3" s="7">
        <f>B$3-B3</f>
        <v>0</v>
      </c>
      <c r="D3">
        <f>'MACS-nonEU'!AC4</f>
        <v>0</v>
      </c>
      <c r="E3">
        <f>'MACS-nonEU'!L27</f>
        <v>4883.4855132588</v>
      </c>
      <c r="G3" s="15"/>
      <c r="H3" s="15"/>
      <c r="I3" s="15"/>
      <c r="J3" s="15">
        <f>SUM(J4:J7,J9:J19)</f>
        <v>297.02247181940857</v>
      </c>
    </row>
    <row r="4" spans="1:10" x14ac:dyDescent="0.25">
      <c r="A4">
        <f t="shared" ref="A4:A16" si="0">100*(B$3-B4)/B$3</f>
        <v>10.050315471534054</v>
      </c>
      <c r="B4" s="7">
        <f>'MACS-nonEU'!L5</f>
        <v>2244.9833188329899</v>
      </c>
      <c r="C4" s="7">
        <f t="shared" ref="C4:C16" si="1">B$3-B4</f>
        <v>250.83790677956995</v>
      </c>
      <c r="D4">
        <f>'MACS-nonEU'!AC5</f>
        <v>15.5543800016191</v>
      </c>
      <c r="E4">
        <f>'MACS-nonEU'!L28</f>
        <v>4885.08056008723</v>
      </c>
      <c r="G4" s="15">
        <f>2*A4/100*E$3</f>
        <v>981.61140017834668</v>
      </c>
      <c r="H4" s="15">
        <f>D4/G4</f>
        <v>1.5845761366252532E-2</v>
      </c>
      <c r="I4" s="15">
        <f>$I$1*3*(A4/100)^2*$E$3</f>
        <v>7.0439590975933335</v>
      </c>
      <c r="J4" s="15">
        <f t="shared" ref="J4:J16" si="2">(D4-I4)^2</f>
        <v>72.42726396367874</v>
      </c>
    </row>
    <row r="5" spans="1:10" x14ac:dyDescent="0.25">
      <c r="A5">
        <f t="shared" si="0"/>
        <v>14.138937637804586</v>
      </c>
      <c r="B5" s="7">
        <f>'MACS-nonEU'!L6</f>
        <v>2142.9386189721099</v>
      </c>
      <c r="C5" s="7">
        <f t="shared" si="1"/>
        <v>352.88260664044992</v>
      </c>
      <c r="D5">
        <f>'MACS-nonEU'!AC6</f>
        <v>23.364401689115098</v>
      </c>
      <c r="E5">
        <f>'MACS-nonEU'!L29</f>
        <v>4883.9392422635001</v>
      </c>
      <c r="G5" s="15">
        <f t="shared" ref="G5:G16" si="3">2*A5/100*E$3</f>
        <v>1380.9459425417658</v>
      </c>
      <c r="H5" s="15">
        <f t="shared" ref="H5:H16" si="4">D5/G5</f>
        <v>1.6919128381021661E-2</v>
      </c>
      <c r="I5" s="15">
        <f t="shared" ref="I5:I16" si="5">$I$1*3*(A5/100)^2*$E$3</f>
        <v>13.940905879226749</v>
      </c>
      <c r="J5" s="15">
        <f t="shared" si="2"/>
        <v>88.802273278983279</v>
      </c>
    </row>
    <row r="6" spans="1:10" x14ac:dyDescent="0.25">
      <c r="A6">
        <f t="shared" si="0"/>
        <v>22.316181569280062</v>
      </c>
      <c r="B6" s="7">
        <f>'MACS-nonEU'!L7</f>
        <v>1938.84922926023</v>
      </c>
      <c r="C6" s="7">
        <f t="shared" si="1"/>
        <v>556.97199635232982</v>
      </c>
      <c r="D6">
        <f>'MACS-nonEU'!AC7</f>
        <v>42.730820590585999</v>
      </c>
      <c r="E6">
        <f>'MACS-nonEU'!L30</f>
        <v>4878.6141027520798</v>
      </c>
      <c r="G6" s="15">
        <f t="shared" si="3"/>
        <v>2179.6149880966441</v>
      </c>
      <c r="H6" s="15">
        <f t="shared" si="4"/>
        <v>1.9604756263811907E-2</v>
      </c>
      <c r="I6" s="15">
        <f t="shared" si="5"/>
        <v>34.729394355588354</v>
      </c>
      <c r="J6" s="15">
        <f t="shared" si="2"/>
        <v>64.02282179410858</v>
      </c>
    </row>
    <row r="7" spans="1:10" x14ac:dyDescent="0.25">
      <c r="A7">
        <f t="shared" si="0"/>
        <v>26.404803735313401</v>
      </c>
      <c r="B7" s="7">
        <f>'MACS-nonEU'!L8</f>
        <v>1836.8045294052699</v>
      </c>
      <c r="C7" s="7">
        <f t="shared" si="1"/>
        <v>659.0166962072899</v>
      </c>
      <c r="D7">
        <f>'MACS-nonEU'!AC8</f>
        <v>54.897093636908401</v>
      </c>
      <c r="E7">
        <f>'MACS-nonEU'!L31</f>
        <v>4874.0844168725798</v>
      </c>
      <c r="G7" s="15">
        <f t="shared" si="3"/>
        <v>2578.9495304368966</v>
      </c>
      <c r="H7" s="15">
        <f t="shared" si="4"/>
        <v>2.128661029966273E-2</v>
      </c>
      <c r="I7" s="15">
        <f t="shared" si="5"/>
        <v>48.620937069046605</v>
      </c>
      <c r="J7" s="15">
        <f t="shared" si="2"/>
        <v>39.390141264314771</v>
      </c>
    </row>
    <row r="8" spans="1:10" x14ac:dyDescent="0.25">
      <c r="A8" s="30" t="s">
        <v>41</v>
      </c>
      <c r="B8" s="30" t="s">
        <v>41</v>
      </c>
      <c r="C8" s="30" t="s">
        <v>41</v>
      </c>
      <c r="D8" s="30" t="s">
        <v>41</v>
      </c>
      <c r="E8" s="30" t="s">
        <v>41</v>
      </c>
      <c r="G8" s="31" t="s">
        <v>41</v>
      </c>
      <c r="H8" s="31" t="s">
        <v>41</v>
      </c>
      <c r="I8" s="31" t="s">
        <v>41</v>
      </c>
      <c r="J8" s="31" t="s">
        <v>41</v>
      </c>
    </row>
    <row r="9" spans="1:10" x14ac:dyDescent="0.25">
      <c r="A9">
        <f t="shared" si="0"/>
        <v>34.582047667705602</v>
      </c>
      <c r="B9" s="7">
        <f>'MACS-nonEU'!L10</f>
        <v>1632.7151396705101</v>
      </c>
      <c r="C9" s="7">
        <f t="shared" si="1"/>
        <v>863.10608594204973</v>
      </c>
      <c r="D9">
        <f>'MACS-nonEU'!AC10</f>
        <v>86.619386858033494</v>
      </c>
      <c r="E9">
        <f>'MACS-nonEU'!L33</f>
        <v>4859.9736484292998</v>
      </c>
      <c r="G9" s="15">
        <f t="shared" si="3"/>
        <v>3377.6185760813114</v>
      </c>
      <c r="H9" s="15">
        <f t="shared" si="4"/>
        <v>2.5645106132300078E-2</v>
      </c>
      <c r="I9" s="15">
        <f t="shared" si="5"/>
        <v>83.398616728834511</v>
      </c>
      <c r="J9" s="15">
        <f t="shared" si="2"/>
        <v>10.373360225140427</v>
      </c>
    </row>
    <row r="10" spans="1:10" x14ac:dyDescent="0.25">
      <c r="A10">
        <f t="shared" si="0"/>
        <v>38.670669835007864</v>
      </c>
      <c r="B10" s="7">
        <f>'MACS-nonEU'!L11</f>
        <v>1530.6704397838801</v>
      </c>
      <c r="C10" s="7">
        <f t="shared" si="1"/>
        <v>965.15078582867977</v>
      </c>
      <c r="D10">
        <f>'MACS-nonEU'!AC11</f>
        <v>105.795855312029</v>
      </c>
      <c r="E10">
        <f>'MACS-nonEU'!L34</f>
        <v>4849.8595872248197</v>
      </c>
      <c r="G10" s="15">
        <f t="shared" si="3"/>
        <v>3776.9531185454994</v>
      </c>
      <c r="H10" s="15">
        <f t="shared" si="4"/>
        <v>2.801089978918533E-2</v>
      </c>
      <c r="I10" s="15">
        <f t="shared" si="5"/>
        <v>104.28475538181679</v>
      </c>
      <c r="J10" s="15">
        <f t="shared" si="2"/>
        <v>2.2834229990873491</v>
      </c>
    </row>
    <row r="11" spans="1:10" x14ac:dyDescent="0.25">
      <c r="A11">
        <f t="shared" si="0"/>
        <v>42.759291602442147</v>
      </c>
      <c r="B11" s="7">
        <f>'MACS-nonEU'!L12</f>
        <v>1428.62574987724</v>
      </c>
      <c r="C11" s="7">
        <f t="shared" si="1"/>
        <v>1067.1954757353199</v>
      </c>
      <c r="D11">
        <f>'MACS-nonEU'!AC12</f>
        <v>127.238742571589</v>
      </c>
      <c r="E11">
        <f>'MACS-nonEU'!L35</f>
        <v>4837.30119600126</v>
      </c>
      <c r="G11" s="15">
        <f t="shared" si="3"/>
        <v>4176.2876219546979</v>
      </c>
      <c r="H11" s="15">
        <f t="shared" si="4"/>
        <v>3.0466949139876368E-2</v>
      </c>
      <c r="I11" s="15">
        <f t="shared" si="5"/>
        <v>127.50242370507314</v>
      </c>
      <c r="J11" s="15">
        <f t="shared" si="2"/>
        <v>6.9527740155481452E-2</v>
      </c>
    </row>
    <row r="12" spans="1:10" x14ac:dyDescent="0.25">
      <c r="A12">
        <f t="shared" si="0"/>
        <v>46.847913771778991</v>
      </c>
      <c r="B12" s="7">
        <f>'MACS-nonEU'!L13</f>
        <v>1326.5810499398301</v>
      </c>
      <c r="C12" s="7">
        <f t="shared" si="1"/>
        <v>1169.2401756727297</v>
      </c>
      <c r="D12">
        <f>'MACS-nonEU'!AC13</f>
        <v>151.368061327042</v>
      </c>
      <c r="E12">
        <f>'MACS-nonEU'!L36</f>
        <v>4821.91710212424</v>
      </c>
      <c r="G12" s="15">
        <f t="shared" si="3"/>
        <v>4575.6221646176027</v>
      </c>
      <c r="H12" s="15">
        <f t="shared" si="4"/>
        <v>3.3081416227402211E-2</v>
      </c>
      <c r="I12" s="15">
        <f t="shared" si="5"/>
        <v>153.05162625328217</v>
      </c>
      <c r="J12" s="15">
        <f t="shared" si="2"/>
        <v>2.8343908608660553</v>
      </c>
    </row>
    <row r="13" spans="1:10" x14ac:dyDescent="0.25">
      <c r="A13">
        <f t="shared" si="0"/>
        <v>50.936535541991525</v>
      </c>
      <c r="B13" s="7">
        <f>'MACS-nonEU'!L14</f>
        <v>1224.5363599638499</v>
      </c>
      <c r="C13" s="7">
        <f t="shared" si="1"/>
        <v>1271.2848656487099</v>
      </c>
      <c r="D13">
        <f>'MACS-nonEU'!AC14</f>
        <v>178.761537041987</v>
      </c>
      <c r="E13">
        <f>'MACS-nonEU'!L37</f>
        <v>4803.3114871863299</v>
      </c>
      <c r="G13" s="15">
        <f t="shared" si="3"/>
        <v>4974.9566682981513</v>
      </c>
      <c r="H13" s="15">
        <f t="shared" si="4"/>
        <v>3.5932280210822079E-2</v>
      </c>
      <c r="I13" s="15">
        <f t="shared" si="5"/>
        <v>180.9323580233204</v>
      </c>
      <c r="J13" s="15">
        <f t="shared" si="2"/>
        <v>4.7124637329973345</v>
      </c>
    </row>
    <row r="14" spans="1:10" x14ac:dyDescent="0.25">
      <c r="A14">
        <f t="shared" si="0"/>
        <v>55.025157713833764</v>
      </c>
      <c r="B14" s="7">
        <f>'MACS-nonEU'!L15</f>
        <v>1122.49165996391</v>
      </c>
      <c r="C14" s="7">
        <f t="shared" si="1"/>
        <v>1373.3295656486498</v>
      </c>
      <c r="D14">
        <f>'MACS-nonEU'!AC15</f>
        <v>208.745316577583</v>
      </c>
      <c r="E14">
        <f>'MACS-nonEU'!L38</f>
        <v>4781.4427705423204</v>
      </c>
      <c r="F14" s="16"/>
      <c r="G14" s="15">
        <f t="shared" si="3"/>
        <v>5374.2912112057575</v>
      </c>
      <c r="H14" s="15">
        <f t="shared" si="4"/>
        <v>3.8841459901230328E-2</v>
      </c>
      <c r="I14" s="15">
        <f t="shared" si="5"/>
        <v>211.14462447775477</v>
      </c>
      <c r="J14" s="15">
        <f t="shared" si="2"/>
        <v>5.7566783998267042</v>
      </c>
    </row>
    <row r="15" spans="1:10" x14ac:dyDescent="0.25">
      <c r="A15">
        <f t="shared" si="0"/>
        <v>59.113779886478561</v>
      </c>
      <c r="B15" s="7">
        <f>'MACS-nonEU'!L16</f>
        <v>1020.44695994394</v>
      </c>
      <c r="C15" s="7">
        <f t="shared" si="1"/>
        <v>1475.37426566862</v>
      </c>
      <c r="D15">
        <f>'MACS-nonEU'!AC16</f>
        <v>241.77430865217499</v>
      </c>
      <c r="E15">
        <f>'MACS-nonEU'!L39</f>
        <v>4756.0893643537302</v>
      </c>
      <c r="F15" s="16"/>
      <c r="G15" s="15">
        <f t="shared" si="3"/>
        <v>5773.6257541917494</v>
      </c>
      <c r="H15" s="15">
        <f t="shared" si="4"/>
        <v>4.1875646075023615E-2</v>
      </c>
      <c r="I15" s="15">
        <f t="shared" si="5"/>
        <v>243.68842299896241</v>
      </c>
      <c r="J15" s="15">
        <f t="shared" si="2"/>
        <v>3.6638337325774102</v>
      </c>
    </row>
    <row r="16" spans="1:10" x14ac:dyDescent="0.25">
      <c r="A16">
        <f t="shared" si="0"/>
        <v>63.202401779409747</v>
      </c>
      <c r="B16" s="7">
        <f>'MACS-nonEU'!L17</f>
        <v>918.402266905121</v>
      </c>
      <c r="C16" s="7">
        <f t="shared" si="1"/>
        <v>1577.4189587074388</v>
      </c>
      <c r="D16">
        <f>'MACS-nonEU'!AC17</f>
        <v>280.20274282625201</v>
      </c>
      <c r="E16">
        <f>'MACS-nonEU'!L40</f>
        <v>4726.7865980022698</v>
      </c>
      <c r="F16" s="16"/>
      <c r="G16" s="15">
        <f t="shared" si="3"/>
        <v>6172.9602698581939</v>
      </c>
      <c r="H16" s="15">
        <f t="shared" si="4"/>
        <v>4.5391956302464405E-2</v>
      </c>
      <c r="I16" s="15">
        <f t="shared" si="5"/>
        <v>278.56375111557361</v>
      </c>
      <c r="J16" s="15">
        <f t="shared" si="2"/>
        <v>2.6862938276724977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9565-8E8E-4533-8017-EC77E9BA8681}">
  <dimension ref="A1:J16"/>
  <sheetViews>
    <sheetView workbookViewId="0">
      <selection activeCell="I4" sqref="I4"/>
    </sheetView>
  </sheetViews>
  <sheetFormatPr baseColWidth="10" defaultRowHeight="15" x14ac:dyDescent="0.25"/>
  <sheetData>
    <row r="1" spans="1:10" ht="15.75" x14ac:dyDescent="0.25">
      <c r="A1" s="42" t="str">
        <f>'MACS-nonEU'!M3</f>
        <v>AFR</v>
      </c>
      <c r="B1" s="42"/>
      <c r="C1" s="42"/>
      <c r="D1" s="42"/>
      <c r="G1" s="15"/>
      <c r="H1" s="15"/>
      <c r="I1" s="15">
        <v>3.3717403533832312E-2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'MACS-nonEU'!M4</f>
        <v>1605.11235104609</v>
      </c>
      <c r="C3" s="7">
        <f>B$3-B3</f>
        <v>0</v>
      </c>
      <c r="D3">
        <f>'MACS-nonEU'!AD4</f>
        <v>0</v>
      </c>
      <c r="E3">
        <f>'MACS-nonEU'!M27</f>
        <v>4040.9335680520799</v>
      </c>
      <c r="G3" s="15"/>
      <c r="H3" s="15"/>
      <c r="I3" s="15"/>
      <c r="J3" s="15">
        <f>SUM(J4:J16)</f>
        <v>4246.6211018894282</v>
      </c>
    </row>
    <row r="4" spans="1:10" x14ac:dyDescent="0.25">
      <c r="A4">
        <f t="shared" ref="A4:A15" si="0">100*(B$3-B4)/B$3</f>
        <v>24.855666328085839</v>
      </c>
      <c r="B4" s="7">
        <f>'MACS-nonEU'!M5</f>
        <v>1206.15098087918</v>
      </c>
      <c r="C4" s="7">
        <f t="shared" ref="C4:C15" si="1">B$3-B4</f>
        <v>398.96137016691</v>
      </c>
      <c r="D4">
        <f>'MACS-nonEU'!AD5</f>
        <v>24.856474353051699</v>
      </c>
      <c r="E4">
        <f>'MACS-nonEU'!M28</f>
        <v>4036.29534303321</v>
      </c>
      <c r="G4" s="15">
        <f>2*A4/100*E$3</f>
        <v>2008.8019284292768</v>
      </c>
      <c r="H4" s="15">
        <f>D4/G4</f>
        <v>1.2373780610857678E-2</v>
      </c>
      <c r="I4" s="15">
        <f>$I$1*3*(A4/100)^2*$E$3</f>
        <v>25.25270523911173</v>
      </c>
      <c r="J4" s="15">
        <f t="shared" ref="J4:J15" si="2">(D4-I4)^2</f>
        <v>0.15699891506791777</v>
      </c>
    </row>
    <row r="5" spans="1:10" x14ac:dyDescent="0.25">
      <c r="A5">
        <f t="shared" si="0"/>
        <v>28.271318195798973</v>
      </c>
      <c r="B5" s="7">
        <f>'MACS-nonEU'!M6</f>
        <v>1151.3259308817801</v>
      </c>
      <c r="C5" s="7">
        <f t="shared" si="1"/>
        <v>453.7864201643099</v>
      </c>
      <c r="D5">
        <f>'MACS-nonEU'!AD6</f>
        <v>28.848594246214599</v>
      </c>
      <c r="E5">
        <f>'MACS-nonEU'!M29</f>
        <v>4034.6927949199298</v>
      </c>
      <c r="G5" s="15">
        <f t="shared" ref="G5:G15" si="3">2*A5/100*E$3</f>
        <v>2284.8503742097128</v>
      </c>
      <c r="H5" s="15">
        <f t="shared" ref="H5:H15" si="4">D5/G5</f>
        <v>1.2626032134026629E-2</v>
      </c>
      <c r="I5" s="15">
        <f t="shared" ref="I5:I15" si="5">$I$1*3*(A5/100)^2*$E$3</f>
        <v>32.670005415410053</v>
      </c>
      <c r="J5" s="15">
        <f t="shared" si="2"/>
        <v>14.603183324051763</v>
      </c>
    </row>
    <row r="6" spans="1:10" x14ac:dyDescent="0.25">
      <c r="A6">
        <f t="shared" si="0"/>
        <v>35.102620685884389</v>
      </c>
      <c r="B6" s="7">
        <f>'MACS-nonEU'!M7</f>
        <v>1041.6758508761</v>
      </c>
      <c r="C6" s="7">
        <f t="shared" si="1"/>
        <v>563.43650016999004</v>
      </c>
      <c r="D6">
        <f>'MACS-nonEU'!AD7</f>
        <v>41.663807558115899</v>
      </c>
      <c r="E6">
        <f>'MACS-nonEU'!M30</f>
        <v>4030.5172266116401</v>
      </c>
      <c r="G6" s="15">
        <f t="shared" si="3"/>
        <v>2836.9471651237909</v>
      </c>
      <c r="H6" s="15">
        <f t="shared" si="4"/>
        <v>1.4686141522236594E-2</v>
      </c>
      <c r="I6" s="15">
        <f t="shared" si="5"/>
        <v>50.365850438811215</v>
      </c>
      <c r="J6" s="15">
        <f t="shared" si="2"/>
        <v>75.725550297460032</v>
      </c>
    </row>
    <row r="7" spans="1:10" x14ac:dyDescent="0.25">
      <c r="A7">
        <f t="shared" si="0"/>
        <v>38.51827249155906</v>
      </c>
      <c r="B7" s="7">
        <f>'MACS-nonEU'!M8</f>
        <v>986.85080187448705</v>
      </c>
      <c r="C7" s="7">
        <f t="shared" si="1"/>
        <v>618.26154917160295</v>
      </c>
      <c r="D7">
        <f>'MACS-nonEU'!AD8</f>
        <v>48.566864858340601</v>
      </c>
      <c r="E7">
        <f>'MACS-nonEU'!M31</f>
        <v>4027.8004313646902</v>
      </c>
      <c r="G7" s="15">
        <f t="shared" si="3"/>
        <v>3112.9956058903604</v>
      </c>
      <c r="H7" s="15">
        <f t="shared" si="4"/>
        <v>1.5601327790647426E-2</v>
      </c>
      <c r="I7" s="15">
        <f t="shared" si="5"/>
        <v>60.64439831650143</v>
      </c>
      <c r="J7" s="15">
        <f t="shared" si="2"/>
        <v>145.86681443299429</v>
      </c>
    </row>
    <row r="8" spans="1:10" x14ac:dyDescent="0.25">
      <c r="A8">
        <f t="shared" si="0"/>
        <v>41.933923985604331</v>
      </c>
      <c r="B8" s="7">
        <f>'MACS-nonEU'!M9</f>
        <v>932.02575787487604</v>
      </c>
      <c r="C8" s="7">
        <f t="shared" si="1"/>
        <v>673.08659317121396</v>
      </c>
      <c r="D8">
        <f>'MACS-nonEU'!AD9</f>
        <v>55.969640265669597</v>
      </c>
      <c r="E8">
        <f>'MACS-nonEU'!M32</f>
        <v>4024.6386208239601</v>
      </c>
      <c r="G8" s="15">
        <f t="shared" si="3"/>
        <v>3389.0440214714563</v>
      </c>
      <c r="H8" s="15">
        <f t="shared" si="4"/>
        <v>1.6514875555192311E-2</v>
      </c>
      <c r="I8" s="15">
        <f t="shared" si="5"/>
        <v>71.8766945060772</v>
      </c>
      <c r="J8" s="15">
        <f t="shared" si="2"/>
        <v>253.03437460726951</v>
      </c>
    </row>
    <row r="9" spans="1:10" x14ac:dyDescent="0.25">
      <c r="A9">
        <f t="shared" si="0"/>
        <v>45.349575541812982</v>
      </c>
      <c r="B9" s="7">
        <f>'MACS-nonEU'!M10</f>
        <v>877.20071287747305</v>
      </c>
      <c r="C9" s="7">
        <f t="shared" si="1"/>
        <v>727.91163816861695</v>
      </c>
      <c r="D9">
        <f>'MACS-nonEU'!AD10</f>
        <v>64.493876294661106</v>
      </c>
      <c r="E9">
        <f>'MACS-nonEU'!M33</f>
        <v>4020.9872587670102</v>
      </c>
      <c r="G9" s="15">
        <f t="shared" si="3"/>
        <v>3665.0924420765132</v>
      </c>
      <c r="H9" s="15">
        <f t="shared" si="4"/>
        <v>1.7596793890994229E-2</v>
      </c>
      <c r="I9" s="15">
        <f t="shared" si="5"/>
        <v>84.062740132260743</v>
      </c>
      <c r="J9" s="15">
        <f t="shared" si="2"/>
        <v>382.94043189451475</v>
      </c>
    </row>
    <row r="10" spans="1:10" x14ac:dyDescent="0.25">
      <c r="A10">
        <f t="shared" si="0"/>
        <v>48.765227035794894</v>
      </c>
      <c r="B10" s="7">
        <f>'MACS-nonEU'!M11</f>
        <v>822.37566887887897</v>
      </c>
      <c r="C10" s="7">
        <f t="shared" si="1"/>
        <v>782.73668216721103</v>
      </c>
      <c r="D10">
        <f>'MACS-nonEU'!AD11</f>
        <v>76.0566635108149</v>
      </c>
      <c r="E10">
        <f>'MACS-nonEU'!M34</f>
        <v>4016.7119647640102</v>
      </c>
      <c r="G10" s="15">
        <f t="shared" si="3"/>
        <v>3941.1408576524882</v>
      </c>
      <c r="H10" s="15">
        <f t="shared" si="4"/>
        <v>1.9298133778480959E-2</v>
      </c>
      <c r="I10" s="15">
        <f t="shared" si="5"/>
        <v>97.202534751237991</v>
      </c>
      <c r="J10" s="15">
        <f t="shared" si="2"/>
        <v>447.14787051655236</v>
      </c>
    </row>
    <row r="11" spans="1:10" x14ac:dyDescent="0.25">
      <c r="A11">
        <f t="shared" si="0"/>
        <v>52.180878592367826</v>
      </c>
      <c r="B11" s="7">
        <f>'MACS-nonEU'!M12</f>
        <v>767.55062387562896</v>
      </c>
      <c r="C11" s="7">
        <f t="shared" si="1"/>
        <v>837.56172717046104</v>
      </c>
      <c r="D11">
        <f>'MACS-nonEU'!AD12</f>
        <v>92.311485492304897</v>
      </c>
      <c r="E11">
        <f>'MACS-nonEU'!M35</f>
        <v>4011.5821323188902</v>
      </c>
      <c r="G11" s="15">
        <f t="shared" si="3"/>
        <v>4217.1892782869863</v>
      </c>
      <c r="H11" s="15">
        <f t="shared" si="4"/>
        <v>2.1889338941362774E-2</v>
      </c>
      <c r="I11" s="15">
        <f t="shared" si="5"/>
        <v>111.29607884332752</v>
      </c>
      <c r="J11" s="15">
        <f t="shared" si="2"/>
        <v>360.41478470369242</v>
      </c>
    </row>
    <row r="12" spans="1:10" x14ac:dyDescent="0.25">
      <c r="A12">
        <f t="shared" si="0"/>
        <v>55.596530086978227</v>
      </c>
      <c r="B12" s="7">
        <f>'MACS-nonEU'!M13</f>
        <v>712.72557986694699</v>
      </c>
      <c r="C12" s="7">
        <f t="shared" si="1"/>
        <v>892.38677117914301</v>
      </c>
      <c r="D12">
        <f>'MACS-nonEU'!AD13</f>
        <v>112.60313751478</v>
      </c>
      <c r="E12">
        <f>'MACS-nonEU'!M36</f>
        <v>4005.3862413347701</v>
      </c>
      <c r="G12" s="15">
        <f t="shared" si="3"/>
        <v>4493.2376939137548</v>
      </c>
      <c r="H12" s="15">
        <f t="shared" si="4"/>
        <v>2.5060578848812035E-2</v>
      </c>
      <c r="I12" s="15">
        <f t="shared" si="5"/>
        <v>126.34337189486392</v>
      </c>
      <c r="J12" s="15">
        <f t="shared" si="2"/>
        <v>188.79404081964012</v>
      </c>
    </row>
    <row r="13" spans="1:10" x14ac:dyDescent="0.25">
      <c r="A13">
        <f t="shared" si="0"/>
        <v>59.012181644266676</v>
      </c>
      <c r="B13" s="7">
        <f>'MACS-nonEU'!M14</f>
        <v>657.90053485221199</v>
      </c>
      <c r="C13" s="7">
        <f t="shared" si="1"/>
        <v>947.21181619387801</v>
      </c>
      <c r="D13">
        <f>'MACS-nonEU'!AD14</f>
        <v>138.309349421093</v>
      </c>
      <c r="E13">
        <f>'MACS-nonEU'!M37</f>
        <v>3997.8687465018902</v>
      </c>
      <c r="G13" s="15">
        <f t="shared" si="3"/>
        <v>4769.2861146060795</v>
      </c>
      <c r="H13" s="15">
        <f t="shared" si="4"/>
        <v>2.900001092354609E-2</v>
      </c>
      <c r="I13" s="15">
        <f t="shared" si="5"/>
        <v>142.34441445523788</v>
      </c>
      <c r="J13" s="15">
        <f t="shared" si="2"/>
        <v>16.281749829778608</v>
      </c>
    </row>
    <row r="14" spans="1:10" x14ac:dyDescent="0.25">
      <c r="A14">
        <f t="shared" si="0"/>
        <v>62.427833140027033</v>
      </c>
      <c r="B14" s="7">
        <f>'MACS-nonEU'!M15</f>
        <v>603.07549082507205</v>
      </c>
      <c r="C14" s="7">
        <f t="shared" si="1"/>
        <v>1002.0368602210179</v>
      </c>
      <c r="D14">
        <f>'MACS-nonEU'!AD15</f>
        <v>174.219738587097</v>
      </c>
      <c r="E14">
        <f>'MACS-nonEU'!M38</f>
        <v>3988.58043250216</v>
      </c>
      <c r="F14" s="16"/>
      <c r="G14" s="15">
        <f t="shared" si="3"/>
        <v>5045.3345303257865</v>
      </c>
      <c r="H14" s="15">
        <f t="shared" si="4"/>
        <v>3.4530859656564203E-2</v>
      </c>
      <c r="I14" s="15">
        <f t="shared" si="5"/>
        <v>159.29920594307208</v>
      </c>
      <c r="J14" s="15">
        <f t="shared" si="2"/>
        <v>222.62229438141318</v>
      </c>
    </row>
    <row r="15" spans="1:10" x14ac:dyDescent="0.25">
      <c r="A15">
        <f t="shared" si="0"/>
        <v>65.843484699380213</v>
      </c>
      <c r="B15" s="7">
        <f>'MACS-nonEU'!M16</f>
        <v>548.25044577719598</v>
      </c>
      <c r="C15" s="7">
        <f t="shared" si="1"/>
        <v>1056.8619052688941</v>
      </c>
      <c r="D15">
        <f>'MACS-nonEU'!AD16</f>
        <v>223.45742814858701</v>
      </c>
      <c r="E15">
        <f>'MACS-nonEU'!M39</f>
        <v>3976.83380499431</v>
      </c>
      <c r="F15" s="16"/>
      <c r="G15" s="15">
        <f t="shared" si="3"/>
        <v>5321.3829511849808</v>
      </c>
      <c r="H15" s="15">
        <f t="shared" si="4"/>
        <v>4.1992359918172566E-2</v>
      </c>
      <c r="I15" s="15">
        <f t="shared" si="5"/>
        <v>177.20774698031306</v>
      </c>
      <c r="J15" s="15">
        <f t="shared" si="2"/>
        <v>2139.033008166994</v>
      </c>
    </row>
    <row r="16" spans="1:10" x14ac:dyDescent="0.25">
      <c r="B16" s="7"/>
      <c r="C16" s="7"/>
      <c r="F16" s="16"/>
      <c r="G16" s="15"/>
      <c r="H16" s="15"/>
      <c r="I16" s="15"/>
      <c r="J16" s="15"/>
    </row>
  </sheetData>
  <mergeCells count="1">
    <mergeCell ref="A1:D1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55D-842F-49A6-BF21-2D5B61417BE7}">
  <dimension ref="A1:J17"/>
  <sheetViews>
    <sheetView workbookViewId="0">
      <selection activeCell="I1" sqref="I1"/>
    </sheetView>
  </sheetViews>
  <sheetFormatPr baseColWidth="10" defaultRowHeight="15" x14ac:dyDescent="0.25"/>
  <sheetData>
    <row r="1" spans="1:10" ht="15.75" x14ac:dyDescent="0.25">
      <c r="A1" s="42" t="str">
        <f>'MACS-nonEU'!N3</f>
        <v>OAM</v>
      </c>
      <c r="B1" s="42"/>
      <c r="C1" s="42"/>
      <c r="D1" s="42"/>
      <c r="G1" s="15"/>
      <c r="H1" s="15"/>
      <c r="I1" s="15">
        <v>3.7655849233238656E-2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'MACS-nonEU'!N4</f>
        <v>1345.86237891833</v>
      </c>
      <c r="C3" s="7">
        <f>B$3-B3</f>
        <v>0</v>
      </c>
      <c r="D3">
        <f>'MACS-nonEU'!AE4</f>
        <v>0</v>
      </c>
      <c r="E3">
        <f>'MACS-nonEU'!N27</f>
        <v>5504.3409624819697</v>
      </c>
      <c r="G3" s="15"/>
      <c r="H3" s="15"/>
      <c r="I3" s="15"/>
      <c r="J3" s="15">
        <f>SUM(J4:J14)</f>
        <v>1415.7206856543239</v>
      </c>
    </row>
    <row r="4" spans="1:10" x14ac:dyDescent="0.25">
      <c r="A4">
        <f t="shared" ref="A4:A17" si="0">100*(B$3-B4)/B$3</f>
        <v>0.16155850077238998</v>
      </c>
      <c r="B4" s="7">
        <f>'MACS-nonEU'!N5</f>
        <v>1343.6880238364899</v>
      </c>
      <c r="C4" s="7">
        <f t="shared" ref="C4:C17" si="1">B$3-B4</f>
        <v>2.1743550818400763</v>
      </c>
      <c r="D4">
        <f>'MACS-nonEU'!AE5</f>
        <v>0</v>
      </c>
      <c r="E4">
        <f>'MACS-nonEU'!N28</f>
        <v>5504.5888612987201</v>
      </c>
      <c r="G4" s="15">
        <f>2*A4/100*E$3</f>
        <v>17.785461472772823</v>
      </c>
      <c r="H4" s="15">
        <f>D4/G4</f>
        <v>0</v>
      </c>
      <c r="I4" s="15">
        <f>$I$1*3*(A4/100)^2*$E$3</f>
        <v>1.6230005164839753E-3</v>
      </c>
      <c r="J4" s="15">
        <f t="shared" ref="J4:J14" si="2">(D4-I4)^2</f>
        <v>2.6341306765072506E-6</v>
      </c>
    </row>
    <row r="5" spans="1:10" x14ac:dyDescent="0.25">
      <c r="A5">
        <f t="shared" si="0"/>
        <v>10.971966152418236</v>
      </c>
      <c r="B5" s="7">
        <f>'MACS-nonEU'!N6</f>
        <v>1198.19481424528</v>
      </c>
      <c r="C5" s="7">
        <f t="shared" si="1"/>
        <v>147.66756467305004</v>
      </c>
      <c r="D5">
        <f>'MACS-nonEU'!AE6</f>
        <v>0.149799345386321</v>
      </c>
      <c r="E5">
        <f>'MACS-nonEU'!N29</f>
        <v>5503.3886169366897</v>
      </c>
      <c r="G5" s="15">
        <f t="shared" ref="G5:G14" si="3">2*A5/100*E$3</f>
        <v>1207.8688546344276</v>
      </c>
      <c r="H5" s="15">
        <f t="shared" ref="H5:H14" si="4">D5/G5</f>
        <v>1.2401954468116419E-4</v>
      </c>
      <c r="I5" s="15">
        <f t="shared" ref="I5:I14" si="5">$I$1*3*(A5/100)^2*$E$3</f>
        <v>7.4856229447475631</v>
      </c>
      <c r="J5" s="15">
        <f t="shared" si="2"/>
        <v>53.814307880945329</v>
      </c>
    </row>
    <row r="6" spans="1:10" x14ac:dyDescent="0.25">
      <c r="A6">
        <f t="shared" si="0"/>
        <v>16.394346718581485</v>
      </c>
      <c r="B6" s="7">
        <f>'MACS-nonEU'!N7</f>
        <v>1125.2170341635101</v>
      </c>
      <c r="C6" s="7">
        <f t="shared" si="1"/>
        <v>220.64534475481992</v>
      </c>
      <c r="D6">
        <f>'MACS-nonEU'!AE7</f>
        <v>12.529821562657199</v>
      </c>
      <c r="E6">
        <f>'MACS-nonEU'!N30</f>
        <v>5502.0002428117796</v>
      </c>
      <c r="G6" s="15">
        <f t="shared" si="3"/>
        <v>1804.8014839243986</v>
      </c>
      <c r="H6" s="15">
        <f t="shared" si="4"/>
        <v>6.9424929413356255E-3</v>
      </c>
      <c r="I6" s="15">
        <f t="shared" si="5"/>
        <v>16.712724745267987</v>
      </c>
      <c r="J6" s="15">
        <f t="shared" si="2"/>
        <v>17.496679035095461</v>
      </c>
    </row>
    <row r="7" spans="1:10" x14ac:dyDescent="0.25">
      <c r="A7">
        <f t="shared" si="0"/>
        <v>21.605426712423565</v>
      </c>
      <c r="B7" s="7">
        <f>'MACS-nonEU'!N8</f>
        <v>1055.0830689910499</v>
      </c>
      <c r="C7" s="7">
        <f t="shared" si="1"/>
        <v>290.77930992728011</v>
      </c>
      <c r="D7">
        <f>'MACS-nonEU'!AE8</f>
        <v>21.4404250181097</v>
      </c>
      <c r="E7">
        <f>'MACS-nonEU'!N31</f>
        <v>5499.8187657300195</v>
      </c>
      <c r="G7" s="15">
        <f t="shared" si="3"/>
        <v>2378.4727053019037</v>
      </c>
      <c r="H7" s="15">
        <f t="shared" si="4"/>
        <v>9.0143666439040458E-3</v>
      </c>
      <c r="I7" s="15">
        <f t="shared" si="5"/>
        <v>29.025835232189142</v>
      </c>
      <c r="J7" s="15">
        <f t="shared" si="2"/>
        <v>57.538448115860724</v>
      </c>
    </row>
    <row r="8" spans="1:10" x14ac:dyDescent="0.25">
      <c r="A8">
        <f t="shared" si="0"/>
        <v>26.769462857641383</v>
      </c>
      <c r="B8" s="7">
        <f>'MACS-nonEU'!N9</f>
        <v>985.58224927881895</v>
      </c>
      <c r="C8" s="7">
        <f t="shared" si="1"/>
        <v>360.28012963951107</v>
      </c>
      <c r="D8">
        <f>'MACS-nonEU'!AE9</f>
        <v>35.706406326058698</v>
      </c>
      <c r="E8">
        <f>'MACS-nonEU'!N32</f>
        <v>5496.6236645212603</v>
      </c>
      <c r="G8" s="15">
        <f t="shared" si="3"/>
        <v>2946.9650190191023</v>
      </c>
      <c r="H8" s="15">
        <f t="shared" si="4"/>
        <v>1.211633191965868E-2</v>
      </c>
      <c r="I8" s="15">
        <f t="shared" si="5"/>
        <v>44.559298305821422</v>
      </c>
      <c r="J8" s="15">
        <f t="shared" si="2"/>
        <v>78.373696405347161</v>
      </c>
    </row>
    <row r="9" spans="1:10" x14ac:dyDescent="0.25">
      <c r="A9">
        <f t="shared" si="0"/>
        <v>32.009622994941836</v>
      </c>
      <c r="B9" s="7">
        <f>'MACS-nonEU'!N10</f>
        <v>915.05690539581701</v>
      </c>
      <c r="C9" s="7">
        <f t="shared" si="1"/>
        <v>430.80547352251301</v>
      </c>
      <c r="D9">
        <f>'MACS-nonEU'!AE10</f>
        <v>53.519935423754099</v>
      </c>
      <c r="E9">
        <f>'MACS-nonEU'!N33</f>
        <v>5492.25381383691</v>
      </c>
      <c r="G9" s="15">
        <f t="shared" si="3"/>
        <v>3523.8375808932624</v>
      </c>
      <c r="H9" s="15">
        <f t="shared" si="4"/>
        <v>1.5187968853600584E-2</v>
      </c>
      <c r="I9" s="15">
        <f t="shared" si="5"/>
        <v>63.711839975868671</v>
      </c>
      <c r="J9" s="15">
        <f t="shared" si="2"/>
        <v>103.87491839941373</v>
      </c>
    </row>
    <row r="10" spans="1:10" x14ac:dyDescent="0.25">
      <c r="A10">
        <f t="shared" si="0"/>
        <v>37.191286173760126</v>
      </c>
      <c r="B10" s="7">
        <f>'MACS-nonEU'!N11</f>
        <v>845.31885006983805</v>
      </c>
      <c r="C10" s="7">
        <f t="shared" si="1"/>
        <v>500.54352884849197</v>
      </c>
      <c r="D10">
        <f>'MACS-nonEU'!AE11</f>
        <v>73.128606387002506</v>
      </c>
      <c r="E10">
        <f>'MACS-nonEU'!N34</f>
        <v>5486.4023088078802</v>
      </c>
      <c r="G10" s="15">
        <f t="shared" si="3"/>
        <v>4094.2703986723436</v>
      </c>
      <c r="H10" s="15">
        <f t="shared" si="4"/>
        <v>1.7861205847741774E-2</v>
      </c>
      <c r="I10" s="15">
        <f t="shared" si="5"/>
        <v>86.008510118798938</v>
      </c>
      <c r="J10" s="15">
        <f t="shared" si="2"/>
        <v>165.89192014034364</v>
      </c>
    </row>
    <row r="11" spans="1:10" x14ac:dyDescent="0.25">
      <c r="A11">
        <f t="shared" si="0"/>
        <v>42.309669203162137</v>
      </c>
      <c r="B11" s="7">
        <f>'MACS-nonEU'!N12</f>
        <v>776.43245846817604</v>
      </c>
      <c r="C11" s="7">
        <f t="shared" si="1"/>
        <v>569.42992045015399</v>
      </c>
      <c r="D11">
        <f>'MACS-nonEU'!AE12</f>
        <v>97.847049360579106</v>
      </c>
      <c r="E11">
        <f>'MACS-nonEU'!N35</f>
        <v>5478.9556331864696</v>
      </c>
      <c r="G11" s="15">
        <f t="shared" si="3"/>
        <v>4657.7369060805449</v>
      </c>
      <c r="H11" s="15">
        <f t="shared" si="4"/>
        <v>2.1007422989658891E-2</v>
      </c>
      <c r="I11" s="15">
        <f t="shared" si="5"/>
        <v>111.3110524311363</v>
      </c>
      <c r="J11" s="15">
        <f t="shared" si="2"/>
        <v>181.27937868397365</v>
      </c>
    </row>
    <row r="12" spans="1:10" x14ac:dyDescent="0.25">
      <c r="A12">
        <f t="shared" si="0"/>
        <v>47.18319752025058</v>
      </c>
      <c r="B12" s="7">
        <f>'MACS-nonEU'!N13</f>
        <v>710.84147432255099</v>
      </c>
      <c r="C12" s="7">
        <f t="shared" si="1"/>
        <v>635.02090459577903</v>
      </c>
      <c r="D12">
        <f>'MACS-nonEU'!AE13</f>
        <v>128.38827285294801</v>
      </c>
      <c r="E12">
        <f>'MACS-nonEU'!N36</f>
        <v>5469.7120699135103</v>
      </c>
      <c r="G12" s="15">
        <f t="shared" si="3"/>
        <v>5194.2481370318592</v>
      </c>
      <c r="H12" s="15">
        <f t="shared" si="4"/>
        <v>2.4717393059761044E-2</v>
      </c>
      <c r="I12" s="15">
        <f t="shared" si="5"/>
        <v>138.43113098830995</v>
      </c>
      <c r="J12" s="15">
        <f t="shared" si="2"/>
        <v>100.85899952700549</v>
      </c>
    </row>
    <row r="13" spans="1:10" x14ac:dyDescent="0.25">
      <c r="A13">
        <f t="shared" si="0"/>
        <v>51.730339972620577</v>
      </c>
      <c r="B13" s="7">
        <f>'MACS-nonEU'!N14</f>
        <v>649.643194740279</v>
      </c>
      <c r="C13" s="7">
        <f t="shared" si="1"/>
        <v>696.21918417805102</v>
      </c>
      <c r="D13">
        <f>'MACS-nonEU'!AE14</f>
        <v>168.618244794887</v>
      </c>
      <c r="E13">
        <f>'MACS-nonEU'!N37</f>
        <v>5457.9071860184604</v>
      </c>
      <c r="G13" s="15">
        <f t="shared" si="3"/>
        <v>5694.8285862882767</v>
      </c>
      <c r="H13" s="15">
        <f t="shared" si="4"/>
        <v>2.9609011446082429E-2</v>
      </c>
      <c r="I13" s="15">
        <f t="shared" si="5"/>
        <v>166.39861015781247</v>
      </c>
      <c r="J13" s="15">
        <f t="shared" si="2"/>
        <v>4.9267779221010004</v>
      </c>
    </row>
    <row r="14" spans="1:10" x14ac:dyDescent="0.25">
      <c r="A14">
        <f t="shared" si="0"/>
        <v>56.214886072057865</v>
      </c>
      <c r="B14" s="7">
        <f>'MACS-nonEU'!N15</f>
        <v>589.28737592270295</v>
      </c>
      <c r="C14" s="7">
        <f t="shared" si="1"/>
        <v>756.57500299562707</v>
      </c>
      <c r="D14">
        <f>'MACS-nonEU'!AE15</f>
        <v>222.027353750331</v>
      </c>
      <c r="E14">
        <f>'MACS-nonEU'!N38</f>
        <v>5442.5466891530004</v>
      </c>
      <c r="F14" s="16"/>
      <c r="G14" s="15">
        <f t="shared" si="3"/>
        <v>6188.5180021537053</v>
      </c>
      <c r="H14" s="15">
        <f t="shared" si="4"/>
        <v>3.5877305951612627E-2</v>
      </c>
      <c r="I14" s="15">
        <f t="shared" si="5"/>
        <v>196.49961282188011</v>
      </c>
      <c r="J14" s="15">
        <f t="shared" si="2"/>
        <v>651.66555691010706</v>
      </c>
    </row>
    <row r="15" spans="1:10" x14ac:dyDescent="0.25">
      <c r="A15">
        <f t="shared" si="0"/>
        <v>60.678081390871903</v>
      </c>
      <c r="B15" s="7">
        <f>'MACS-nonEU'!N16</f>
        <v>529.21890922914099</v>
      </c>
      <c r="C15" s="7">
        <f t="shared" si="1"/>
        <v>816.64346968918903</v>
      </c>
      <c r="D15">
        <f>'MACS-nonEU'!AE16</f>
        <v>291.44539649436598</v>
      </c>
      <c r="E15">
        <f>'MACS-nonEU'!N39</f>
        <v>5422.6176651349297</v>
      </c>
      <c r="F15" s="16"/>
      <c r="G15" s="15"/>
      <c r="H15" s="15"/>
      <c r="I15" s="15"/>
      <c r="J15" s="15"/>
    </row>
    <row r="16" spans="1:10" x14ac:dyDescent="0.25">
      <c r="A16">
        <f t="shared" si="0"/>
        <v>65.102929924115188</v>
      </c>
      <c r="B16" s="7">
        <f>'MACS-nonEU'!N17</f>
        <v>469.66653749609998</v>
      </c>
      <c r="C16" s="7">
        <f t="shared" si="1"/>
        <v>876.19584142223005</v>
      </c>
      <c r="D16">
        <f>'MACS-nonEU'!AE17</f>
        <v>374.33171652674997</v>
      </c>
      <c r="E16">
        <f>'MACS-nonEU'!N40</f>
        <v>5397.2273448160704</v>
      </c>
      <c r="F16" s="16"/>
      <c r="G16" s="15"/>
      <c r="H16" s="15"/>
      <c r="I16" s="15"/>
      <c r="J16" s="15"/>
    </row>
    <row r="17" spans="1:5" x14ac:dyDescent="0.25">
      <c r="A17">
        <f t="shared" si="0"/>
        <v>69.501405856441039</v>
      </c>
      <c r="B17" s="7">
        <f>'MACS-nonEU'!N18</f>
        <v>410.46910467714901</v>
      </c>
      <c r="C17" s="7">
        <f t="shared" si="1"/>
        <v>935.39327424118096</v>
      </c>
      <c r="D17">
        <f>'MACS-nonEU'!AE18</f>
        <v>469.28626634060299</v>
      </c>
      <c r="E17">
        <f>'MACS-nonEU'!N41</f>
        <v>5365.51568233125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11DB-BB90-4E47-960D-B9836E091D5A}">
  <dimension ref="A1:J16"/>
  <sheetViews>
    <sheetView workbookViewId="0">
      <selection activeCell="J3" sqref="J3"/>
    </sheetView>
  </sheetViews>
  <sheetFormatPr baseColWidth="10" defaultRowHeight="15" x14ac:dyDescent="0.25"/>
  <sheetData>
    <row r="1" spans="1:10" ht="15.75" x14ac:dyDescent="0.25">
      <c r="A1" s="42" t="str">
        <f>'MACS-nonEU'!O3</f>
        <v>OAS</v>
      </c>
      <c r="B1" s="42"/>
      <c r="C1" s="42"/>
      <c r="D1" s="42"/>
      <c r="G1" s="15"/>
      <c r="H1" s="15"/>
      <c r="I1" s="15">
        <v>1.6714457430316274E-2</v>
      </c>
      <c r="J1" s="15"/>
    </row>
    <row r="2" spans="1:10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0" x14ac:dyDescent="0.25">
      <c r="A3">
        <f>100*(B$3-B3)/B$3</f>
        <v>0</v>
      </c>
      <c r="B3" s="7">
        <f>'MACS-nonEU'!O4</f>
        <v>3718.1442994300601</v>
      </c>
      <c r="C3" s="7">
        <f>B$3-B3</f>
        <v>0</v>
      </c>
      <c r="D3">
        <f>'MACS-nonEU'!AF4</f>
        <v>0</v>
      </c>
      <c r="E3">
        <f>'MACS-nonEU'!O27</f>
        <v>7729.0166866500404</v>
      </c>
      <c r="G3" s="15"/>
      <c r="H3" s="15"/>
      <c r="I3" s="15"/>
      <c r="J3" s="15">
        <f>SUM(J4:J14)</f>
        <v>755.57268749875561</v>
      </c>
    </row>
    <row r="4" spans="1:10" x14ac:dyDescent="0.25">
      <c r="A4">
        <f t="shared" ref="A4:A14" si="0">100*(B$3-B4)/B$3</f>
        <v>30.558130219831249</v>
      </c>
      <c r="B4" s="7">
        <f>'MACS-nonEU'!O5</f>
        <v>2581.94892264899</v>
      </c>
      <c r="C4" s="7">
        <f t="shared" ref="C4:C14" si="1">B$3-B4</f>
        <v>1136.1953767810701</v>
      </c>
      <c r="D4">
        <f>'MACS-nonEU'!AF5</f>
        <v>36.611012765564602</v>
      </c>
      <c r="E4">
        <f>'MACS-nonEU'!O28</f>
        <v>7715.5243540526199</v>
      </c>
      <c r="G4" s="15">
        <f>2*A4/100*E$3</f>
        <v>4723.6859676380118</v>
      </c>
      <c r="H4" s="15">
        <f>D4/G4</f>
        <v>7.7505179252784313E-3</v>
      </c>
      <c r="I4" s="15">
        <f>$I$1*3*(A4/100)^2*$E$3</f>
        <v>36.190229537401677</v>
      </c>
      <c r="J4" s="15">
        <f t="shared" ref="J4:J14" si="2">(D4-I4)^2</f>
        <v>0.17705852510321229</v>
      </c>
    </row>
    <row r="5" spans="1:10" x14ac:dyDescent="0.25">
      <c r="A5">
        <f t="shared" si="0"/>
        <v>33.714578723719058</v>
      </c>
      <c r="B5" s="7">
        <f>'MACS-nonEU'!O6</f>
        <v>2464.5876125372401</v>
      </c>
      <c r="C5" s="7">
        <f t="shared" si="1"/>
        <v>1253.5566868928199</v>
      </c>
      <c r="D5">
        <f>'MACS-nonEU'!AF6</f>
        <v>41.760160603016502</v>
      </c>
      <c r="E5">
        <f>'MACS-nonEU'!O29</f>
        <v>7711.2211905815602</v>
      </c>
      <c r="G5" s="15">
        <f t="shared" ref="G5:G14" si="3">2*A5/100*E$3</f>
        <v>5211.6108307800205</v>
      </c>
      <c r="H5" s="15">
        <f t="shared" ref="H5:H14" si="4">D5/G5</f>
        <v>8.0129084766611923E-3</v>
      </c>
      <c r="I5" s="15">
        <f t="shared" ref="I5:I14" si="5">$I$1*3*(A5/100)^2*$E$3</f>
        <v>44.05277367254611</v>
      </c>
      <c r="J5" s="15">
        <f t="shared" si="2"/>
        <v>5.2560746865779713</v>
      </c>
    </row>
    <row r="6" spans="1:10" x14ac:dyDescent="0.25">
      <c r="A6">
        <f t="shared" si="0"/>
        <v>40.027475999237097</v>
      </c>
      <c r="B6" s="7">
        <f>'MACS-nonEU'!O7</f>
        <v>2229.8649823586902</v>
      </c>
      <c r="C6" s="7">
        <f t="shared" si="1"/>
        <v>1488.2793170713699</v>
      </c>
      <c r="D6">
        <f>'MACS-nonEU'!AF7</f>
        <v>56.759163479700703</v>
      </c>
      <c r="E6">
        <f>'MACS-nonEU'!O30</f>
        <v>7701.8717354473301</v>
      </c>
      <c r="G6" s="15">
        <f t="shared" si="3"/>
        <v>6187.4605984517511</v>
      </c>
      <c r="H6" s="15">
        <f t="shared" si="4"/>
        <v>9.1732565527614333E-3</v>
      </c>
      <c r="I6" s="15">
        <f t="shared" si="5"/>
        <v>62.094651601642816</v>
      </c>
      <c r="J6" s="15">
        <f t="shared" si="2"/>
        <v>28.467433499385375</v>
      </c>
    </row>
    <row r="7" spans="1:10" x14ac:dyDescent="0.25">
      <c r="A7">
        <f t="shared" si="0"/>
        <v>43.183924771286648</v>
      </c>
      <c r="B7" s="7">
        <f>'MACS-nonEU'!O8</f>
        <v>2112.5036622763</v>
      </c>
      <c r="C7" s="7">
        <f t="shared" si="1"/>
        <v>1605.6406371537601</v>
      </c>
      <c r="D7">
        <f>'MACS-nonEU'!AF8</f>
        <v>66.162411743417096</v>
      </c>
      <c r="E7">
        <f>'MACS-nonEU'!O31</f>
        <v>7696.2349406908197</v>
      </c>
      <c r="G7" s="15">
        <f t="shared" si="3"/>
        <v>6675.3855030462901</v>
      </c>
      <c r="H7" s="15">
        <f t="shared" si="4"/>
        <v>9.9113993810880426E-3</v>
      </c>
      <c r="I7" s="15">
        <f t="shared" si="5"/>
        <v>72.273985528011437</v>
      </c>
      <c r="J7" s="15">
        <f t="shared" si="2"/>
        <v>37.351334124540799</v>
      </c>
    </row>
    <row r="8" spans="1:10" x14ac:dyDescent="0.25">
      <c r="A8">
        <f t="shared" si="0"/>
        <v>46.340373274502348</v>
      </c>
      <c r="B8" s="7">
        <f>'MACS-nonEU'!O9</f>
        <v>1995.1423521895399</v>
      </c>
      <c r="C8" s="7">
        <f t="shared" si="1"/>
        <v>1723.0019472405202</v>
      </c>
      <c r="D8">
        <f>'MACS-nonEU'!AF9</f>
        <v>76.153442466402595</v>
      </c>
      <c r="E8">
        <f>'MACS-nonEU'!O32</f>
        <v>7689.4033778268804</v>
      </c>
      <c r="G8" s="15">
        <f t="shared" si="3"/>
        <v>7163.3103660844044</v>
      </c>
      <c r="H8" s="15">
        <f t="shared" si="4"/>
        <v>1.063104047912829E-2</v>
      </c>
      <c r="I8" s="15">
        <f t="shared" si="5"/>
        <v>83.225581562670172</v>
      </c>
      <c r="J8" s="15">
        <f t="shared" si="2"/>
        <v>50.015151396956384</v>
      </c>
    </row>
    <row r="9" spans="1:10" x14ac:dyDescent="0.25">
      <c r="A9">
        <f t="shared" si="0"/>
        <v>49.496822046839128</v>
      </c>
      <c r="B9" s="7">
        <f>'MACS-nonEU'!O10</f>
        <v>1877.78103209647</v>
      </c>
      <c r="C9" s="7">
        <f t="shared" si="1"/>
        <v>1840.3632673335901</v>
      </c>
      <c r="D9">
        <f>'MACS-nonEU'!AF10</f>
        <v>87.081857522063601</v>
      </c>
      <c r="E9">
        <f>'MACS-nonEU'!O33</f>
        <v>7681.3688845999995</v>
      </c>
      <c r="G9" s="15">
        <f t="shared" si="3"/>
        <v>7651.2352707233449</v>
      </c>
      <c r="H9" s="15">
        <f t="shared" si="4"/>
        <v>1.1381411555239095E-2</v>
      </c>
      <c r="I9" s="15">
        <f t="shared" si="5"/>
        <v>94.949441572209835</v>
      </c>
      <c r="J9" s="15">
        <f t="shared" si="2"/>
        <v>61.898878786115432</v>
      </c>
    </row>
    <row r="10" spans="1:10" x14ac:dyDescent="0.25">
      <c r="A10">
        <f t="shared" si="0"/>
        <v>52.653270550298494</v>
      </c>
      <c r="B10" s="7">
        <f>'MACS-nonEU'!O11</f>
        <v>1760.4197220006499</v>
      </c>
      <c r="C10" s="7">
        <f t="shared" si="1"/>
        <v>1957.7245774294101</v>
      </c>
      <c r="D10">
        <f>'MACS-nonEU'!AF11</f>
        <v>99.210976464819097</v>
      </c>
      <c r="E10">
        <f>'MACS-nonEU'!O34</f>
        <v>7672.0585371670904</v>
      </c>
      <c r="G10" s="15">
        <f t="shared" si="3"/>
        <v>8139.1601337991242</v>
      </c>
      <c r="H10" s="15">
        <f t="shared" si="4"/>
        <v>1.2189338314260478E-2</v>
      </c>
      <c r="I10" s="15">
        <f t="shared" si="5"/>
        <v>107.44556355845552</v>
      </c>
      <c r="J10" s="15">
        <f t="shared" si="2"/>
        <v>67.808424602683516</v>
      </c>
    </row>
    <row r="11" spans="1:10" x14ac:dyDescent="0.25">
      <c r="A11">
        <f t="shared" si="0"/>
        <v>55.809719322660548</v>
      </c>
      <c r="B11" s="7">
        <f>'MACS-nonEU'!O12</f>
        <v>1643.05840190664</v>
      </c>
      <c r="C11" s="7">
        <f t="shared" si="1"/>
        <v>2075.08589752342</v>
      </c>
      <c r="D11">
        <f>'MACS-nonEU'!AF12</f>
        <v>113.615000292056</v>
      </c>
      <c r="E11">
        <f>'MACS-nonEU'!O35</f>
        <v>7661.4844983478097</v>
      </c>
      <c r="G11" s="15">
        <f t="shared" si="3"/>
        <v>8627.08503844197</v>
      </c>
      <c r="H11" s="15">
        <f t="shared" si="4"/>
        <v>1.3169569997953165E-2</v>
      </c>
      <c r="I11" s="15">
        <f t="shared" si="5"/>
        <v>120.71394965044399</v>
      </c>
      <c r="J11" s="15">
        <f t="shared" si="2"/>
        <v>50.395081992957365</v>
      </c>
    </row>
    <row r="12" spans="1:10" x14ac:dyDescent="0.25">
      <c r="A12">
        <f t="shared" si="0"/>
        <v>58.96616782580498</v>
      </c>
      <c r="B12" s="7">
        <f>'MACS-nonEU'!O13</f>
        <v>1525.69709182253</v>
      </c>
      <c r="C12" s="7">
        <f t="shared" si="1"/>
        <v>2192.4472076075299</v>
      </c>
      <c r="D12">
        <f>'MACS-nonEU'!AF13</f>
        <v>132.203756705161</v>
      </c>
      <c r="E12">
        <f>'MACS-nonEU'!O36</f>
        <v>7649.5804389988398</v>
      </c>
      <c r="G12" s="15">
        <f t="shared" si="3"/>
        <v>9115.0099014690695</v>
      </c>
      <c r="H12" s="15">
        <f t="shared" si="4"/>
        <v>1.4503961941264997E-2</v>
      </c>
      <c r="I12" s="15">
        <f t="shared" si="5"/>
        <v>134.75459758602776</v>
      </c>
      <c r="J12" s="15">
        <f t="shared" si="2"/>
        <v>6.5067891995010987</v>
      </c>
    </row>
    <row r="13" spans="1:10" x14ac:dyDescent="0.25">
      <c r="A13">
        <f t="shared" si="0"/>
        <v>62.122616597718157</v>
      </c>
      <c r="B13" s="7">
        <f>'MACS-nonEU'!O14</f>
        <v>1408.33577174521</v>
      </c>
      <c r="C13" s="7">
        <f t="shared" si="1"/>
        <v>2309.8085276848501</v>
      </c>
      <c r="D13">
        <f>'MACS-nonEU'!AF14</f>
        <v>155.88397770425601</v>
      </c>
      <c r="E13">
        <f>'MACS-nonEU'!O37</f>
        <v>7635.8407012468597</v>
      </c>
      <c r="G13" s="15">
        <f t="shared" si="3"/>
        <v>9602.9348060425291</v>
      </c>
      <c r="H13" s="15">
        <f t="shared" si="4"/>
        <v>1.6232951785340448E-2</v>
      </c>
      <c r="I13" s="15">
        <f t="shared" si="5"/>
        <v>149.56750975813583</v>
      </c>
      <c r="J13" s="15">
        <f t="shared" si="2"/>
        <v>39.89776731436374</v>
      </c>
    </row>
    <row r="14" spans="1:10" x14ac:dyDescent="0.25">
      <c r="A14">
        <f t="shared" si="0"/>
        <v>65.279065100738606</v>
      </c>
      <c r="B14" s="7">
        <f>'MACS-nonEU'!O15</f>
        <v>1290.9744616657099</v>
      </c>
      <c r="C14" s="7">
        <f t="shared" si="1"/>
        <v>2427.1698377643502</v>
      </c>
      <c r="D14">
        <f>'MACS-nonEU'!AF15</f>
        <v>185.34670982382701</v>
      </c>
      <c r="E14">
        <f>'MACS-nonEU'!O38</f>
        <v>7619.5521322943796</v>
      </c>
      <c r="F14" s="16"/>
      <c r="G14" s="15">
        <f t="shared" si="3"/>
        <v>10090.85966905046</v>
      </c>
      <c r="H14" s="15">
        <f t="shared" si="4"/>
        <v>1.8367781923704817E-2</v>
      </c>
      <c r="I14" s="15">
        <f t="shared" si="5"/>
        <v>165.15268364352877</v>
      </c>
      <c r="J14" s="15">
        <f t="shared" si="2"/>
        <v>407.79869337057062</v>
      </c>
    </row>
    <row r="15" spans="1:10" x14ac:dyDescent="0.25">
      <c r="B15" s="7"/>
      <c r="C15" s="7"/>
      <c r="F15" s="16"/>
      <c r="G15" s="15"/>
      <c r="H15" s="15"/>
      <c r="I15" s="15"/>
      <c r="J15" s="15"/>
    </row>
    <row r="16" spans="1:10" x14ac:dyDescent="0.25">
      <c r="B16" s="7"/>
      <c r="C16" s="7"/>
      <c r="F16" s="16"/>
      <c r="G16" s="15"/>
      <c r="H16" s="15"/>
      <c r="I16" s="15"/>
      <c r="J16" s="15"/>
    </row>
  </sheetData>
  <mergeCells count="1">
    <mergeCell ref="A1:D1"/>
  </mergeCells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B258-3346-4AFD-87E5-D26D207443B2}">
  <dimension ref="A1:J235"/>
  <sheetViews>
    <sheetView zoomScale="72" workbookViewId="0">
      <selection activeCell="V15" sqref="V15"/>
    </sheetView>
  </sheetViews>
  <sheetFormatPr baseColWidth="10" defaultRowHeight="15" x14ac:dyDescent="0.25"/>
  <cols>
    <col min="1" max="5" width="12.140625" customWidth="1"/>
  </cols>
  <sheetData>
    <row r="1" spans="1:10" x14ac:dyDescent="0.25">
      <c r="A1" s="43" t="s">
        <v>44</v>
      </c>
      <c r="B1" s="43"/>
    </row>
    <row r="2" spans="1:10" x14ac:dyDescent="0.25">
      <c r="A2" s="43"/>
      <c r="B2" s="43"/>
    </row>
    <row r="4" spans="1:10" x14ac:dyDescent="0.25">
      <c r="A4" s="39" t="str">
        <f>CAN!A1</f>
        <v>CAN</v>
      </c>
      <c r="B4" s="39"/>
      <c r="C4" s="39"/>
      <c r="D4" s="20"/>
      <c r="E4" s="20"/>
      <c r="F4" s="20"/>
      <c r="G4" s="20"/>
      <c r="H4" s="21" t="s">
        <v>45</v>
      </c>
      <c r="I4" s="22">
        <f>CAN!I1</f>
        <v>0.12240284074761253</v>
      </c>
      <c r="J4" s="20"/>
    </row>
    <row r="5" spans="1:10" s="2" customFormat="1" ht="41.45" customHeight="1" x14ac:dyDescent="0.25">
      <c r="A5" s="2" t="str">
        <f>CAN!A2</f>
        <v>% emission reduction rel. to baseline</v>
      </c>
      <c r="B5" s="2" t="str">
        <f>CAN!B2</f>
        <v>emissions (in MtCO2)</v>
      </c>
      <c r="C5" s="2" t="str">
        <f>CAN!C2</f>
        <v>emission reduction rel. to baseline (in MtCO2)</v>
      </c>
      <c r="D5" s="2" t="str">
        <f>CAN!D2</f>
        <v>CO2 price in 2030 ($2014)</v>
      </c>
      <c r="E5" s="2" t="str">
        <f>CAN!E2</f>
        <v>GDP in 2030 ($2014)</v>
      </c>
      <c r="G5" s="2" t="str">
        <f>CAN!G2</f>
        <v>marg. Costs</v>
      </c>
      <c r="H5" s="2" t="str">
        <f>CAN!H2</f>
        <v>implied alpha</v>
      </c>
      <c r="I5" s="2" t="str">
        <f>CAN!I2</f>
        <v>calculated co2</v>
      </c>
      <c r="J5" s="2" t="str">
        <f>CAN!J2</f>
        <v>difference</v>
      </c>
    </row>
    <row r="6" spans="1:10" x14ac:dyDescent="0.25">
      <c r="A6">
        <f>CAN!A3</f>
        <v>0</v>
      </c>
      <c r="B6">
        <f>CAN!B3</f>
        <v>693.45877068924199</v>
      </c>
      <c r="C6">
        <f>CAN!C3</f>
        <v>0</v>
      </c>
      <c r="D6">
        <f>CAN!D3</f>
        <v>0</v>
      </c>
      <c r="E6">
        <f>CAN!E3</f>
        <v>2438.3422073786101</v>
      </c>
      <c r="J6">
        <f>CAN!J3</f>
        <v>4407.8519761278249</v>
      </c>
    </row>
    <row r="7" spans="1:10" x14ac:dyDescent="0.25">
      <c r="A7">
        <f>CAN!A4</f>
        <v>8.8948904570527905</v>
      </c>
      <c r="B7">
        <f>CAN!B4</f>
        <v>631.77637267160901</v>
      </c>
      <c r="C7">
        <f>CAN!C4</f>
        <v>61.682398017632977</v>
      </c>
      <c r="D7">
        <f>CAN!D4</f>
        <v>10.181851658398401</v>
      </c>
      <c r="E7">
        <f>CAN!E4</f>
        <v>2438.3350884532301</v>
      </c>
      <c r="G7">
        <f>CAN!G4</f>
        <v>433.77573662882065</v>
      </c>
      <c r="H7">
        <f>CAN!H4</f>
        <v>2.3472616835438519E-2</v>
      </c>
      <c r="I7">
        <f>CAN!I4</f>
        <v>7.0841641547850109</v>
      </c>
      <c r="J7">
        <f>CAN!J4</f>
        <v>9.5956678700425542</v>
      </c>
    </row>
    <row r="8" spans="1:10" x14ac:dyDescent="0.25">
      <c r="A8">
        <f>CAN!A5</f>
        <v>13.036031681722932</v>
      </c>
      <c r="B8">
        <f>CAN!B5</f>
        <v>603.05926564250603</v>
      </c>
      <c r="C8">
        <f>CAN!C5</f>
        <v>90.399505046735953</v>
      </c>
      <c r="D8">
        <f>CAN!D5</f>
        <v>16.043432891398101</v>
      </c>
      <c r="E8">
        <f>CAN!E5</f>
        <v>2438.0720489815099</v>
      </c>
      <c r="G8">
        <f>CAN!G5</f>
        <v>635.72612532539574</v>
      </c>
      <c r="H8">
        <f>CAN!H5</f>
        <v>2.5236390722791654E-2</v>
      </c>
      <c r="I8">
        <f>CAN!I5</f>
        <v>15.215920225808196</v>
      </c>
      <c r="J8">
        <f>CAN!J5</f>
        <v>0.68477721171171069</v>
      </c>
    </row>
    <row r="9" spans="1:10" x14ac:dyDescent="0.25">
      <c r="A9">
        <f>CAN!A6</f>
        <v>21.318314416499799</v>
      </c>
      <c r="B9">
        <f>CAN!B6</f>
        <v>545.62504960491503</v>
      </c>
      <c r="C9">
        <f>CAN!C6</f>
        <v>147.83372108432695</v>
      </c>
      <c r="D9">
        <f>CAN!D6</f>
        <v>33.942768161897703</v>
      </c>
      <c r="E9">
        <f>CAN!E6</f>
        <v>2436.9901786721098</v>
      </c>
      <c r="G9">
        <f>CAN!G6</f>
        <v>1039.6269166383872</v>
      </c>
      <c r="H9">
        <f>CAN!H6</f>
        <v>3.2648989381355152E-2</v>
      </c>
      <c r="I9">
        <f>CAN!I6</f>
        <v>40.692384034330722</v>
      </c>
      <c r="J9">
        <f>CAN!J6</f>
        <v>45.557314425399738</v>
      </c>
    </row>
    <row r="10" spans="1:10" x14ac:dyDescent="0.25">
      <c r="A10">
        <f>CAN!A7</f>
        <v>25.459455782158425</v>
      </c>
      <c r="B10">
        <f>CAN!B7</f>
        <v>516.90794159811503</v>
      </c>
      <c r="C10">
        <f>CAN!C7</f>
        <v>176.55082909112696</v>
      </c>
      <c r="D10">
        <f>CAN!D7</f>
        <v>47.2285620137338</v>
      </c>
      <c r="E10">
        <f>CAN!E7</f>
        <v>2436.01571399254</v>
      </c>
      <c r="G10">
        <f>CAN!G7</f>
        <v>1241.5773122105259</v>
      </c>
      <c r="H10">
        <f>CAN!H7</f>
        <v>3.8039163207361809E-2</v>
      </c>
      <c r="I10">
        <f>CAN!I7</f>
        <v>58.037091536613097</v>
      </c>
      <c r="J10">
        <f>CAN!J7</f>
        <v>116.82431044695336</v>
      </c>
    </row>
    <row r="11" spans="1:10" x14ac:dyDescent="0.25">
      <c r="A11">
        <f>CAN!A8</f>
        <v>29.600597147618775</v>
      </c>
      <c r="B11">
        <f>CAN!B8</f>
        <v>488.19083359269001</v>
      </c>
      <c r="C11">
        <f>CAN!C8</f>
        <v>205.26793709655198</v>
      </c>
      <c r="D11">
        <f>CAN!D8</f>
        <v>62.183833162218498</v>
      </c>
      <c r="E11">
        <f>CAN!E8</f>
        <v>2434.5839791326498</v>
      </c>
      <c r="G11">
        <f>CAN!G8</f>
        <v>1443.527707772995</v>
      </c>
      <c r="H11">
        <f>CAN!H8</f>
        <v>4.3077685885332069E-2</v>
      </c>
      <c r="I11">
        <f>CAN!I8</f>
        <v>78.45278277255062</v>
      </c>
      <c r="J11">
        <f>CAN!J8</f>
        <v>264.6787214235257</v>
      </c>
    </row>
    <row r="12" spans="1:10" x14ac:dyDescent="0.25">
      <c r="A12">
        <f>CAN!A9</f>
        <v>33.741738512613487</v>
      </c>
      <c r="B12">
        <f>CAN!B9</f>
        <v>459.47372559049398</v>
      </c>
      <c r="C12">
        <f>CAN!C9</f>
        <v>233.985045098748</v>
      </c>
      <c r="D12">
        <f>CAN!D9</f>
        <v>80.146628122983898</v>
      </c>
      <c r="E12">
        <f>CAN!E9</f>
        <v>2432.6408648443298</v>
      </c>
      <c r="G12">
        <f>CAN!G9</f>
        <v>1645.4781033127567</v>
      </c>
      <c r="H12">
        <f>CAN!H9</f>
        <v>4.870719820678792E-2</v>
      </c>
      <c r="I12">
        <f>CAN!I9</f>
        <v>101.93945774008672</v>
      </c>
      <c r="J12">
        <f>CAN!J9</f>
        <v>474.92742272007405</v>
      </c>
    </row>
    <row r="13" spans="1:10" x14ac:dyDescent="0.25">
      <c r="A13">
        <f>CAN!A10</f>
        <v>37.882879876335871</v>
      </c>
      <c r="B13">
        <f>CAN!B10</f>
        <v>430.75661759712102</v>
      </c>
      <c r="C13">
        <f>CAN!C10</f>
        <v>262.70215309212097</v>
      </c>
      <c r="D13">
        <f>CAN!D10</f>
        <v>104.023444992997</v>
      </c>
      <c r="E13">
        <f>CAN!E10</f>
        <v>2430.0828910661198</v>
      </c>
      <c r="G13">
        <f>CAN!G10</f>
        <v>1847.4284987904707</v>
      </c>
      <c r="H13">
        <f>CAN!H10</f>
        <v>5.6307156169292695E-2</v>
      </c>
      <c r="I13">
        <f>CAN!I10</f>
        <v>128.49711643271291</v>
      </c>
      <c r="J13">
        <f>CAN!J10</f>
        <v>598.96059373916648</v>
      </c>
    </row>
    <row r="14" spans="1:10" x14ac:dyDescent="0.25">
      <c r="A14">
        <f>CAN!A11</f>
        <v>42.024021239080405</v>
      </c>
      <c r="B14">
        <f>CAN!B11</f>
        <v>402.03950961052902</v>
      </c>
      <c r="C14">
        <f>CAN!C11</f>
        <v>291.41926107871296</v>
      </c>
      <c r="D14">
        <f>CAN!D11</f>
        <v>134.31007471619699</v>
      </c>
      <c r="E14">
        <f>CAN!E11</f>
        <v>2426.7244619983298</v>
      </c>
      <c r="G14">
        <f>CAN!G11</f>
        <v>2049.3788942204983</v>
      </c>
      <c r="H14">
        <f>CAN!H11</f>
        <v>6.5536965904629929E-2</v>
      </c>
      <c r="I14">
        <f>CAN!I11</f>
        <v>158.12575884981467</v>
      </c>
      <c r="J14">
        <f>CAN!J11</f>
        <v>567.1868107522489</v>
      </c>
    </row>
    <row r="15" spans="1:10" x14ac:dyDescent="0.25">
      <c r="A15">
        <f>CAN!A12</f>
        <v>46.165162456977399</v>
      </c>
      <c r="B15">
        <f>CAN!B12</f>
        <v>373.32240262839503</v>
      </c>
      <c r="C15">
        <f>CAN!C12</f>
        <v>320.13636806084696</v>
      </c>
      <c r="D15">
        <f>CAN!D12</f>
        <v>171.92011024759699</v>
      </c>
      <c r="E15">
        <f>CAN!E12</f>
        <v>2422.3618400588698</v>
      </c>
      <c r="G15">
        <f>CAN!G12</f>
        <v>2251.3292825867684</v>
      </c>
      <c r="H15">
        <f>CAN!H12</f>
        <v>7.6363822732346584E-2</v>
      </c>
      <c r="I15">
        <f>CAN!I12</f>
        <v>190.82538379983541</v>
      </c>
      <c r="J15">
        <f>CAN!J12</f>
        <v>357.40936808496519</v>
      </c>
    </row>
    <row r="16" spans="1:10" x14ac:dyDescent="0.25">
      <c r="A16">
        <f>CAN!A13</f>
        <v>50.30630381847083</v>
      </c>
      <c r="B16">
        <f>CAN!B13</f>
        <v>344.60529465047898</v>
      </c>
      <c r="C16">
        <f>CAN!C13</f>
        <v>348.85347603876301</v>
      </c>
      <c r="D16">
        <f>CAN!D13</f>
        <v>219.87104584916099</v>
      </c>
      <c r="E16">
        <f>CAN!E13</f>
        <v>2416.7646947742701</v>
      </c>
      <c r="G16">
        <f>CAN!G13</f>
        <v>2453.2796779557834</v>
      </c>
      <c r="H16">
        <f>CAN!H13</f>
        <v>8.9623310307763382E-2</v>
      </c>
      <c r="I16">
        <f>CAN!I13</f>
        <v>226.59599355901875</v>
      </c>
      <c r="J16">
        <f>CAN!J13</f>
        <v>45.224921700321111</v>
      </c>
    </row>
    <row r="17" spans="1:10" x14ac:dyDescent="0.25">
      <c r="A17">
        <f>CAN!A14</f>
        <v>54.447445178691488</v>
      </c>
      <c r="B17">
        <f>CAN!B14</f>
        <v>315.88818668138902</v>
      </c>
      <c r="C17">
        <f>CAN!C14</f>
        <v>377.57058400785297</v>
      </c>
      <c r="D17">
        <f>CAN!D14</f>
        <v>278.85751638170001</v>
      </c>
      <c r="E17">
        <f>CAN!E14</f>
        <v>2409.6410273627098</v>
      </c>
      <c r="G17">
        <f>CAN!G14</f>
        <v>2655.2300732627291</v>
      </c>
      <c r="H17">
        <f>CAN!H14</f>
        <v>0.10502197876926038</v>
      </c>
      <c r="I17">
        <f>CAN!I14</f>
        <v>265.43758703432076</v>
      </c>
      <c r="J17">
        <f>CAN!J14</f>
        <v>180.09450368865092</v>
      </c>
    </row>
    <row r="18" spans="1:10" x14ac:dyDescent="0.25">
      <c r="A18">
        <f>CAN!A15</f>
        <v>58.588586538601113</v>
      </c>
      <c r="B18" s="16">
        <f>CAN!B15</f>
        <v>287.17107871445597</v>
      </c>
      <c r="C18" s="16">
        <f>CAN!C15</f>
        <v>406.28769197478601</v>
      </c>
      <c r="D18" s="16">
        <f>CAN!D15</f>
        <v>349.14379489683199</v>
      </c>
      <c r="E18" s="16">
        <f>CAN!E15</f>
        <v>2400.6513344933801</v>
      </c>
      <c r="F18" s="16"/>
      <c r="G18" s="16">
        <f>CAN!G15</f>
        <v>2857.1804685545071</v>
      </c>
      <c r="H18" s="16">
        <f>CAN!H15</f>
        <v>0.12219871959067023</v>
      </c>
      <c r="I18" s="16">
        <f>CAN!I15</f>
        <v>307.35016423300038</v>
      </c>
      <c r="J18" s="16">
        <f>CAN!J15</f>
        <v>1746.7075640647656</v>
      </c>
    </row>
    <row r="19" spans="1:10" x14ac:dyDescent="0.25">
      <c r="A19" t="str">
        <f>CAN!A16</f>
        <v>.</v>
      </c>
      <c r="B19" s="16" t="str">
        <f>CAN!B16</f>
        <v>.</v>
      </c>
      <c r="C19" s="16" t="str">
        <f>CAN!C16</f>
        <v>.</v>
      </c>
      <c r="D19" s="16" t="str">
        <f>CAN!D16</f>
        <v>.</v>
      </c>
      <c r="E19" s="16" t="str">
        <f>CAN!E16</f>
        <v>.</v>
      </c>
      <c r="F19" s="16"/>
      <c r="G19" s="16" t="str">
        <f>CAN!G16</f>
        <v>.</v>
      </c>
      <c r="H19" s="16" t="str">
        <f>CAN!H16</f>
        <v>.</v>
      </c>
      <c r="I19" s="16" t="str">
        <f>CAN!I16</f>
        <v>.</v>
      </c>
      <c r="J19" s="16" t="str">
        <f>CAN!J16</f>
        <v>.</v>
      </c>
    </row>
    <row r="22" spans="1:10" x14ac:dyDescent="0.25">
      <c r="A22" s="39" t="str">
        <f>JPN!A1</f>
        <v>JPN</v>
      </c>
      <c r="B22" s="39"/>
      <c r="C22" s="39"/>
      <c r="D22" s="20"/>
      <c r="E22" s="20"/>
      <c r="F22" s="20"/>
      <c r="G22" s="20"/>
      <c r="H22" s="21" t="s">
        <v>45</v>
      </c>
      <c r="I22" s="22">
        <f>JPN!I1</f>
        <v>3.9810327665964554E-2</v>
      </c>
      <c r="J22" s="20"/>
    </row>
    <row r="23" spans="1:10" s="2" customFormat="1" ht="41.45" customHeight="1" x14ac:dyDescent="0.25">
      <c r="A23" s="2" t="str">
        <f>JPN!A2</f>
        <v>% emission reduction rel. to baseline</v>
      </c>
      <c r="B23" s="2" t="str">
        <f>JPN!B2</f>
        <v>emissions (in MtCO2)</v>
      </c>
      <c r="C23" s="2" t="str">
        <f>JPN!C2</f>
        <v>emission reduction rel. to baseline (in MtCO2)</v>
      </c>
      <c r="D23" s="2" t="str">
        <f>JPN!D2</f>
        <v>CO2 price in 2030 ($2014)</v>
      </c>
      <c r="E23" s="2" t="str">
        <f>JPN!E2</f>
        <v>GDP in 2030 ($2014)</v>
      </c>
      <c r="G23" s="2" t="str">
        <f>JPN!G2</f>
        <v>marg. Costs</v>
      </c>
      <c r="H23" s="2" t="str">
        <f>JPN!H2</f>
        <v>implied alpha</v>
      </c>
      <c r="I23" s="2" t="str">
        <f>JPN!I2</f>
        <v>calculated co2</v>
      </c>
      <c r="J23" s="2" t="str">
        <f>JPN!J2</f>
        <v>difference</v>
      </c>
    </row>
    <row r="24" spans="1:10" x14ac:dyDescent="0.25">
      <c r="A24">
        <f>JPN!A3</f>
        <v>0</v>
      </c>
      <c r="B24">
        <f>JPN!B3</f>
        <v>1258.7783430997799</v>
      </c>
      <c r="C24">
        <f>JPN!C3</f>
        <v>0</v>
      </c>
      <c r="D24">
        <f>JPN!D3</f>
        <v>0</v>
      </c>
      <c r="E24">
        <f>JPN!E3</f>
        <v>5439.3647507826299</v>
      </c>
      <c r="J24">
        <f>JPN!J3</f>
        <v>721.03593665099424</v>
      </c>
    </row>
    <row r="25" spans="1:10" x14ac:dyDescent="0.25">
      <c r="A25">
        <f>JPN!A4</f>
        <v>9.8017386198484875</v>
      </c>
      <c r="B25">
        <f>JPN!B4</f>
        <v>1135.3961801058799</v>
      </c>
      <c r="C25">
        <f>JPN!C4</f>
        <v>123.38216299390001</v>
      </c>
      <c r="D25">
        <f>JPN!D4</f>
        <v>12.2272421000464</v>
      </c>
      <c r="E25">
        <f>JPN!E4</f>
        <v>5439.0647063742999</v>
      </c>
      <c r="G25">
        <f>JPN!G4</f>
        <v>1066.3046309037729</v>
      </c>
      <c r="H25">
        <f>JPN!H4</f>
        <v>1.1466931443111991E-2</v>
      </c>
      <c r="I25">
        <f>JPN!I4</f>
        <v>6.2412477664971027</v>
      </c>
      <c r="J25">
        <f>JPN!J4</f>
        <v>35.832128161284295</v>
      </c>
    </row>
    <row r="26" spans="1:10" x14ac:dyDescent="0.25">
      <c r="A26">
        <f>JPN!A5</f>
        <v>13.901659018555961</v>
      </c>
      <c r="B26">
        <f>JPN!B5</f>
        <v>1083.7872700426201</v>
      </c>
      <c r="C26">
        <f>JPN!C5</f>
        <v>174.99107305715984</v>
      </c>
      <c r="D26">
        <f>JPN!D5</f>
        <v>18.144913271684899</v>
      </c>
      <c r="E26">
        <f>JPN!E5</f>
        <v>5438.1010720433296</v>
      </c>
      <c r="G26">
        <f>JPN!G5</f>
        <v>1512.323880858655</v>
      </c>
      <c r="H26">
        <f>JPN!H5</f>
        <v>1.1998033953800114E-2</v>
      </c>
      <c r="I26">
        <f>JPN!I5</f>
        <v>12.554472021084656</v>
      </c>
      <c r="J26">
        <f>JPN!J5</f>
        <v>31.253033376412809</v>
      </c>
    </row>
    <row r="27" spans="1:10" x14ac:dyDescent="0.25">
      <c r="A27">
        <f>JPN!A6</f>
        <v>22.101501245561156</v>
      </c>
      <c r="B27">
        <f>JPN!B6</f>
        <v>980.56943192072799</v>
      </c>
      <c r="C27">
        <f>JPN!C6</f>
        <v>278.20891117905194</v>
      </c>
      <c r="D27">
        <f>JPN!D6</f>
        <v>32.268942695851798</v>
      </c>
      <c r="E27">
        <f>JPN!E6</f>
        <v>5434.6969021434197</v>
      </c>
      <c r="G27">
        <f>JPN!G6</f>
        <v>2404.3625362896746</v>
      </c>
      <c r="H27">
        <f>JPN!H6</f>
        <v>1.3420997128680962E-2</v>
      </c>
      <c r="I27">
        <f>JPN!I6</f>
        <v>31.732825075465385</v>
      </c>
      <c r="J27">
        <f>JPN!J6</f>
        <v>0.28742210288879039</v>
      </c>
    </row>
    <row r="28" spans="1:10" x14ac:dyDescent="0.25">
      <c r="A28">
        <f>JPN!A7</f>
        <v>26.201422199967908</v>
      </c>
      <c r="B28">
        <f>JPN!B7</f>
        <v>928.96051486244596</v>
      </c>
      <c r="C28">
        <f>JPN!C7</f>
        <v>329.81782823733397</v>
      </c>
      <c r="D28">
        <f>JPN!D7</f>
        <v>41.103340686088899</v>
      </c>
      <c r="E28">
        <f>JPN!E7</f>
        <v>5432.1720229990297</v>
      </c>
      <c r="G28">
        <f>JPN!G7</f>
        <v>2850.3818466975777</v>
      </c>
      <c r="H28">
        <f>JPN!H7</f>
        <v>1.4420292752604636E-2</v>
      </c>
      <c r="I28">
        <f>JPN!I7</f>
        <v>44.597952423368064</v>
      </c>
      <c r="J28">
        <f>JPN!J7</f>
        <v>12.212311194329303</v>
      </c>
    </row>
    <row r="29" spans="1:10" x14ac:dyDescent="0.25">
      <c r="A29">
        <f>JPN!A8</f>
        <v>30.30134323338309</v>
      </c>
      <c r="B29">
        <f>JPN!B8</f>
        <v>877.35159680962295</v>
      </c>
      <c r="C29">
        <f>JPN!C8</f>
        <v>381.42674629015698</v>
      </c>
      <c r="D29">
        <f>JPN!D8</f>
        <v>52.992214603259001</v>
      </c>
      <c r="E29">
        <f>JPN!E8</f>
        <v>5429.00518154562</v>
      </c>
      <c r="G29">
        <f>JPN!G8</f>
        <v>3296.4011657005944</v>
      </c>
      <c r="H29">
        <f>JPN!H8</f>
        <v>1.6075778383604716E-2</v>
      </c>
      <c r="I29">
        <f>JPN!I8</f>
        <v>59.647047487700029</v>
      </c>
      <c r="J29">
        <f>JPN!J8</f>
        <v>44.286800719837693</v>
      </c>
    </row>
    <row r="30" spans="1:10" x14ac:dyDescent="0.25">
      <c r="A30">
        <f>JPN!A9</f>
        <v>34.401264186249378</v>
      </c>
      <c r="B30">
        <f>JPN!B9</f>
        <v>825.74267977073202</v>
      </c>
      <c r="C30">
        <f>JPN!C9</f>
        <v>433.03566332904791</v>
      </c>
      <c r="D30">
        <f>JPN!D9</f>
        <v>70.920190065574303</v>
      </c>
      <c r="E30">
        <f>JPN!E9</f>
        <v>5424.9396666167204</v>
      </c>
      <c r="G30">
        <f>JPN!G9</f>
        <v>3742.4204759409154</v>
      </c>
      <c r="H30">
        <f>JPN!H9</f>
        <v>1.8950353259742581E-2</v>
      </c>
      <c r="I30">
        <f>JPN!I9</f>
        <v>76.880109681562189</v>
      </c>
      <c r="J30">
        <f>JPN!J9</f>
        <v>35.520641829037189</v>
      </c>
    </row>
    <row r="31" spans="1:10" x14ac:dyDescent="0.25">
      <c r="A31">
        <f>JPN!A10</f>
        <v>38.501185218750344</v>
      </c>
      <c r="B31">
        <f>JPN!B10</f>
        <v>774.13376172941696</v>
      </c>
      <c r="C31">
        <f>JPN!C10</f>
        <v>484.64458137036297</v>
      </c>
      <c r="D31">
        <f>JPN!D10</f>
        <v>90.267614325211994</v>
      </c>
      <c r="E31">
        <f>JPN!E10</f>
        <v>5419.7372155926896</v>
      </c>
      <c r="G31">
        <f>JPN!G10</f>
        <v>4188.4397948444766</v>
      </c>
      <c r="H31">
        <f>JPN!H10</f>
        <v>2.1551608414264858E-2</v>
      </c>
      <c r="I31">
        <f>JPN!I10</f>
        <v>96.297139677518359</v>
      </c>
      <c r="J31">
        <f>JPN!J10</f>
        <v>36.355175974105194</v>
      </c>
    </row>
    <row r="32" spans="1:10" x14ac:dyDescent="0.25">
      <c r="A32">
        <f>JPN!A11</f>
        <v>42.601106171845103</v>
      </c>
      <c r="B32">
        <f>JPN!B11</f>
        <v>722.52484468764999</v>
      </c>
      <c r="C32">
        <f>JPN!C11</f>
        <v>536.25349841212994</v>
      </c>
      <c r="D32">
        <f>JPN!D11</f>
        <v>111.09661523621899</v>
      </c>
      <c r="E32">
        <f>JPN!E11</f>
        <v>5413.3332137895104</v>
      </c>
      <c r="G32">
        <f>JPN!G11</f>
        <v>4634.4591051096522</v>
      </c>
      <c r="H32">
        <f>JPN!H11</f>
        <v>2.3971862242506598E-2</v>
      </c>
      <c r="I32">
        <f>JPN!I11</f>
        <v>117.8981367225411</v>
      </c>
      <c r="J32">
        <f>JPN!J11</f>
        <v>46.260694528901212</v>
      </c>
    </row>
    <row r="33" spans="1:10" x14ac:dyDescent="0.25">
      <c r="A33">
        <f>JPN!A12</f>
        <v>46.70102720440493</v>
      </c>
      <c r="B33">
        <f>JPN!B12</f>
        <v>670.91592664559403</v>
      </c>
      <c r="C33">
        <f>JPN!C12</f>
        <v>587.8624164541859</v>
      </c>
      <c r="D33">
        <f>JPN!D12</f>
        <v>133.861690105219</v>
      </c>
      <c r="E33">
        <f>JPN!E12</f>
        <v>5405.6355203331505</v>
      </c>
      <c r="G33">
        <f>JPN!G12</f>
        <v>5080.4784240196168</v>
      </c>
      <c r="H33">
        <f>JPN!H12</f>
        <v>2.6348244974792975E-2</v>
      </c>
      <c r="I33">
        <f>JPN!I12</f>
        <v>141.68310165371258</v>
      </c>
      <c r="J33">
        <f>JPN!J12</f>
        <v>61.174478610908835</v>
      </c>
    </row>
    <row r="34" spans="1:10" x14ac:dyDescent="0.25">
      <c r="A34">
        <f>JPN!A13</f>
        <v>50.800948156889582</v>
      </c>
      <c r="B34">
        <f>JPN!B13</f>
        <v>619.30700961150706</v>
      </c>
      <c r="C34">
        <f>JPN!C13</f>
        <v>639.47133348827288</v>
      </c>
      <c r="D34">
        <f>JPN!D13</f>
        <v>159.859492749764</v>
      </c>
      <c r="E34">
        <f>JPN!E13</f>
        <v>5396.4447235196403</v>
      </c>
      <c r="G34">
        <f>JPN!G13</f>
        <v>5526.4977342184202</v>
      </c>
      <c r="H34">
        <f>JPN!H13</f>
        <v>2.8926003490413441E-2</v>
      </c>
      <c r="I34">
        <f>JPN!I13</f>
        <v>167.65203354500079</v>
      </c>
      <c r="J34">
        <f>JPN!J13</f>
        <v>60.723692045429608</v>
      </c>
    </row>
    <row r="35" spans="1:10" x14ac:dyDescent="0.25">
      <c r="A35">
        <f>JPN!A14</f>
        <v>54.900869188964428</v>
      </c>
      <c r="B35">
        <f>JPN!B14</f>
        <v>567.69809157555596</v>
      </c>
      <c r="C35">
        <f>JPN!C14</f>
        <v>691.08025152422397</v>
      </c>
      <c r="D35">
        <f>JPN!D14</f>
        <v>191.46051950449299</v>
      </c>
      <c r="E35">
        <f>JPN!E14</f>
        <v>5385.4052507967399</v>
      </c>
      <c r="G35">
        <f>JPN!G14</f>
        <v>5972.517053075625</v>
      </c>
      <c r="H35">
        <f>JPN!H14</f>
        <v>3.2056923036477211E-2</v>
      </c>
      <c r="I35">
        <f>JPN!I14</f>
        <v>195.80493340734014</v>
      </c>
      <c r="J35">
        <f>JPN!J14</f>
        <v>18.873932159251616</v>
      </c>
    </row>
    <row r="36" spans="1:10" x14ac:dyDescent="0.25">
      <c r="A36">
        <f>JPN!A15</f>
        <v>59.000790140765716</v>
      </c>
      <c r="B36">
        <f>JPN!B15</f>
        <v>516.08917455007099</v>
      </c>
      <c r="C36">
        <f>JPN!C15</f>
        <v>742.68916854970894</v>
      </c>
      <c r="D36">
        <f>JPN!D15</f>
        <v>230.06054777729</v>
      </c>
      <c r="E36">
        <f>JPN!E15</f>
        <v>5372.1843543793302</v>
      </c>
      <c r="G36">
        <f>JPN!G15</f>
        <v>6418.5363632000872</v>
      </c>
      <c r="H36">
        <f>JPN!H15</f>
        <v>3.584314783917323E-2</v>
      </c>
      <c r="I36">
        <f>JPN!I15</f>
        <v>226.141800142449</v>
      </c>
      <c r="J36">
        <f>JPN!J15</f>
        <v>15.35658302557191</v>
      </c>
    </row>
    <row r="37" spans="1:10" x14ac:dyDescent="0.25">
      <c r="A37">
        <f>JPN!A16</f>
        <v>63.100711171495362</v>
      </c>
      <c r="B37">
        <f>JPN!B16</f>
        <v>464.48025653105299</v>
      </c>
      <c r="C37">
        <f>JPN!C16</f>
        <v>794.29808656872694</v>
      </c>
      <c r="D37">
        <f>JPN!D16</f>
        <v>276.63202676233902</v>
      </c>
      <c r="E37">
        <f>JPN!E16</f>
        <v>5356.3890988129097</v>
      </c>
      <c r="G37">
        <f>JPN!G16</f>
        <v>6864.5556819109515</v>
      </c>
      <c r="H37">
        <f>JPN!H16</f>
        <v>4.0298606287265247E-2</v>
      </c>
      <c r="I37">
        <f>JPN!I16</f>
        <v>258.66263492724801</v>
      </c>
      <c r="J37">
        <f>JPN!J16</f>
        <v>322.89904292303572</v>
      </c>
    </row>
    <row r="40" spans="1:10" x14ac:dyDescent="0.25">
      <c r="A40" s="39" t="str">
        <f>KOR!A1</f>
        <v>KOR</v>
      </c>
      <c r="B40" s="39"/>
      <c r="C40" s="39"/>
      <c r="D40" s="20"/>
      <c r="E40" s="20"/>
      <c r="F40" s="20"/>
      <c r="G40" s="20"/>
      <c r="H40" s="21" t="s">
        <v>45</v>
      </c>
      <c r="I40" s="22">
        <f>KOR!I1</f>
        <v>5.4078714664034654E-2</v>
      </c>
      <c r="J40" s="20"/>
    </row>
    <row r="41" spans="1:10" s="2" customFormat="1" ht="41.45" customHeight="1" x14ac:dyDescent="0.25">
      <c r="A41" s="2" t="str">
        <f>KOR!A2</f>
        <v>% emission reduction rel. to baseline</v>
      </c>
      <c r="B41" s="2" t="str">
        <f>KOR!B2</f>
        <v>emissions (in MtCO2)</v>
      </c>
      <c r="C41" s="2" t="str">
        <f>KOR!C2</f>
        <v>emission reduction rel. to baseline (in MtCO2)</v>
      </c>
      <c r="D41" s="2" t="str">
        <f>KOR!D2</f>
        <v>CO2 price in 2030 ($2014)</v>
      </c>
      <c r="E41" s="2" t="str">
        <f>KOR!E2</f>
        <v>GDP in 2030 ($2014)</v>
      </c>
      <c r="G41" s="2" t="str">
        <f>KOR!G2</f>
        <v>marg. Costs</v>
      </c>
      <c r="H41" s="2" t="str">
        <f>KOR!H2</f>
        <v>implied alpha</v>
      </c>
      <c r="I41" s="2" t="str">
        <f>KOR!I2</f>
        <v>calculated co2</v>
      </c>
      <c r="J41" s="2" t="str">
        <f>KOR!J2</f>
        <v>difference</v>
      </c>
    </row>
    <row r="42" spans="1:10" x14ac:dyDescent="0.25">
      <c r="A42">
        <f>KOR!A3</f>
        <v>0</v>
      </c>
      <c r="B42">
        <f>KOR!B3</f>
        <v>901.22712351158702</v>
      </c>
      <c r="C42">
        <f>KOR!C3</f>
        <v>0</v>
      </c>
      <c r="D42">
        <f>KOR!D3</f>
        <v>0</v>
      </c>
      <c r="E42">
        <f>KOR!E3</f>
        <v>2230.9991750541999</v>
      </c>
      <c r="J42">
        <f>KOR!J3</f>
        <v>6146.6863386362402</v>
      </c>
    </row>
    <row r="43" spans="1:10" x14ac:dyDescent="0.25">
      <c r="A43">
        <f>KOR!A4</f>
        <v>39.130335028780678</v>
      </c>
      <c r="B43">
        <f>KOR!B4</f>
        <v>548.57393071126</v>
      </c>
      <c r="C43">
        <f>KOR!C4</f>
        <v>352.65319280032702</v>
      </c>
      <c r="D43">
        <f>KOR!D4</f>
        <v>32.746167805975297</v>
      </c>
      <c r="E43">
        <f>KOR!E4</f>
        <v>2229.7924796872098</v>
      </c>
      <c r="G43">
        <f>KOR!G4</f>
        <v>1745.9949033760831</v>
      </c>
      <c r="H43">
        <f>KOR!H4</f>
        <v>1.8755019125575218E-2</v>
      </c>
      <c r="I43">
        <f>KOR!I4</f>
        <v>55.420974477404698</v>
      </c>
      <c r="J43">
        <f>KOR!J4</f>
        <v>514.1468575866993</v>
      </c>
    </row>
    <row r="44" spans="1:10" x14ac:dyDescent="0.25">
      <c r="A44">
        <f>KOR!A5</f>
        <v>41.89713801844939</v>
      </c>
      <c r="B44">
        <f>KOR!B5</f>
        <v>523.63875171423604</v>
      </c>
      <c r="C44">
        <f>KOR!C5</f>
        <v>377.58837179735099</v>
      </c>
      <c r="D44">
        <f>KOR!D5</f>
        <v>40.983964012491597</v>
      </c>
      <c r="E44">
        <f>KOR!E5</f>
        <v>2229.4315618097298</v>
      </c>
      <c r="G44">
        <f>KOR!G5</f>
        <v>1869.4496071258507</v>
      </c>
      <c r="H44">
        <f>KOR!H5</f>
        <v>2.1923010845690354E-2</v>
      </c>
      <c r="I44">
        <f>KOR!I5</f>
        <v>63.535395853410094</v>
      </c>
      <c r="J44">
        <f>KOR!J5</f>
        <v>508.56707807559263</v>
      </c>
    </row>
    <row r="45" spans="1:10" x14ac:dyDescent="0.25">
      <c r="A45">
        <f>KOR!A6</f>
        <v>47.430743885963082</v>
      </c>
      <c r="B45">
        <f>KOR!B6</f>
        <v>473.768394727974</v>
      </c>
      <c r="C45">
        <f>KOR!C6</f>
        <v>427.45872878361303</v>
      </c>
      <c r="D45">
        <f>KOR!D6</f>
        <v>61.853376186207697</v>
      </c>
      <c r="E45">
        <f>KOR!E6</f>
        <v>2228.3650385669598</v>
      </c>
      <c r="G45">
        <f>KOR!G6</f>
        <v>2116.3590096358134</v>
      </c>
      <c r="H45">
        <f>KOR!H6</f>
        <v>2.9226315528031101E-2</v>
      </c>
      <c r="I45">
        <f>KOR!I6</f>
        <v>81.426711785926386</v>
      </c>
      <c r="J45">
        <f>KOR!J6</f>
        <v>383.11546649921496</v>
      </c>
    </row>
    <row r="46" spans="1:10" x14ac:dyDescent="0.25">
      <c r="A46">
        <f>KOR!A7</f>
        <v>50.197546875518519</v>
      </c>
      <c r="B46">
        <f>KOR!B7</f>
        <v>448.83321573197099</v>
      </c>
      <c r="C46">
        <f>KOR!C7</f>
        <v>452.39390777961603</v>
      </c>
      <c r="D46">
        <f>KOR!D7</f>
        <v>71.985852212927199</v>
      </c>
      <c r="E46">
        <f>KOR!E7</f>
        <v>2227.3325388870198</v>
      </c>
      <c r="G46">
        <f>KOR!G7</f>
        <v>2239.8137133805267</v>
      </c>
      <c r="H46">
        <f>KOR!H7</f>
        <v>3.2139213981451933E-2</v>
      </c>
      <c r="I46">
        <f>KOR!I7</f>
        <v>91.20360670357536</v>
      </c>
      <c r="J46">
        <f>KOR!J7</f>
        <v>369.32208766282758</v>
      </c>
    </row>
    <row r="47" spans="1:10" x14ac:dyDescent="0.25">
      <c r="A47">
        <f>KOR!A8</f>
        <v>52.964349865405161</v>
      </c>
      <c r="B47">
        <f>KOR!B8</f>
        <v>423.89803673298297</v>
      </c>
      <c r="C47">
        <f>KOR!C8</f>
        <v>477.32908677860405</v>
      </c>
      <c r="D47">
        <f>KOR!D8</f>
        <v>81.212516189861006</v>
      </c>
      <c r="E47">
        <f>KOR!E8</f>
        <v>2225.8707720387001</v>
      </c>
      <c r="G47">
        <f>KOR!G8</f>
        <v>2363.2684171400188</v>
      </c>
      <c r="H47">
        <f>KOR!H8</f>
        <v>3.4364490973963428E-2</v>
      </c>
      <c r="I47">
        <f>KOR!I8</f>
        <v>101.53465947726623</v>
      </c>
      <c r="J47">
        <f>KOR!J8</f>
        <v>412.98950779382926</v>
      </c>
    </row>
    <row r="48" spans="1:10" x14ac:dyDescent="0.25">
      <c r="A48">
        <f>KOR!A9</f>
        <v>55.731152743975137</v>
      </c>
      <c r="B48">
        <f>KOR!B9</f>
        <v>398.96285873721098</v>
      </c>
      <c r="C48">
        <f>KOR!C9</f>
        <v>502.26426477437604</v>
      </c>
      <c r="D48">
        <f>KOR!D9</f>
        <v>92.821310263123607</v>
      </c>
      <c r="E48">
        <f>KOR!E9</f>
        <v>2224.2037497205802</v>
      </c>
      <c r="G48">
        <f>KOR!G9</f>
        <v>2486.7231159325625</v>
      </c>
      <c r="H48">
        <f>KOR!H9</f>
        <v>3.7326757317054204E-2</v>
      </c>
      <c r="I48">
        <f>KOR!I9</f>
        <v>112.41986965676983</v>
      </c>
      <c r="J48">
        <f>KOR!J9</f>
        <v>384.10353030627874</v>
      </c>
    </row>
    <row r="49" spans="1:10" x14ac:dyDescent="0.25">
      <c r="A49">
        <f>KOR!A10</f>
        <v>58.497955732480776</v>
      </c>
      <c r="B49">
        <f>KOR!B10</f>
        <v>374.02767975066899</v>
      </c>
      <c r="C49">
        <f>KOR!C10</f>
        <v>527.19944376091803</v>
      </c>
      <c r="D49">
        <f>KOR!D10</f>
        <v>110.244797226793</v>
      </c>
      <c r="E49">
        <f>KOR!E10</f>
        <v>2222.50820339543</v>
      </c>
      <c r="G49">
        <f>KOR!G10</f>
        <v>2610.1778196304344</v>
      </c>
      <c r="H49">
        <f>KOR!H10</f>
        <v>4.223650833198872E-2</v>
      </c>
      <c r="I49">
        <f>KOR!I10</f>
        <v>123.85923811212663</v>
      </c>
      <c r="J49">
        <f>KOR!J10</f>
        <v>185.3530006202441</v>
      </c>
    </row>
    <row r="50" spans="1:10" x14ac:dyDescent="0.25">
      <c r="A50">
        <f>KOR!A11</f>
        <v>61.264758719698179</v>
      </c>
      <c r="B50">
        <f>KOR!B11</f>
        <v>349.09250077573699</v>
      </c>
      <c r="C50">
        <f>KOR!C11</f>
        <v>552.13462273585003</v>
      </c>
      <c r="D50">
        <f>KOR!D11</f>
        <v>135.563966509186</v>
      </c>
      <c r="E50">
        <f>KOR!E11</f>
        <v>2220.76139917722</v>
      </c>
      <c r="G50">
        <f>KOR!G11</f>
        <v>2733.6325232708245</v>
      </c>
      <c r="H50">
        <f>KOR!H11</f>
        <v>4.9591144879627812E-2</v>
      </c>
      <c r="I50">
        <f>KOR!I11</f>
        <v>135.85276441612163</v>
      </c>
      <c r="J50">
        <f>KOR!J11</f>
        <v>8.3404231050399472E-2</v>
      </c>
    </row>
    <row r="51" spans="1:10" x14ac:dyDescent="0.25">
      <c r="A51">
        <f>KOR!A12</f>
        <v>64.031561595675569</v>
      </c>
      <c r="B51">
        <f>KOR!B12</f>
        <v>324.15732280332998</v>
      </c>
      <c r="C51">
        <f>KOR!C12</f>
        <v>577.06980070825705</v>
      </c>
      <c r="D51">
        <f>KOR!D12</f>
        <v>171.12322703675801</v>
      </c>
      <c r="E51">
        <f>KOR!E12</f>
        <v>2218.7963139774401</v>
      </c>
      <c r="G51">
        <f>KOR!G12</f>
        <v>2857.0872219476878</v>
      </c>
      <c r="H51">
        <f>KOR!H12</f>
        <v>5.9894295743656935E-2</v>
      </c>
      <c r="I51">
        <f>KOR!I12</f>
        <v>148.40044805832923</v>
      </c>
      <c r="J51">
        <f>KOR!J12</f>
        <v>516.32468450252475</v>
      </c>
    </row>
    <row r="52" spans="1:10" x14ac:dyDescent="0.25">
      <c r="A52">
        <f>KOR!A13</f>
        <v>66.798364582466661</v>
      </c>
      <c r="B52">
        <f>KOR!B13</f>
        <v>299.22214383224002</v>
      </c>
      <c r="C52">
        <f>KOR!C13</f>
        <v>602.004979679347</v>
      </c>
      <c r="D52">
        <f>KOR!D13</f>
        <v>215.099684771125</v>
      </c>
      <c r="E52">
        <f>KOR!E13</f>
        <v>2216.2298365080001</v>
      </c>
      <c r="G52">
        <f>KOR!G13</f>
        <v>2980.5419255690563</v>
      </c>
      <c r="H52">
        <f>KOR!H13</f>
        <v>7.2167978220959716E-2</v>
      </c>
      <c r="I52">
        <f>KOR!I13</f>
        <v>161.50229004565369</v>
      </c>
      <c r="J52">
        <f>KOR!J13</f>
        <v>2872.6807213579791</v>
      </c>
    </row>
    <row r="53" spans="1:10" x14ac:dyDescent="0.25">
      <c r="A53">
        <f>KOR!A14</f>
        <v>69.565167569144577</v>
      </c>
      <c r="B53">
        <f>KOR!B14</f>
        <v>274.28696486217001</v>
      </c>
      <c r="C53">
        <f>KOR!C14</f>
        <v>626.94015864941707</v>
      </c>
      <c r="D53">
        <f>KOR!D14</f>
        <v>264.801060585286</v>
      </c>
      <c r="E53">
        <f>KOR!E14</f>
        <v>2212.6958321892398</v>
      </c>
      <c r="G53">
        <f>KOR!G14</f>
        <v>0</v>
      </c>
      <c r="H53">
        <f>KOR!H14</f>
        <v>0</v>
      </c>
      <c r="I53">
        <f>KOR!I14</f>
        <v>0</v>
      </c>
      <c r="J53">
        <f>KOR!J14</f>
        <v>0</v>
      </c>
    </row>
    <row r="54" spans="1:10" x14ac:dyDescent="0.25">
      <c r="A54">
        <f>KOR!A15</f>
        <v>72.331970444699877</v>
      </c>
      <c r="B54">
        <f>KOR!B15</f>
        <v>249.35178689356701</v>
      </c>
      <c r="C54">
        <f>KOR!C15</f>
        <v>651.87533661802001</v>
      </c>
      <c r="D54">
        <f>KOR!D15</f>
        <v>318.59034765392602</v>
      </c>
      <c r="E54">
        <f>KOR!E15</f>
        <v>2207.9555883521198</v>
      </c>
      <c r="G54">
        <f>KOR!G15</f>
        <v>0</v>
      </c>
      <c r="H54">
        <f>KOR!H15</f>
        <v>0</v>
      </c>
      <c r="I54">
        <f>KOR!I15</f>
        <v>0</v>
      </c>
      <c r="J54">
        <f>KOR!J15</f>
        <v>0</v>
      </c>
    </row>
    <row r="55" spans="1:10" x14ac:dyDescent="0.25">
      <c r="A55">
        <f>KOR!A16</f>
        <v>75.098773431271383</v>
      </c>
      <c r="B55">
        <f>KOR!B16</f>
        <v>224.416607924456</v>
      </c>
      <c r="C55">
        <f>KOR!C16</f>
        <v>676.81051558713102</v>
      </c>
      <c r="D55">
        <f>KOR!D16</f>
        <v>379.20038669374998</v>
      </c>
      <c r="E55">
        <f>KOR!E16</f>
        <v>2201.93365606623</v>
      </c>
      <c r="G55">
        <f>KOR!G16</f>
        <v>0</v>
      </c>
      <c r="H55">
        <f>KOR!H16</f>
        <v>0</v>
      </c>
      <c r="I55">
        <f>KOR!I16</f>
        <v>0</v>
      </c>
      <c r="J55">
        <f>KOR!J16</f>
        <v>0</v>
      </c>
    </row>
    <row r="58" spans="1:10" x14ac:dyDescent="0.25">
      <c r="A58" s="39" t="str">
        <f>RUS!A1</f>
        <v>RUS</v>
      </c>
      <c r="B58" s="39"/>
      <c r="C58" s="39"/>
      <c r="D58" s="20"/>
      <c r="E58" s="20"/>
      <c r="F58" s="20"/>
      <c r="G58" s="20"/>
      <c r="H58" s="21" t="s">
        <v>45</v>
      </c>
      <c r="I58" s="20">
        <f>RUS!I1</f>
        <v>8.1395048509893472E-2</v>
      </c>
      <c r="J58" s="20"/>
    </row>
    <row r="59" spans="1:10" s="2" customFormat="1" ht="41.45" customHeight="1" x14ac:dyDescent="0.25">
      <c r="A59" s="2" t="str">
        <f>RUS!A2</f>
        <v>% emission reduction rel. to baseline</v>
      </c>
      <c r="B59" s="2" t="str">
        <f>RUS!B2</f>
        <v>emissions (in MtCO2)</v>
      </c>
      <c r="C59" s="2" t="str">
        <f>RUS!C2</f>
        <v>emission reduction rel. to baseline (in MtCO2)</v>
      </c>
      <c r="D59" s="2" t="str">
        <f>RUS!D2</f>
        <v>CO2 price in 2030 ($2014)</v>
      </c>
      <c r="E59" s="2" t="str">
        <f>RUS!E2</f>
        <v>GDP in 2030 ($2014)</v>
      </c>
      <c r="G59" s="2" t="str">
        <f>RUS!G2</f>
        <v>marg. Costs</v>
      </c>
      <c r="H59" s="2" t="str">
        <f>RUS!H2</f>
        <v>implied alpha</v>
      </c>
      <c r="I59" s="2" t="str">
        <f>RUS!I2</f>
        <v>calculated co2</v>
      </c>
      <c r="J59" s="2" t="str">
        <f>RUS!J2</f>
        <v>difference</v>
      </c>
    </row>
    <row r="60" spans="1:10" x14ac:dyDescent="0.25">
      <c r="A60">
        <f>RUS!A3</f>
        <v>0</v>
      </c>
      <c r="B60">
        <f>RUS!B3</f>
        <v>1709.13113203893</v>
      </c>
      <c r="C60">
        <f>RUS!C3</f>
        <v>0</v>
      </c>
      <c r="D60">
        <f>RUS!D3</f>
        <v>0</v>
      </c>
      <c r="E60">
        <f>RUS!E3</f>
        <v>2563.5983158324998</v>
      </c>
      <c r="J60">
        <f>RUS!J3</f>
        <v>360.14028922179131</v>
      </c>
    </row>
    <row r="61" spans="1:10" x14ac:dyDescent="0.25">
      <c r="A61">
        <f>RUS!A4</f>
        <v>9.1352944561900191</v>
      </c>
      <c r="B61">
        <f>RUS!B4</f>
        <v>1552.9969704847599</v>
      </c>
      <c r="C61">
        <f>RUS!C4</f>
        <v>156.13416155417008</v>
      </c>
      <c r="D61">
        <f>RUS!D4</f>
        <v>7.4954651182477896</v>
      </c>
      <c r="E61">
        <f>RUS!E4</f>
        <v>2564.92144323299</v>
      </c>
      <c r="G61">
        <f>RUS!G4</f>
        <v>468.38450965045405</v>
      </c>
      <c r="H61">
        <f>RUS!H4</f>
        <v>1.6002803175197883E-2</v>
      </c>
      <c r="I61">
        <f>RUS!I4</f>
        <v>5.2241341371549996</v>
      </c>
      <c r="J61">
        <f>RUS!J4</f>
        <v>5.1589444256719359</v>
      </c>
    </row>
    <row r="62" spans="1:10" x14ac:dyDescent="0.25">
      <c r="A62">
        <f>RUS!A5</f>
        <v>13.265508271069617</v>
      </c>
      <c r="B62">
        <f>RUS!B5</f>
        <v>1482.40620035488</v>
      </c>
      <c r="C62">
        <f>RUS!C5</f>
        <v>226.72493168405003</v>
      </c>
      <c r="D62">
        <f>RUS!D5</f>
        <v>11.154711805168199</v>
      </c>
      <c r="E62">
        <f>RUS!E5</f>
        <v>2564.8818784749501</v>
      </c>
      <c r="G62">
        <f>RUS!G5</f>
        <v>680.1486932475234</v>
      </c>
      <c r="H62">
        <f>RUS!H5</f>
        <v>1.6400401729668126E-2</v>
      </c>
      <c r="I62">
        <f>RUS!I5</f>
        <v>11.015824495793334</v>
      </c>
      <c r="J62">
        <f>RUS!J5</f>
        <v>1.9289684705389661E-2</v>
      </c>
    </row>
    <row r="63" spans="1:10" x14ac:dyDescent="0.25">
      <c r="A63">
        <f>RUS!A6</f>
        <v>21.525935898804399</v>
      </c>
      <c r="B63">
        <f>RUS!B6</f>
        <v>1341.22466012972</v>
      </c>
      <c r="C63">
        <f>RUS!C6</f>
        <v>367.90647190921004</v>
      </c>
      <c r="D63">
        <f>RUS!D6</f>
        <v>22.115947573301401</v>
      </c>
      <c r="E63">
        <f>RUS!E6</f>
        <v>2563.7721119733601</v>
      </c>
      <c r="G63">
        <f>RUS!G6</f>
        <v>1103.6770603378661</v>
      </c>
      <c r="H63">
        <f>RUS!H6</f>
        <v>2.0038422803252881E-2</v>
      </c>
      <c r="I63">
        <f>RUS!I6</f>
        <v>29.006364760421686</v>
      </c>
      <c r="J63">
        <f>RUS!J6</f>
        <v>47.477849012562615</v>
      </c>
    </row>
    <row r="64" spans="1:10" x14ac:dyDescent="0.25">
      <c r="A64">
        <f>RUS!A7</f>
        <v>25.656149709544465</v>
      </c>
      <c r="B64">
        <f>RUS!B7</f>
        <v>1270.63389007059</v>
      </c>
      <c r="C64">
        <f>RUS!C7</f>
        <v>438.49724196833995</v>
      </c>
      <c r="D64">
        <f>RUS!D7</f>
        <v>33.2866786829468</v>
      </c>
      <c r="E64">
        <f>RUS!E7</f>
        <v>2561.92053783761</v>
      </c>
      <c r="G64">
        <f>RUS!G7</f>
        <v>1315.4412437226933</v>
      </c>
      <c r="H64">
        <f>RUS!H7</f>
        <v>2.5304572774946327E-2</v>
      </c>
      <c r="I64">
        <f>RUS!I7</f>
        <v>41.20521465752406</v>
      </c>
      <c r="J64">
        <f>RUS!J7</f>
        <v>62.70321198067424</v>
      </c>
    </row>
    <row r="65" spans="1:10" x14ac:dyDescent="0.25">
      <c r="A65">
        <f>RUS!A8</f>
        <v>29.786363519906566</v>
      </c>
      <c r="B65">
        <f>RUS!B8</f>
        <v>1200.04312001792</v>
      </c>
      <c r="C65">
        <f>RUS!C8</f>
        <v>509.08801202100994</v>
      </c>
      <c r="D65">
        <f>RUS!D8</f>
        <v>46.733307594727997</v>
      </c>
      <c r="E65">
        <f>RUS!E8</f>
        <v>2558.9334269809101</v>
      </c>
      <c r="G65">
        <f>RUS!G8</f>
        <v>1527.2054270881417</v>
      </c>
      <c r="H65">
        <f>RUS!H8</f>
        <v>3.0600537927521921E-2</v>
      </c>
      <c r="I65">
        <f>RUS!I8</f>
        <v>55.539784399871699</v>
      </c>
      <c r="J65">
        <f>RUS!J8</f>
        <v>77.554033719534033</v>
      </c>
    </row>
    <row r="66" spans="1:10" x14ac:dyDescent="0.25">
      <c r="A66">
        <f>RUS!A9</f>
        <v>33.916577912243319</v>
      </c>
      <c r="B66">
        <f>RUS!B9</f>
        <v>1129.4523400185401</v>
      </c>
      <c r="C66">
        <f>RUS!C9</f>
        <v>579.67879202038989</v>
      </c>
      <c r="D66">
        <f>RUS!D9</f>
        <v>65.302698580754594</v>
      </c>
      <c r="E66">
        <f>RUS!E9</f>
        <v>2554.1017371887701</v>
      </c>
      <c r="G66">
        <f>RUS!G9</f>
        <v>1738.9696402925747</v>
      </c>
      <c r="H66">
        <f>RUS!H9</f>
        <v>3.7552523671297494E-2</v>
      </c>
      <c r="I66">
        <f>RUS!I9</f>
        <v>72.010076459725369</v>
      </c>
      <c r="J66">
        <f>RUS!J9</f>
        <v>44.988918011306488</v>
      </c>
    </row>
    <row r="67" spans="1:10" x14ac:dyDescent="0.25">
      <c r="A67">
        <f>RUS!A10</f>
        <v>38.04679171911183</v>
      </c>
      <c r="B67">
        <f>RUS!B10</f>
        <v>1058.86157002558</v>
      </c>
      <c r="C67">
        <f>RUS!C10</f>
        <v>650.26956201334997</v>
      </c>
      <c r="D67">
        <f>RUS!D10</f>
        <v>86.529932007310194</v>
      </c>
      <c r="E67">
        <f>RUS!E10</f>
        <v>2547.1747164247699</v>
      </c>
      <c r="G67">
        <f>RUS!G10</f>
        <v>1950.7338234788997</v>
      </c>
      <c r="H67">
        <f>RUS!H10</f>
        <v>4.4357631454297768E-2</v>
      </c>
      <c r="I67">
        <f>RUS!I10</f>
        <v>90.616086178896509</v>
      </c>
      <c r="J67">
        <f>RUS!J10</f>
        <v>16.696655913972247</v>
      </c>
    </row>
    <row r="68" spans="1:10" x14ac:dyDescent="0.25">
      <c r="A68">
        <f>RUS!A11</f>
        <v>42.177005467419725</v>
      </c>
      <c r="B68">
        <f>RUS!B11</f>
        <v>988.27080103349795</v>
      </c>
      <c r="C68">
        <f>RUS!C11</f>
        <v>720.86033100543204</v>
      </c>
      <c r="D68">
        <f>RUS!D11</f>
        <v>108.96850156618299</v>
      </c>
      <c r="E68">
        <f>RUS!E11</f>
        <v>2537.9469571951699</v>
      </c>
      <c r="G68">
        <f>RUS!G11</f>
        <v>2162.4980036627071</v>
      </c>
      <c r="H68">
        <f>RUS!H11</f>
        <v>5.0390105045932436E-2</v>
      </c>
      <c r="I68">
        <f>RUS!I11</f>
        <v>111.35781543148926</v>
      </c>
      <c r="J68">
        <f>RUS!J11</f>
        <v>5.7088207469447578</v>
      </c>
    </row>
    <row r="69" spans="1:10" x14ac:dyDescent="0.25">
      <c r="A69">
        <f>RUS!A12</f>
        <v>46.307219391343082</v>
      </c>
      <c r="B69">
        <f>RUS!B12</f>
        <v>917.68002903991703</v>
      </c>
      <c r="C69">
        <f>RUS!C12</f>
        <v>791.45110299901296</v>
      </c>
      <c r="D69">
        <f>RUS!D12</f>
        <v>132.61747079216801</v>
      </c>
      <c r="E69">
        <f>RUS!E12</f>
        <v>2526.18907561269</v>
      </c>
      <c r="G69">
        <f>RUS!G12</f>
        <v>2374.2621928506637</v>
      </c>
      <c r="H69">
        <f>RUS!H12</f>
        <v>5.5856287141118358E-2</v>
      </c>
      <c r="I69">
        <f>RUS!I12</f>
        <v>134.23526548431718</v>
      </c>
      <c r="J69">
        <f>RUS!J12</f>
        <v>2.6172596659460448</v>
      </c>
    </row>
    <row r="70" spans="1:10" x14ac:dyDescent="0.25">
      <c r="A70">
        <f>RUS!A13</f>
        <v>50.437433256857716</v>
      </c>
      <c r="B70">
        <f>RUS!B13</f>
        <v>847.08925804461796</v>
      </c>
      <c r="C70">
        <f>RUS!C13</f>
        <v>862.04187399431203</v>
      </c>
      <c r="D70">
        <f>RUS!D13</f>
        <v>158.41822693641899</v>
      </c>
      <c r="E70">
        <f>RUS!E13</f>
        <v>2511.6466441706698</v>
      </c>
      <c r="G70">
        <f>RUS!G13</f>
        <v>2586.0263790438908</v>
      </c>
      <c r="H70">
        <f>RUS!H13</f>
        <v>6.1259323655851336E-2</v>
      </c>
      <c r="I70">
        <f>RUS!I13</f>
        <v>159.24843513202021</v>
      </c>
      <c r="J70">
        <f>RUS!J13</f>
        <v>0.68924564804342681</v>
      </c>
    </row>
    <row r="71" spans="1:10" x14ac:dyDescent="0.25">
      <c r="A71">
        <f>RUS!A14</f>
        <v>54.567647180996453</v>
      </c>
      <c r="B71">
        <f>RUS!B14</f>
        <v>776.49848604735598</v>
      </c>
      <c r="C71">
        <f>RUS!C14</f>
        <v>932.63264599157401</v>
      </c>
      <c r="D71">
        <f>RUS!D14</f>
        <v>188.56299836861899</v>
      </c>
      <c r="E71">
        <f>RUS!E14</f>
        <v>2493.9260383446099</v>
      </c>
      <c r="G71">
        <f>RUS!G14</f>
        <v>2797.7905682428909</v>
      </c>
      <c r="H71">
        <f>RUS!H14</f>
        <v>6.7397109886978807E-2</v>
      </c>
      <c r="I71">
        <f>RUS!I14</f>
        <v>186.39732508353296</v>
      </c>
      <c r="J71">
        <f>RUS!J14</f>
        <v>4.6901407777353148</v>
      </c>
    </row>
    <row r="72" spans="1:10" x14ac:dyDescent="0.25">
      <c r="A72">
        <f>RUS!A15</f>
        <v>58.697861046681403</v>
      </c>
      <c r="B72">
        <f>RUS!B15</f>
        <v>705.90771504914596</v>
      </c>
      <c r="C72">
        <f>RUS!C15</f>
        <v>1003.223416989784</v>
      </c>
      <c r="D72">
        <f>RUS!D15</f>
        <v>225.26504051866399</v>
      </c>
      <c r="E72">
        <f>RUS!E15</f>
        <v>2473.0153434597501</v>
      </c>
      <c r="G72">
        <f>RUS!G15</f>
        <v>3009.5547544448505</v>
      </c>
      <c r="H72">
        <f>RUS!H15</f>
        <v>7.4849955856748293E-2</v>
      </c>
      <c r="I72">
        <f>RUS!I15</f>
        <v>215.68193456940648</v>
      </c>
      <c r="J72">
        <f>RUS!J15</f>
        <v>91.835919634694775</v>
      </c>
    </row>
    <row r="73" spans="1:10" x14ac:dyDescent="0.25">
      <c r="A73">
        <f>RUS!A16</f>
        <v>0</v>
      </c>
      <c r="B73">
        <f>RUS!B16</f>
        <v>0</v>
      </c>
      <c r="C73">
        <f>RUS!C16</f>
        <v>0</v>
      </c>
      <c r="D73">
        <f>RUS!D16</f>
        <v>0</v>
      </c>
      <c r="E73">
        <f>RUS!E16</f>
        <v>0</v>
      </c>
      <c r="G73">
        <f>RUS!G16</f>
        <v>0</v>
      </c>
      <c r="H73">
        <f>RUS!H16</f>
        <v>0</v>
      </c>
      <c r="I73">
        <f>RUS!I16</f>
        <v>0</v>
      </c>
      <c r="J73">
        <f>RUS!J16</f>
        <v>0</v>
      </c>
    </row>
    <row r="76" spans="1:10" x14ac:dyDescent="0.25">
      <c r="A76" s="39" t="str">
        <f>CHN!A1</f>
        <v>CHN</v>
      </c>
      <c r="B76" s="39">
        <f>CHN!B1</f>
        <v>0</v>
      </c>
      <c r="C76" s="39">
        <f>CHN!C1</f>
        <v>0</v>
      </c>
      <c r="D76" s="20"/>
      <c r="E76" s="20"/>
      <c r="F76" s="20"/>
      <c r="G76" s="20"/>
      <c r="H76" s="21" t="s">
        <v>45</v>
      </c>
      <c r="I76" s="20">
        <f>CHN!I1</f>
        <v>2.9863984230625112E-3</v>
      </c>
      <c r="J76" s="20"/>
    </row>
    <row r="77" spans="1:10" s="2" customFormat="1" ht="41.45" customHeight="1" x14ac:dyDescent="0.25">
      <c r="A77" s="2" t="str">
        <f>CHN!A2</f>
        <v>% emission reduction rel. to baseline</v>
      </c>
      <c r="B77" s="2" t="str">
        <f>CHN!B2</f>
        <v>emissions (in MtCO2)</v>
      </c>
      <c r="C77" s="2" t="str">
        <f>CHN!C2</f>
        <v>emission reduction rel. to baseline (in MtCO2)</v>
      </c>
      <c r="D77" s="2" t="str">
        <f>CHN!D2</f>
        <v>CO2 price in 2030 ($2014)</v>
      </c>
      <c r="E77" s="2" t="str">
        <f>CHN!E2</f>
        <v>GDP in 2030 ($2014)</v>
      </c>
      <c r="G77" s="2" t="str">
        <f>CHN!G2</f>
        <v>marg. Costs</v>
      </c>
      <c r="H77" s="2" t="str">
        <f>CHN!H2</f>
        <v>implied alpha</v>
      </c>
      <c r="I77" s="2" t="str">
        <f>CHN!I2</f>
        <v>calculated co2</v>
      </c>
      <c r="J77" s="2" t="str">
        <f>CHN!J2</f>
        <v>difference</v>
      </c>
    </row>
    <row r="78" spans="1:10" x14ac:dyDescent="0.25">
      <c r="A78">
        <f>CHN!A3</f>
        <v>0</v>
      </c>
      <c r="B78">
        <f>CHN!B3</f>
        <v>10977.2306824814</v>
      </c>
      <c r="C78">
        <f>CHN!C3</f>
        <v>0</v>
      </c>
      <c r="D78">
        <f>CHN!D3</f>
        <v>0</v>
      </c>
      <c r="E78">
        <f>CHN!E3</f>
        <v>23414.4805433285</v>
      </c>
      <c r="J78">
        <f>CHN!J3</f>
        <v>538.96505991314586</v>
      </c>
    </row>
    <row r="79" spans="1:10" x14ac:dyDescent="0.25">
      <c r="A79">
        <f>CHN!A4</f>
        <v>19.012540996479213</v>
      </c>
      <c r="B79">
        <f>CHN!B4</f>
        <v>8890.1801986965293</v>
      </c>
      <c r="C79">
        <f>CHN!C4</f>
        <v>2087.0504837848712</v>
      </c>
      <c r="D79">
        <f>CHN!D4</f>
        <v>18.290573357443002</v>
      </c>
      <c r="E79">
        <f>CHN!E4</f>
        <v>23397.390043466799</v>
      </c>
      <c r="G79">
        <f>CHN!G4</f>
        <v>8903.3754248259593</v>
      </c>
      <c r="H79">
        <f>CHN!H4</f>
        <v>2.0543414699151072E-3</v>
      </c>
      <c r="I79">
        <f>CHN!I4</f>
        <v>7.5828742969442171</v>
      </c>
      <c r="J79">
        <f>CHN!J4</f>
        <v>114.65481917020655</v>
      </c>
    </row>
    <row r="80" spans="1:10" x14ac:dyDescent="0.25">
      <c r="A80">
        <f>CHN!A5</f>
        <v>22.6937891421078</v>
      </c>
      <c r="B80">
        <f>CHN!B5</f>
        <v>8486.0810977563106</v>
      </c>
      <c r="C80">
        <f>CHN!C5</f>
        <v>2491.1495847250899</v>
      </c>
      <c r="D80">
        <f>CHN!D5</f>
        <v>21.525957951873899</v>
      </c>
      <c r="E80">
        <f>CHN!E5</f>
        <v>23386.0983385894</v>
      </c>
      <c r="G80">
        <f>CHN!G5</f>
        <v>10627.265686445653</v>
      </c>
      <c r="H80">
        <f>CHN!H5</f>
        <v>2.0255405846612809E-3</v>
      </c>
      <c r="I80">
        <f>CHN!I5</f>
        <v>10.803576717285891</v>
      </c>
      <c r="J80">
        <f>CHN!J5</f>
        <v>114.96945933984506</v>
      </c>
    </row>
    <row r="81" spans="1:10" x14ac:dyDescent="0.25">
      <c r="A81">
        <f>CHN!A6</f>
        <v>30.056285433063103</v>
      </c>
      <c r="B81">
        <f>CHN!B6</f>
        <v>7677.8828959090097</v>
      </c>
      <c r="C81">
        <f>CHN!C6</f>
        <v>3299.3477865723908</v>
      </c>
      <c r="D81">
        <f>CHN!D6</f>
        <v>28.222200372444401</v>
      </c>
      <c r="E81">
        <f>CHN!E6</f>
        <v>23357.295131453098</v>
      </c>
      <c r="G81">
        <f>CHN!G6</f>
        <v>14075.046209543676</v>
      </c>
      <c r="H81">
        <f>CHN!H6</f>
        <v>2.0051231059766009E-3</v>
      </c>
      <c r="I81">
        <f>CHN!I6</f>
        <v>18.95065138369511</v>
      </c>
      <c r="J81">
        <f>CHN!J6</f>
        <v>85.961620650778002</v>
      </c>
    </row>
    <row r="82" spans="1:10" x14ac:dyDescent="0.25">
      <c r="A82">
        <f>CHN!A7</f>
        <v>33.737533577981139</v>
      </c>
      <c r="B82">
        <f>CHN!B7</f>
        <v>7273.7837950467901</v>
      </c>
      <c r="C82">
        <f>CHN!C7</f>
        <v>3703.4468874346103</v>
      </c>
      <c r="D82">
        <f>CHN!D7</f>
        <v>32.195310272788198</v>
      </c>
      <c r="E82">
        <f>CHN!E7</f>
        <v>23339.960468550398</v>
      </c>
      <c r="G82">
        <f>CHN!G7</f>
        <v>15798.936470830626</v>
      </c>
      <c r="H82">
        <f>CHN!H7</f>
        <v>2.0378150347164182E-3</v>
      </c>
      <c r="I82">
        <f>CHN!I7</f>
        <v>23.877023629090946</v>
      </c>
      <c r="J82">
        <f>CHN!J7</f>
        <v>69.193892686712104</v>
      </c>
    </row>
    <row r="83" spans="1:10" x14ac:dyDescent="0.25">
      <c r="A83">
        <f>CHN!A8</f>
        <v>37.418781631846791</v>
      </c>
      <c r="B83">
        <f>CHN!B8</f>
        <v>6869.6847041796</v>
      </c>
      <c r="C83">
        <f>CHN!C8</f>
        <v>4107.5459783018005</v>
      </c>
      <c r="D83">
        <f>CHN!D8</f>
        <v>36.219317298032799</v>
      </c>
      <c r="E83">
        <f>CHN!E8</f>
        <v>23320.376398979399</v>
      </c>
      <c r="G83">
        <f>CHN!G8</f>
        <v>17522.82668947869</v>
      </c>
      <c r="H83">
        <f>CHN!H8</f>
        <v>2.0669791432554731E-3</v>
      </c>
      <c r="I83">
        <f>CHN!I8</f>
        <v>29.371952340025949</v>
      </c>
      <c r="J83">
        <f>CHN!J8</f>
        <v>46.886406868140149</v>
      </c>
    </row>
    <row r="84" spans="1:10" x14ac:dyDescent="0.25">
      <c r="A84">
        <f>CHN!A9</f>
        <v>41.100029776851734</v>
      </c>
      <c r="B84">
        <f>CHN!B9</f>
        <v>6465.5856033078398</v>
      </c>
      <c r="C84">
        <f>CHN!C9</f>
        <v>4511.6450791735606</v>
      </c>
      <c r="D84">
        <f>CHN!D9</f>
        <v>40.298778265514002</v>
      </c>
      <c r="E84">
        <f>CHN!E9</f>
        <v>23298.516991849101</v>
      </c>
      <c r="G84">
        <f>CHN!G9</f>
        <v>19246.716950806338</v>
      </c>
      <c r="H84">
        <f>CHN!H9</f>
        <v>2.0938001202239166E-3</v>
      </c>
      <c r="I84">
        <f>CHN!I9</f>
        <v>35.435437788474289</v>
      </c>
      <c r="J84">
        <f>CHN!J9</f>
        <v>23.652080595612869</v>
      </c>
    </row>
    <row r="85" spans="1:10" x14ac:dyDescent="0.25">
      <c r="A85">
        <f>CHN!A10</f>
        <v>44.781277921889377</v>
      </c>
      <c r="B85">
        <f>CHN!B10</f>
        <v>6061.4865024324899</v>
      </c>
      <c r="C85">
        <f>CHN!C10</f>
        <v>4915.7441800489105</v>
      </c>
      <c r="D85">
        <f>CHN!D10</f>
        <v>44.466601153224801</v>
      </c>
      <c r="E85">
        <f>CHN!E10</f>
        <v>23274.390467102399</v>
      </c>
      <c r="G85">
        <f>CHN!G10</f>
        <v>20970.607212149298</v>
      </c>
      <c r="H85">
        <f>CHN!H10</f>
        <v>2.1204250646334705E-3</v>
      </c>
      <c r="I85">
        <f>CHN!I10</f>
        <v>42.067479845493615</v>
      </c>
      <c r="J85">
        <f>CHN!J10</f>
        <v>5.7557830492097937</v>
      </c>
    </row>
    <row r="86" spans="1:10" x14ac:dyDescent="0.25">
      <c r="A86">
        <f>CHN!A11</f>
        <v>48.462526066889403</v>
      </c>
      <c r="B86">
        <f>CHN!B11</f>
        <v>5657.3874015612701</v>
      </c>
      <c r="C86">
        <f>CHN!C11</f>
        <v>5319.8432809201304</v>
      </c>
      <c r="D86">
        <f>CHN!D11</f>
        <v>48.847373607090802</v>
      </c>
      <c r="E86">
        <f>CHN!E11</f>
        <v>23247.9638016545</v>
      </c>
      <c r="G86">
        <f>CHN!G11</f>
        <v>22694.497473474647</v>
      </c>
      <c r="H86">
        <f>CHN!H11</f>
        <v>2.1523884220914636E-3</v>
      </c>
      <c r="I86">
        <f>CHN!I11</f>
        <v>49.268078510956087</v>
      </c>
      <c r="J86">
        <f>CHN!J11</f>
        <v>0.1769926161362991</v>
      </c>
    </row>
    <row r="87" spans="1:10" x14ac:dyDescent="0.25">
      <c r="A87">
        <f>CHN!A12</f>
        <v>52.143774211731561</v>
      </c>
      <c r="B87">
        <f>CHN!B12</f>
        <v>5253.2883007073797</v>
      </c>
      <c r="C87">
        <f>CHN!C12</f>
        <v>5723.9423817740208</v>
      </c>
      <c r="D87">
        <f>CHN!D12</f>
        <v>53.702197698444301</v>
      </c>
      <c r="E87">
        <f>CHN!E12</f>
        <v>23219.216173766901</v>
      </c>
      <c r="G87">
        <f>CHN!G12</f>
        <v>24418.38773472606</v>
      </c>
      <c r="H87">
        <f>CHN!H12</f>
        <v>2.1992523946236194E-3</v>
      </c>
      <c r="I87">
        <f>CHN!I12</f>
        <v>57.037233784581225</v>
      </c>
      <c r="J87">
        <f>CHN!J12</f>
        <v>11.122465695835492</v>
      </c>
    </row>
    <row r="88" spans="1:10" x14ac:dyDescent="0.25">
      <c r="A88">
        <f>CHN!A13</f>
        <v>55.825022356213687</v>
      </c>
      <c r="B88">
        <f>CHN!B13</f>
        <v>4849.1891998930096</v>
      </c>
      <c r="C88">
        <f>CHN!C13</f>
        <v>6128.0414825883909</v>
      </c>
      <c r="D88">
        <f>CHN!D13</f>
        <v>59.699321059001001</v>
      </c>
      <c r="E88">
        <f>CHN!E13</f>
        <v>23187.997791440899</v>
      </c>
      <c r="G88">
        <f>CHN!G13</f>
        <v>26142.277995808876</v>
      </c>
      <c r="H88">
        <f>CHN!H13</f>
        <v>2.2836311766163599E-3</v>
      </c>
      <c r="I88">
        <f>CHN!I13</f>
        <v>65.374945665822366</v>
      </c>
      <c r="J88">
        <f>CHN!J13</f>
        <v>32.212714677556178</v>
      </c>
    </row>
    <row r="89" spans="1:10" x14ac:dyDescent="0.25">
      <c r="A89">
        <f>CHN!A14</f>
        <v>59.506270499882319</v>
      </c>
      <c r="B89">
        <f>CHN!B14</f>
        <v>4445.09009916794</v>
      </c>
      <c r="C89">
        <f>CHN!C14</f>
        <v>6532.1405833134604</v>
      </c>
      <c r="D89">
        <f>CHN!D14</f>
        <v>68.428073984399603</v>
      </c>
      <c r="E89">
        <f>CHN!E14</f>
        <v>23153.898506706799</v>
      </c>
      <c r="G89">
        <f>CHN!G14</f>
        <v>27866.168256510744</v>
      </c>
      <c r="H89">
        <f>CHN!H14</f>
        <v>2.4555968138321939E-3</v>
      </c>
      <c r="I89">
        <f>CHN!I14</f>
        <v>74.281214153380603</v>
      </c>
      <c r="J89">
        <f>CHN!J14</f>
        <v>34.259249837738928</v>
      </c>
    </row>
    <row r="90" spans="1:10" x14ac:dyDescent="0.25">
      <c r="A90">
        <f>CHN!A15</f>
        <v>63.187518641881496</v>
      </c>
      <c r="B90">
        <f>CHN!B15</f>
        <v>4040.99099862613</v>
      </c>
      <c r="C90">
        <f>CHN!C15</f>
        <v>6936.2396838552704</v>
      </c>
      <c r="D90">
        <f>CHN!D15</f>
        <v>83.410243458958206</v>
      </c>
      <c r="E90">
        <f>CHN!E15</f>
        <v>23115.947513474599</v>
      </c>
      <c r="G90">
        <f>CHN!G15</f>
        <v>29590.058516430825</v>
      </c>
      <c r="H90">
        <f>CHN!H15</f>
        <v>2.8188603754413667E-3</v>
      </c>
      <c r="I90">
        <f>CHN!I15</f>
        <v>83.756039244609838</v>
      </c>
      <c r="J90">
        <f>CHN!J15</f>
        <v>0.11957472537442915</v>
      </c>
    </row>
    <row r="91" spans="1:10" x14ac:dyDescent="0.25">
      <c r="A91">
        <f>CHN!A16</f>
        <v>0</v>
      </c>
      <c r="B91">
        <f>CHN!B16</f>
        <v>0</v>
      </c>
      <c r="C91">
        <f>CHN!C16</f>
        <v>0</v>
      </c>
      <c r="D91">
        <f>CHN!D16</f>
        <v>0</v>
      </c>
      <c r="E91">
        <f>CHN!E16</f>
        <v>0</v>
      </c>
      <c r="G91">
        <f>CHN!G16</f>
        <v>0</v>
      </c>
      <c r="H91">
        <f>CHN!H16</f>
        <v>0</v>
      </c>
      <c r="I91">
        <f>CHN!I16</f>
        <v>0</v>
      </c>
      <c r="J91">
        <f>CHN!J16</f>
        <v>0</v>
      </c>
    </row>
    <row r="94" spans="1:10" x14ac:dyDescent="0.25">
      <c r="A94" s="39" t="str">
        <f>IND!A1</f>
        <v>IND</v>
      </c>
      <c r="B94" s="39">
        <f>IND!B1</f>
        <v>0</v>
      </c>
      <c r="C94" s="39">
        <f>IND!C1</f>
        <v>0</v>
      </c>
      <c r="D94" s="20"/>
      <c r="E94" s="20"/>
      <c r="F94" s="20"/>
      <c r="G94" s="20"/>
      <c r="H94" s="21" t="s">
        <v>45</v>
      </c>
      <c r="I94" s="20">
        <f>IND!I1</f>
        <v>1.2662713963945825E-2</v>
      </c>
      <c r="J94" s="20"/>
    </row>
    <row r="95" spans="1:10" s="2" customFormat="1" ht="41.45" customHeight="1" x14ac:dyDescent="0.25">
      <c r="A95" s="2" t="str">
        <f>IND!A2</f>
        <v>% emission reduction rel. to baseline</v>
      </c>
      <c r="B95" s="2" t="str">
        <f>IND!B2</f>
        <v>emissions (in MtCO2)</v>
      </c>
      <c r="C95" s="2" t="str">
        <f>IND!C2</f>
        <v>emission reduction rel. to baseline (in MtCO2)</v>
      </c>
      <c r="D95" s="2" t="str">
        <f>IND!D2</f>
        <v>CO2 price in 2030 ($2014)</v>
      </c>
      <c r="E95" s="2" t="str">
        <f>IND!E2</f>
        <v>GDP in 2030 ($2014)</v>
      </c>
      <c r="G95" s="2" t="str">
        <f>IND!G2</f>
        <v>marg. Costs</v>
      </c>
      <c r="H95" s="2" t="str">
        <f>IND!H2</f>
        <v>implied alpha</v>
      </c>
      <c r="I95" s="2" t="str">
        <f>IND!I2</f>
        <v>calculated co2</v>
      </c>
      <c r="J95" s="2" t="str">
        <f>IND!J2</f>
        <v>difference</v>
      </c>
    </row>
    <row r="96" spans="1:10" x14ac:dyDescent="0.25">
      <c r="A96">
        <f>IND!A3</f>
        <v>0</v>
      </c>
      <c r="B96">
        <f>IND!B3</f>
        <v>3498.6184779569599</v>
      </c>
      <c r="C96">
        <f>IND!C3</f>
        <v>0</v>
      </c>
      <c r="D96">
        <f>IND!D3</f>
        <v>0</v>
      </c>
      <c r="E96">
        <f>IND!E3</f>
        <v>4784.2395821800201</v>
      </c>
      <c r="J96">
        <f>IND!J3</f>
        <v>76.905278192221104</v>
      </c>
    </row>
    <row r="97" spans="1:10" x14ac:dyDescent="0.25">
      <c r="A97">
        <f>IND!A4</f>
        <v>39.877665828918182</v>
      </c>
      <c r="B97">
        <f>IND!B4</f>
        <v>2103.4510926885</v>
      </c>
      <c r="C97">
        <f>IND!C4</f>
        <v>1395.1673852684598</v>
      </c>
      <c r="D97">
        <f>IND!D4</f>
        <v>35.001316851728902</v>
      </c>
      <c r="E97">
        <f>IND!E4</f>
        <v>4779.6108255179497</v>
      </c>
      <c r="G97">
        <f>IND!G4</f>
        <v>3815.6861460731602</v>
      </c>
      <c r="H97">
        <f>IND!H4</f>
        <v>9.1730072945726496E-3</v>
      </c>
      <c r="I97">
        <f>IND!I4</f>
        <v>28.90150315016988</v>
      </c>
      <c r="J97">
        <f>IND!J4</f>
        <v>37.207727193727173</v>
      </c>
    </row>
    <row r="98" spans="1:10" x14ac:dyDescent="0.25">
      <c r="A98">
        <f>IND!A5</f>
        <v>42.610499107630027</v>
      </c>
      <c r="B98">
        <f>IND!B5</f>
        <v>2007.8396826277301</v>
      </c>
      <c r="C98">
        <f>IND!C5</f>
        <v>1490.7787953292298</v>
      </c>
      <c r="D98">
        <f>IND!D5</f>
        <v>37.792916164519099</v>
      </c>
      <c r="E98">
        <f>IND!E5</f>
        <v>4775.8125446484401</v>
      </c>
      <c r="G98">
        <f>IND!G5</f>
        <v>4077.1767289434001</v>
      </c>
      <c r="H98">
        <f>IND!H5</f>
        <v>9.2693838597261713E-3</v>
      </c>
      <c r="I98">
        <f>IND!I5</f>
        <v>32.998501142957835</v>
      </c>
      <c r="J98">
        <f>IND!J5</f>
        <v>22.986415398972294</v>
      </c>
    </row>
    <row r="99" spans="1:10" x14ac:dyDescent="0.25">
      <c r="A99">
        <f>IND!A6</f>
        <v>48.076165951030632</v>
      </c>
      <c r="B99">
        <f>IND!B6</f>
        <v>1816.61685250095</v>
      </c>
      <c r="C99">
        <f>IND!C6</f>
        <v>1682.0016254560098</v>
      </c>
      <c r="D99">
        <f>IND!D6</f>
        <v>43.956831418239801</v>
      </c>
      <c r="E99">
        <f>IND!E6</f>
        <v>4766.8153978513801</v>
      </c>
      <c r="G99">
        <f>IND!G6</f>
        <v>4600.1579220475214</v>
      </c>
      <c r="H99">
        <f>IND!H6</f>
        <v>9.5555048681186805E-3</v>
      </c>
      <c r="I99">
        <f>IND!I6</f>
        <v>42.006899000851753</v>
      </c>
      <c r="J99">
        <f>IND!J6</f>
        <v>3.8022364323807971</v>
      </c>
    </row>
    <row r="100" spans="1:10" x14ac:dyDescent="0.25">
      <c r="A100">
        <f>IND!A7</f>
        <v>50.808999230006869</v>
      </c>
      <c r="B100">
        <f>IND!B7</f>
        <v>1721.0054424309301</v>
      </c>
      <c r="C100">
        <f>IND!C7</f>
        <v>1777.6130355260298</v>
      </c>
      <c r="D100">
        <f>IND!D7</f>
        <v>47.501793885100199</v>
      </c>
      <c r="E100">
        <f>IND!E7</f>
        <v>4761.55634402345</v>
      </c>
      <c r="G100">
        <f>IND!G7</f>
        <v>4861.6485049430603</v>
      </c>
      <c r="H100">
        <f>IND!H7</f>
        <v>9.7707174504292026E-3</v>
      </c>
      <c r="I100">
        <f>IND!I7</f>
        <v>46.918298395104841</v>
      </c>
      <c r="J100">
        <f>IND!J7</f>
        <v>0.3404669868449221</v>
      </c>
    </row>
    <row r="101" spans="1:10" x14ac:dyDescent="0.25">
      <c r="A101">
        <f>IND!A8</f>
        <v>53.541832794931985</v>
      </c>
      <c r="B101">
        <f>IND!B8</f>
        <v>1625.3940223566501</v>
      </c>
      <c r="C101">
        <f>IND!C8</f>
        <v>1873.2244556003097</v>
      </c>
      <c r="D101">
        <f>IND!D8</f>
        <v>51.431334444609199</v>
      </c>
      <c r="E101">
        <f>IND!E8</f>
        <v>4755.7431128460403</v>
      </c>
      <c r="G101">
        <f>IND!G8</f>
        <v>5123.1391151995585</v>
      </c>
      <c r="H101">
        <f>IND!H8</f>
        <v>1.0039027496251353E-2</v>
      </c>
      <c r="I101">
        <f>IND!I8</f>
        <v>52.101165470109706</v>
      </c>
      <c r="J101">
        <f>IND!J8</f>
        <v>0.44867360272306073</v>
      </c>
    </row>
    <row r="102" spans="1:10" x14ac:dyDescent="0.25">
      <c r="A102">
        <f>IND!A9</f>
        <v>56.274666074175769</v>
      </c>
      <c r="B102">
        <f>IND!B9</f>
        <v>1529.7826122772699</v>
      </c>
      <c r="C102">
        <f>IND!C9</f>
        <v>1968.83586567969</v>
      </c>
      <c r="D102">
        <f>IND!D9</f>
        <v>55.8504041822464</v>
      </c>
      <c r="E102">
        <f>IND!E9</f>
        <v>4749.31632680436</v>
      </c>
      <c r="G102">
        <f>IND!G9</f>
        <v>5384.629698120697</v>
      </c>
      <c r="H102">
        <f>IND!H9</f>
        <v>1.0372190347971169E-2</v>
      </c>
      <c r="I102">
        <f>IND!I9</f>
        <v>57.555499141799437</v>
      </c>
      <c r="J102">
        <f>IND!J9</f>
        <v>2.9073488210931724</v>
      </c>
    </row>
    <row r="103" spans="1:10" x14ac:dyDescent="0.25">
      <c r="A103">
        <f>IND!A10</f>
        <v>59.007499353627054</v>
      </c>
      <c r="B103">
        <f>IND!B10</f>
        <v>1434.1712021906301</v>
      </c>
      <c r="C103">
        <f>IND!C10</f>
        <v>2064.4472757663298</v>
      </c>
      <c r="D103">
        <f>IND!D10</f>
        <v>60.996420202089404</v>
      </c>
      <c r="E103">
        <f>IND!E10</f>
        <v>4742.2015284358604</v>
      </c>
      <c r="G103">
        <f>IND!G10</f>
        <v>5646.1202810616905</v>
      </c>
      <c r="H103">
        <f>IND!H10</f>
        <v>1.0803244912561391E-2</v>
      </c>
      <c r="I103">
        <f>IND!I10</f>
        <v>63.281299938229644</v>
      </c>
      <c r="J103">
        <f>IND!J10</f>
        <v>5.2206754086242944</v>
      </c>
    </row>
    <row r="104" spans="1:10" x14ac:dyDescent="0.25">
      <c r="A104">
        <f>IND!A11</f>
        <v>61.740332919055234</v>
      </c>
      <c r="B104">
        <f>IND!B11</f>
        <v>1338.55978209875</v>
      </c>
      <c r="C104">
        <f>IND!C11</f>
        <v>2160.0586958582098</v>
      </c>
      <c r="D104">
        <f>IND!D11</f>
        <v>67.322202752935198</v>
      </c>
      <c r="E104">
        <f>IND!E11</f>
        <v>4734.3058222817099</v>
      </c>
      <c r="G104">
        <f>IND!G11</f>
        <v>5907.6108913663229</v>
      </c>
      <c r="H104">
        <f>IND!H11</f>
        <v>1.1395842412594103E-2</v>
      </c>
      <c r="I104">
        <f>IND!I11</f>
        <v>69.278568500783422</v>
      </c>
      <c r="J104">
        <f>IND!J11</f>
        <v>3.8273669393537415</v>
      </c>
    </row>
    <row r="105" spans="1:10" x14ac:dyDescent="0.25">
      <c r="A105">
        <f>IND!A12</f>
        <v>64.473166198894958</v>
      </c>
      <c r="B105">
        <f>IND!B12</f>
        <v>1242.9483719985201</v>
      </c>
      <c r="C105">
        <f>IND!C12</f>
        <v>2255.6701059584398</v>
      </c>
      <c r="D105">
        <f>IND!D12</f>
        <v>75.141881069044103</v>
      </c>
      <c r="E105">
        <f>IND!E12</f>
        <v>4725.4243509211401</v>
      </c>
      <c r="G105">
        <f>IND!G12</f>
        <v>6169.1014743444839</v>
      </c>
      <c r="H105">
        <f>IND!H12</f>
        <v>1.2180360686485307E-2</v>
      </c>
      <c r="I105">
        <f>IND!I12</f>
        <v>75.547303575204865</v>
      </c>
      <c r="J105">
        <f>IND!J12</f>
        <v>0.16436740850167231</v>
      </c>
    </row>
    <row r="106" spans="1:10" x14ac:dyDescent="0.25">
      <c r="A106">
        <f>IND!A13</f>
        <v>67.205999478870169</v>
      </c>
      <c r="B106">
        <f>IND!B13</f>
        <v>1147.3369618935501</v>
      </c>
      <c r="C106">
        <f>IND!C13</f>
        <v>2351.28151606341</v>
      </c>
      <c r="D106">
        <f>IND!D13</f>
        <v>84.919884376262701</v>
      </c>
      <c r="E106">
        <f>IND!E13</f>
        <v>4715.2901157684701</v>
      </c>
      <c r="G106">
        <f>IND!G13</f>
        <v>0</v>
      </c>
      <c r="H106">
        <f>IND!H13</f>
        <v>0</v>
      </c>
      <c r="I106">
        <f>IND!I13</f>
        <v>0</v>
      </c>
      <c r="J106">
        <f>IND!J13</f>
        <v>0</v>
      </c>
    </row>
    <row r="107" spans="1:10" x14ac:dyDescent="0.25">
      <c r="A107">
        <f>IND!A14</f>
        <v>69.93883275932042</v>
      </c>
      <c r="B107">
        <f>IND!B14</f>
        <v>1051.72555177196</v>
      </c>
      <c r="C107">
        <f>IND!C14</f>
        <v>2446.8929261849999</v>
      </c>
      <c r="D107">
        <f>IND!D14</f>
        <v>97.673874609436893</v>
      </c>
      <c r="E107">
        <f>IND!E14</f>
        <v>4703.5231785396099</v>
      </c>
      <c r="G107">
        <f>IND!G14</f>
        <v>0</v>
      </c>
      <c r="H107">
        <f>IND!H14</f>
        <v>0</v>
      </c>
      <c r="I107">
        <f>IND!I14</f>
        <v>0</v>
      </c>
      <c r="J107">
        <f>IND!J14</f>
        <v>0</v>
      </c>
    </row>
    <row r="108" spans="1:10" x14ac:dyDescent="0.25">
      <c r="A108">
        <f>IND!A15</f>
        <v>72.671666268969773</v>
      </c>
      <c r="B108">
        <f>IND!B15</f>
        <v>956.11413363156805</v>
      </c>
      <c r="C108">
        <f>IND!C15</f>
        <v>2542.5043443253917</v>
      </c>
      <c r="D108">
        <f>IND!D15</f>
        <v>115.577967383483</v>
      </c>
      <c r="E108">
        <f>IND!E15</f>
        <v>4689.47902444189</v>
      </c>
      <c r="G108">
        <f>IND!G15</f>
        <v>0</v>
      </c>
      <c r="H108">
        <f>IND!H15</f>
        <v>0</v>
      </c>
      <c r="I108">
        <f>IND!I15</f>
        <v>0</v>
      </c>
      <c r="J108">
        <f>IND!J15</f>
        <v>0</v>
      </c>
    </row>
    <row r="109" spans="1:10" x14ac:dyDescent="0.25">
      <c r="A109">
        <f>IND!A16</f>
        <v>75.404499636611774</v>
      </c>
      <c r="B109">
        <f>IND!B16</f>
        <v>860.50272045947202</v>
      </c>
      <c r="C109">
        <f>IND!C16</f>
        <v>2638.1157574974877</v>
      </c>
      <c r="D109">
        <f>IND!D16</f>
        <v>143.67802089234101</v>
      </c>
      <c r="E109">
        <f>IND!E16</f>
        <v>4671.9108794665999</v>
      </c>
      <c r="G109">
        <f>IND!G16</f>
        <v>0</v>
      </c>
      <c r="H109">
        <f>IND!H16</f>
        <v>0</v>
      </c>
      <c r="I109">
        <f>IND!I16</f>
        <v>0</v>
      </c>
      <c r="J109">
        <f>IND!J16</f>
        <v>0</v>
      </c>
    </row>
    <row r="112" spans="1:10" x14ac:dyDescent="0.25">
      <c r="A112" s="39" t="str">
        <f>BRA!A1</f>
        <v>BRA</v>
      </c>
      <c r="B112" s="39">
        <f>BRA!B1</f>
        <v>0</v>
      </c>
      <c r="C112" s="39">
        <f>BRA!C1</f>
        <v>0</v>
      </c>
      <c r="D112" s="20"/>
      <c r="E112" s="20"/>
      <c r="F112" s="20"/>
      <c r="G112" s="20"/>
      <c r="H112" s="21" t="s">
        <v>45</v>
      </c>
      <c r="I112" s="20">
        <f>BRA!I1</f>
        <v>0.1505082450206115</v>
      </c>
      <c r="J112" s="20"/>
    </row>
    <row r="113" spans="1:10" s="2" customFormat="1" ht="41.45" customHeight="1" x14ac:dyDescent="0.25">
      <c r="A113" s="2" t="str">
        <f>BRA!A2</f>
        <v>% emission reduction rel. to baseline</v>
      </c>
      <c r="B113" s="2" t="str">
        <f>BRA!B2</f>
        <v>emissions (in MtCO2)</v>
      </c>
      <c r="C113" s="2" t="str">
        <f>BRA!C2</f>
        <v>emission reduction rel. to baseline (in MtCO2)</v>
      </c>
      <c r="D113" s="2" t="str">
        <f>BRA!D2</f>
        <v>CO2 price in 2030 ($2014)</v>
      </c>
      <c r="E113" s="2" t="str">
        <f>BRA!E2</f>
        <v>GDP in 2030 ($2014)</v>
      </c>
      <c r="G113" s="2" t="str">
        <f>BRA!G2</f>
        <v>marg. Costs</v>
      </c>
      <c r="H113" s="2" t="str">
        <f>BRA!H2</f>
        <v>implied alpha</v>
      </c>
      <c r="I113" s="2" t="str">
        <f>BRA!I2</f>
        <v>calculated co2</v>
      </c>
      <c r="J113" s="2" t="str">
        <f>BRA!J2</f>
        <v>difference</v>
      </c>
    </row>
    <row r="114" spans="1:10" x14ac:dyDescent="0.25">
      <c r="A114">
        <f>BRA!A3</f>
        <v>0</v>
      </c>
      <c r="B114">
        <f>BRA!B3</f>
        <v>415.43776792296597</v>
      </c>
      <c r="C114">
        <f>BRA!C3</f>
        <v>0</v>
      </c>
      <c r="D114">
        <f>BRA!D3</f>
        <v>0</v>
      </c>
      <c r="E114">
        <f>BRA!E3</f>
        <v>3100.6066719515502</v>
      </c>
      <c r="J114">
        <f>BRA!J3</f>
        <v>455.37604034970201</v>
      </c>
    </row>
    <row r="115" spans="1:10" x14ac:dyDescent="0.25">
      <c r="A115">
        <f>BRA!A4</f>
        <v>0.3336945317075834</v>
      </c>
      <c r="B115">
        <f>BRA!B4</f>
        <v>414.051474808759</v>
      </c>
      <c r="C115">
        <f>BRA!C4</f>
        <v>1.3862931142069783</v>
      </c>
      <c r="D115">
        <f>BRA!D4</f>
        <v>0</v>
      </c>
      <c r="E115">
        <f>BRA!E4</f>
        <v>3100.6666327787698</v>
      </c>
      <c r="G115">
        <f>BRA!G4</f>
        <v>20.693109828125625</v>
      </c>
      <c r="H115">
        <f>BRA!H4</f>
        <v>0</v>
      </c>
      <c r="I115">
        <f>BRA!I4</f>
        <v>1.5589292417683748E-2</v>
      </c>
      <c r="J115">
        <f>BRA!J4</f>
        <v>2.43026038084052E-4</v>
      </c>
    </row>
    <row r="116" spans="1:10" x14ac:dyDescent="0.25">
      <c r="A116">
        <f>BRA!A5</f>
        <v>5.6077833290517889</v>
      </c>
      <c r="B116">
        <f>BRA!B5</f>
        <v>392.14091803079702</v>
      </c>
      <c r="C116">
        <f>BRA!C5</f>
        <v>23.29684989216895</v>
      </c>
      <c r="D116">
        <f>BRA!D5</f>
        <v>0.149799345386321</v>
      </c>
      <c r="E116">
        <f>BRA!E5</f>
        <v>3100.8378164912601</v>
      </c>
      <c r="G116">
        <f>BRA!G5</f>
        <v>347.75060809833303</v>
      </c>
      <c r="H116">
        <f>BRA!H5</f>
        <v>4.3076659507655673E-4</v>
      </c>
      <c r="I116">
        <f>BRA!I5</f>
        <v>4.4026146471489147</v>
      </c>
      <c r="J116">
        <f>BRA!J5</f>
        <v>18.08643799090606</v>
      </c>
    </row>
    <row r="117" spans="1:10" x14ac:dyDescent="0.25">
      <c r="A117">
        <f>BRA!A6</f>
        <v>8.1891804665988932</v>
      </c>
      <c r="B117">
        <f>BRA!B6</f>
        <v>381.416819381344</v>
      </c>
      <c r="C117">
        <f>BRA!C6</f>
        <v>34.020948541621976</v>
      </c>
      <c r="D117">
        <f>BRA!D6</f>
        <v>12.529821562657199</v>
      </c>
      <c r="E117">
        <f>BRA!E6</f>
        <v>3100.56227492877</v>
      </c>
      <c r="G117">
        <f>BRA!G6</f>
        <v>507.82855185103671</v>
      </c>
      <c r="H117">
        <f>BRA!H6</f>
        <v>2.4673330235147194E-2</v>
      </c>
      <c r="I117">
        <f>BRA!I6</f>
        <v>9.388778804594212</v>
      </c>
      <c r="J117">
        <f>BRA!J6</f>
        <v>9.8661496079799367</v>
      </c>
    </row>
    <row r="118" spans="1:10" x14ac:dyDescent="0.25">
      <c r="A118">
        <f>BRA!A7</f>
        <v>11.455111885548957</v>
      </c>
      <c r="B118">
        <f>BRA!B7</f>
        <v>367.84890679256301</v>
      </c>
      <c r="C118">
        <f>BRA!C7</f>
        <v>47.588861130402961</v>
      </c>
      <c r="D118">
        <f>BRA!D7</f>
        <v>21.4404250181097</v>
      </c>
      <c r="E118">
        <f>BRA!E7</f>
        <v>3099.9018800604899</v>
      </c>
      <c r="G118">
        <f>BRA!G7</f>
        <v>710.35592680569198</v>
      </c>
      <c r="H118">
        <f>BRA!H7</f>
        <v>3.0182650990922797E-2</v>
      </c>
      <c r="I118">
        <f>BRA!I7</f>
        <v>18.370750316470023</v>
      </c>
      <c r="J118">
        <f>BRA!J7</f>
        <v>9.4229027738866407</v>
      </c>
    </row>
    <row r="119" spans="1:10" x14ac:dyDescent="0.25">
      <c r="A119">
        <f>BRA!A8</f>
        <v>14.873448193600829</v>
      </c>
      <c r="B119">
        <f>BRA!B8</f>
        <v>353.64784673429199</v>
      </c>
      <c r="C119">
        <f>BRA!C8</f>
        <v>61.789921188673986</v>
      </c>
      <c r="D119">
        <f>BRA!D8</f>
        <v>35.706406326058698</v>
      </c>
      <c r="E119">
        <f>BRA!E8</f>
        <v>3098.68737319007</v>
      </c>
      <c r="G119">
        <f>BRA!G8</f>
        <v>922.33425408008929</v>
      </c>
      <c r="H119">
        <f>BRA!H8</f>
        <v>3.8713087113598832E-2</v>
      </c>
      <c r="I119">
        <f>BRA!I8</f>
        <v>30.970737971236826</v>
      </c>
      <c r="J119">
        <f>BRA!J8</f>
        <v>22.426554766861294</v>
      </c>
    </row>
    <row r="120" spans="1:10" x14ac:dyDescent="0.25">
      <c r="A120">
        <f>BRA!A9</f>
        <v>18.045171105231798</v>
      </c>
      <c r="B120">
        <f>BRA!B9</f>
        <v>340.47131186551098</v>
      </c>
      <c r="C120">
        <f>BRA!C9</f>
        <v>74.966456057454991</v>
      </c>
      <c r="D120">
        <f>BRA!D9</f>
        <v>53.519935423754099</v>
      </c>
      <c r="E120">
        <f>BRA!E9</f>
        <v>3096.7839088810902</v>
      </c>
      <c r="G120">
        <f>BRA!G9</f>
        <v>1119.0195585077809</v>
      </c>
      <c r="H120">
        <f>BRA!H9</f>
        <v>4.782752456545375E-2</v>
      </c>
      <c r="I120">
        <f>BRA!I9</f>
        <v>45.587967766193266</v>
      </c>
      <c r="J120">
        <f>BRA!J9</f>
        <v>62.91611092059108</v>
      </c>
    </row>
    <row r="121" spans="1:10" x14ac:dyDescent="0.25">
      <c r="A121">
        <f>BRA!A10</f>
        <v>21.406402665415861</v>
      </c>
      <c r="B121">
        <f>BRA!B10</f>
        <v>326.50748649716002</v>
      </c>
      <c r="C121">
        <f>BRA!C10</f>
        <v>88.930281425805958</v>
      </c>
      <c r="D121">
        <f>BRA!D10</f>
        <v>73.128606387002506</v>
      </c>
      <c r="E121">
        <f>BRA!E10</f>
        <v>3093.9902863908901</v>
      </c>
      <c r="G121">
        <f>BRA!G10</f>
        <v>1327.4566985373974</v>
      </c>
      <c r="H121">
        <f>BRA!H10</f>
        <v>5.5089259384186469E-2</v>
      </c>
      <c r="I121">
        <f>BRA!I10</f>
        <v>64.152798283177873</v>
      </c>
      <c r="J121">
        <f>BRA!J10</f>
        <v>80.565131116683958</v>
      </c>
    </row>
    <row r="122" spans="1:10" x14ac:dyDescent="0.25">
      <c r="A122">
        <f>BRA!A11</f>
        <v>24.972638105780362</v>
      </c>
      <c r="B122">
        <f>BRA!B11</f>
        <v>311.691997584832</v>
      </c>
      <c r="C122">
        <f>BRA!C11</f>
        <v>103.74577033813398</v>
      </c>
      <c r="D122">
        <f>BRA!D11</f>
        <v>97.847049360579106</v>
      </c>
      <c r="E122">
        <f>BRA!E11</f>
        <v>3090.11539621987</v>
      </c>
      <c r="G122">
        <f>BRA!G11</f>
        <v>1548.6065665402823</v>
      </c>
      <c r="H122">
        <f>BRA!H11</f>
        <v>6.3183930298821911E-2</v>
      </c>
      <c r="I122">
        <f>BRA!I11</f>
        <v>87.308609352088141</v>
      </c>
      <c r="J122">
        <f>BRA!J11</f>
        <v>111.05871781256306</v>
      </c>
    </row>
    <row r="123" spans="1:10" x14ac:dyDescent="0.25">
      <c r="A123">
        <f>BRA!A12</f>
        <v>29.33211060105678</v>
      </c>
      <c r="B123">
        <f>BRA!B12</f>
        <v>293.58110235724001</v>
      </c>
      <c r="C123">
        <f>BRA!C12</f>
        <v>121.85666556572596</v>
      </c>
      <c r="D123">
        <f>BRA!D12</f>
        <v>128.38827285294801</v>
      </c>
      <c r="E123">
        <f>BRA!E12</f>
        <v>3084.7984601237299</v>
      </c>
      <c r="G123">
        <f>BRA!G12</f>
        <v>1818.946756641149</v>
      </c>
      <c r="H123">
        <f>BRA!H12</f>
        <v>7.0583854301501742E-2</v>
      </c>
      <c r="I123">
        <f>BRA!I12</f>
        <v>120.45223186957107</v>
      </c>
      <c r="J123">
        <f>BRA!J12</f>
        <v>62.980746489838445</v>
      </c>
    </row>
    <row r="124" spans="1:10" x14ac:dyDescent="0.25">
      <c r="A124">
        <f>BRA!A13</f>
        <v>34.748951000156417</v>
      </c>
      <c r="B124">
        <f>BRA!B13</f>
        <v>271.07750151127101</v>
      </c>
      <c r="C124">
        <f>BRA!C13</f>
        <v>144.36026641169497</v>
      </c>
      <c r="D124">
        <f>BRA!D13</f>
        <v>168.618244794887</v>
      </c>
      <c r="E124">
        <f>BRA!E13</f>
        <v>3077.80544794452</v>
      </c>
      <c r="G124">
        <f>BRA!G13</f>
        <v>2154.8565862880496</v>
      </c>
      <c r="H124">
        <f>BRA!H13</f>
        <v>7.8250332698636044E-2</v>
      </c>
      <c r="I124">
        <f>BRA!I13</f>
        <v>169.04861656957598</v>
      </c>
      <c r="J124">
        <f>BRA!J13</f>
        <v>0.18521986444894115</v>
      </c>
    </row>
    <row r="125" spans="1:10" x14ac:dyDescent="0.25">
      <c r="A125">
        <f>BRA!A14</f>
        <v>40.368580067427217</v>
      </c>
      <c r="B125">
        <f>BRA!B14</f>
        <v>247.731439948651</v>
      </c>
      <c r="C125">
        <f>BRA!C14</f>
        <v>167.70632797431497</v>
      </c>
      <c r="D125">
        <f>BRA!D14</f>
        <v>222.027353750331</v>
      </c>
      <c r="E125">
        <f>BRA!E14</f>
        <v>3069.2200483440502</v>
      </c>
      <c r="G125">
        <f>BRA!G14</f>
        <v>2503.3417738855037</v>
      </c>
      <c r="H125">
        <f>BRA!H14</f>
        <v>8.8692385540994831E-2</v>
      </c>
      <c r="I125">
        <f>BRA!I14</f>
        <v>228.14721470121751</v>
      </c>
      <c r="J125">
        <f>BRA!J14</f>
        <v>37.452698058185476</v>
      </c>
    </row>
    <row r="126" spans="1:10" x14ac:dyDescent="0.25">
      <c r="A126">
        <f>BRA!A15</f>
        <v>46.057377039177339</v>
      </c>
      <c r="B126">
        <f>BRA!B15</f>
        <v>224.098028787543</v>
      </c>
      <c r="C126">
        <f>BRA!C15</f>
        <v>191.33973913542297</v>
      </c>
      <c r="D126">
        <f>BRA!D15</f>
        <v>291.44539649436598</v>
      </c>
      <c r="E126">
        <f>BRA!E15</f>
        <v>3058.9202300030101</v>
      </c>
      <c r="G126">
        <f>BRA!G15</f>
        <v>2856.1162108052276</v>
      </c>
      <c r="H126">
        <f>BRA!H15</f>
        <v>0.10204255533853032</v>
      </c>
      <c r="I126">
        <f>BRA!I15</f>
        <v>296.97960572953286</v>
      </c>
      <c r="J126">
        <f>BRA!J15</f>
        <v>30.627471858606427</v>
      </c>
    </row>
    <row r="127" spans="1:10" x14ac:dyDescent="0.25">
      <c r="A127">
        <f>BRA!A16</f>
        <v>51.870403671716446</v>
      </c>
      <c r="B127">
        <f>BRA!B16</f>
        <v>199.94852069655499</v>
      </c>
      <c r="C127">
        <f>BRA!C16</f>
        <v>215.48924722641098</v>
      </c>
      <c r="D127">
        <f>BRA!D16</f>
        <v>374.33171652674997</v>
      </c>
      <c r="E127">
        <f>BRA!E16</f>
        <v>3046.7644696500802</v>
      </c>
      <c r="G127">
        <f>BRA!G16</f>
        <v>3216.5943940268839</v>
      </c>
      <c r="H127">
        <f>BRA!H16</f>
        <v>0.11637516909868162</v>
      </c>
      <c r="I127">
        <f>BRA!I16</f>
        <v>376.67559185857226</v>
      </c>
      <c r="J127">
        <f>BRA!J16</f>
        <v>5.4937515711250473</v>
      </c>
    </row>
    <row r="130" spans="1:10" x14ac:dyDescent="0.25">
      <c r="A130" s="39" t="str">
        <f>REU!A1</f>
        <v>REU</v>
      </c>
      <c r="B130" s="39">
        <f>REU!B1</f>
        <v>0</v>
      </c>
      <c r="C130" s="39">
        <f>REU!C1</f>
        <v>0</v>
      </c>
      <c r="D130" s="20"/>
      <c r="E130" s="20"/>
      <c r="F130" s="20"/>
      <c r="G130" s="20"/>
      <c r="H130" s="21" t="s">
        <v>45</v>
      </c>
      <c r="I130" s="20">
        <f>REU!I1</f>
        <v>0.23309856322810685</v>
      </c>
      <c r="J130" s="20"/>
    </row>
    <row r="131" spans="1:10" s="2" customFormat="1" ht="41.45" customHeight="1" x14ac:dyDescent="0.25">
      <c r="A131" s="2" t="str">
        <f>REU!A2</f>
        <v>% emission reduction rel. to baseline</v>
      </c>
      <c r="B131" s="2" t="str">
        <f>REU!B2</f>
        <v>emissions (in MtCO2)</v>
      </c>
      <c r="C131" s="2" t="str">
        <f>REU!C2</f>
        <v>emission reduction rel. to baseline (in MtCO2)</v>
      </c>
      <c r="D131" s="2" t="str">
        <f>REU!D2</f>
        <v>CO2 price in 2030 ($2014)</v>
      </c>
      <c r="E131" s="2" t="str">
        <f>REU!E2</f>
        <v>GDP in 2030 ($2014)</v>
      </c>
      <c r="G131" s="2" t="str">
        <f>REU!G2</f>
        <v>marg. Costs</v>
      </c>
      <c r="H131" s="2" t="str">
        <f>REU!H2</f>
        <v>implied alpha</v>
      </c>
      <c r="I131" s="2" t="str">
        <f>REU!I2</f>
        <v>calculated co2</v>
      </c>
      <c r="J131" s="2" t="str">
        <f>REU!J2</f>
        <v>difference</v>
      </c>
    </row>
    <row r="132" spans="1:10" x14ac:dyDescent="0.25">
      <c r="A132">
        <f>REU!A3</f>
        <v>0</v>
      </c>
      <c r="B132">
        <f>REU!B3</f>
        <v>427.22828100544098</v>
      </c>
      <c r="C132">
        <f>REU!C3</f>
        <v>0</v>
      </c>
      <c r="D132">
        <f>REU!D3</f>
        <v>0</v>
      </c>
      <c r="E132">
        <f>REU!E3</f>
        <v>484.97857880048798</v>
      </c>
      <c r="J132">
        <f>REU!J3</f>
        <v>110.26078778656534</v>
      </c>
    </row>
    <row r="133" spans="1:10" x14ac:dyDescent="0.25">
      <c r="A133">
        <f>REU!A4</f>
        <v>7.6029038970063674</v>
      </c>
      <c r="B133">
        <f>REU!B4</f>
        <v>394.74652537976499</v>
      </c>
      <c r="C133">
        <f>REU!C4</f>
        <v>32.481755625675987</v>
      </c>
      <c r="D133">
        <f>REU!D4</f>
        <v>6.3576962956699603</v>
      </c>
      <c r="E133">
        <f>REU!E4</f>
        <v>485.422313142429</v>
      </c>
      <c r="G133">
        <f>REU!G4</f>
        <v>73.7449105345368</v>
      </c>
      <c r="H133">
        <f>REU!H4</f>
        <v>8.6212000931135083E-2</v>
      </c>
      <c r="I133">
        <f>REU!I4</f>
        <v>1.9603896893277519</v>
      </c>
      <c r="J133">
        <f>REU!J4</f>
        <v>19.336305390180833</v>
      </c>
    </row>
    <row r="134" spans="1:10" x14ac:dyDescent="0.25">
      <c r="A134">
        <f>REU!A5</f>
        <v>11.802771941206014</v>
      </c>
      <c r="B134">
        <f>REU!B5</f>
        <v>376.80350133003401</v>
      </c>
      <c r="C134">
        <f>REU!C5</f>
        <v>50.424779675406967</v>
      </c>
      <c r="D134">
        <f>REU!D5</f>
        <v>10.124643628311199</v>
      </c>
      <c r="E134">
        <f>REU!E5</f>
        <v>485.494649677513</v>
      </c>
      <c r="G134">
        <f>REU!G5</f>
        <v>114.48183123904738</v>
      </c>
      <c r="H134">
        <f>REU!H5</f>
        <v>8.8438868584920866E-2</v>
      </c>
      <c r="I134">
        <f>REU!I5</f>
        <v>4.7244519784758348</v>
      </c>
      <c r="J134">
        <f>REU!J5</f>
        <v>29.162069854951596</v>
      </c>
    </row>
    <row r="135" spans="1:10" x14ac:dyDescent="0.25">
      <c r="A135">
        <f>REU!A6</f>
        <v>20.202508028898908</v>
      </c>
      <c r="B135">
        <f>REU!B6</f>
        <v>340.91745323358998</v>
      </c>
      <c r="C135">
        <f>REU!C6</f>
        <v>86.310827771850995</v>
      </c>
      <c r="D135">
        <f>REU!D6</f>
        <v>18.348163996165901</v>
      </c>
      <c r="E135">
        <f>REU!E6</f>
        <v>485.40719678104398</v>
      </c>
      <c r="G135">
        <f>REU!G6</f>
        <v>195.95567264121681</v>
      </c>
      <c r="H135">
        <f>REU!H6</f>
        <v>9.3634257936284909E-2</v>
      </c>
      <c r="I135">
        <f>REU!I6</f>
        <v>13.841845069970763</v>
      </c>
      <c r="J135">
        <f>REU!J6</f>
        <v>20.306910264584506</v>
      </c>
    </row>
    <row r="136" spans="1:10" x14ac:dyDescent="0.25">
      <c r="A136">
        <f>REU!A7</f>
        <v>24.402376072175386</v>
      </c>
      <c r="B136">
        <f>REU!B7</f>
        <v>322.97442918780303</v>
      </c>
      <c r="C136">
        <f>REU!C7</f>
        <v>104.25385181763795</v>
      </c>
      <c r="D136">
        <f>REU!D7</f>
        <v>23.018750318103798</v>
      </c>
      <c r="E136">
        <f>REU!E7</f>
        <v>485.247761721838</v>
      </c>
      <c r="G136">
        <f>REU!G7</f>
        <v>236.69259333677306</v>
      </c>
      <c r="H136">
        <f>REU!H7</f>
        <v>9.7251671434230538E-2</v>
      </c>
      <c r="I136">
        <f>REU!I7</f>
        <v>20.195175871556351</v>
      </c>
      <c r="J136">
        <f>REU!J7</f>
        <v>7.9725726551957203</v>
      </c>
    </row>
    <row r="137" spans="1:10" x14ac:dyDescent="0.25">
      <c r="A137">
        <f>REU!A8</f>
        <v>28.602243878788009</v>
      </c>
      <c r="B137">
        <f>REU!B8</f>
        <v>305.03140615311099</v>
      </c>
      <c r="C137">
        <f>REU!C8</f>
        <v>122.19687485232998</v>
      </c>
      <c r="D137">
        <f>REU!D8</f>
        <v>29.1140590470078</v>
      </c>
      <c r="E137">
        <f>REU!E8</f>
        <v>485.04800582271201</v>
      </c>
      <c r="G137">
        <f>REU!G8</f>
        <v>277.42951173679131</v>
      </c>
      <c r="H137">
        <f>REU!H8</f>
        <v>0.10494218464627331</v>
      </c>
      <c r="I137">
        <f>REU!I8</f>
        <v>27.744929051531223</v>
      </c>
      <c r="J137">
        <f>REU!J8</f>
        <v>1.8745169445136911</v>
      </c>
    </row>
    <row r="138" spans="1:10" x14ac:dyDescent="0.25">
      <c r="A138">
        <f>REU!A9</f>
        <v>32.802111917123355</v>
      </c>
      <c r="B138">
        <f>REU!B9</f>
        <v>287.08838212843398</v>
      </c>
      <c r="C138">
        <f>REU!C9</f>
        <v>140.139898877007</v>
      </c>
      <c r="D138">
        <f>REU!D9</f>
        <v>36.806359889028897</v>
      </c>
      <c r="E138">
        <f>REU!E9</f>
        <v>484.789688165624</v>
      </c>
      <c r="G138">
        <f>REU!G9</f>
        <v>318.16643238442072</v>
      </c>
      <c r="H138">
        <f>REU!H9</f>
        <v>0.1156827249599922</v>
      </c>
      <c r="I138">
        <f>REU!I9</f>
        <v>36.491105449763602</v>
      </c>
      <c r="J138">
        <f>REU!J9</f>
        <v>9.9385361476475961E-2</v>
      </c>
    </row>
    <row r="139" spans="1:10" x14ac:dyDescent="0.25">
      <c r="A139">
        <f>REU!A10</f>
        <v>37.001979953459994</v>
      </c>
      <c r="B139">
        <f>REU!B10</f>
        <v>269.14535811229598</v>
      </c>
      <c r="C139">
        <f>REU!C10</f>
        <v>158.082922893145</v>
      </c>
      <c r="D139">
        <f>REU!D10</f>
        <v>46.141767953148999</v>
      </c>
      <c r="E139">
        <f>REU!E10</f>
        <v>484.42821802111303</v>
      </c>
      <c r="G139">
        <f>REU!G10</f>
        <v>358.9033530126635</v>
      </c>
      <c r="H139">
        <f>REU!H10</f>
        <v>0.12856321225709177</v>
      </c>
      <c r="I139">
        <f>REU!I10</f>
        <v>46.433704677694074</v>
      </c>
      <c r="J139">
        <f>REU!J10</f>
        <v>8.5227051138106621E-2</v>
      </c>
    </row>
    <row r="140" spans="1:10" x14ac:dyDescent="0.25">
      <c r="A140">
        <f>REU!A11</f>
        <v>41.201847989129767</v>
      </c>
      <c r="B140">
        <f>REU!B11</f>
        <v>251.202334099007</v>
      </c>
      <c r="C140">
        <f>REU!C11</f>
        <v>176.02594690643397</v>
      </c>
      <c r="D140">
        <f>REU!D11</f>
        <v>56.665897740564503</v>
      </c>
      <c r="E140">
        <f>REU!E11</f>
        <v>483.89479210609898</v>
      </c>
      <c r="G140">
        <f>REU!G11</f>
        <v>399.64027363443796</v>
      </c>
      <c r="H140">
        <f>REU!H11</f>
        <v>0.14179226038764645</v>
      </c>
      <c r="I140">
        <f>REU!I11</f>
        <v>57.572726737336573</v>
      </c>
      <c r="J140">
        <f>REU!J11</f>
        <v>0.82233882938663927</v>
      </c>
    </row>
    <row r="141" spans="1:10" x14ac:dyDescent="0.25">
      <c r="A141">
        <f>REU!A12</f>
        <v>45.401716024541848</v>
      </c>
      <c r="B141">
        <f>REU!B12</f>
        <v>233.259310086819</v>
      </c>
      <c r="C141">
        <f>REU!C12</f>
        <v>193.96897091862198</v>
      </c>
      <c r="D141">
        <f>REU!D12</f>
        <v>68.320742279013601</v>
      </c>
      <c r="E141">
        <f>REU!E12</f>
        <v>483.15213399671899</v>
      </c>
      <c r="G141">
        <f>REU!G12</f>
        <v>440.37719425371296</v>
      </c>
      <c r="H141">
        <f>REU!H12</f>
        <v>0.15514141779025054</v>
      </c>
      <c r="I141">
        <f>REU!I12</f>
        <v>69.908171629381243</v>
      </c>
      <c r="J141">
        <f>REU!J12</f>
        <v>2.5199319424086362</v>
      </c>
    </row>
    <row r="142" spans="1:10" x14ac:dyDescent="0.25">
      <c r="A142">
        <f>REU!A13</f>
        <v>49.601584059694339</v>
      </c>
      <c r="B142">
        <f>REU!B13</f>
        <v>215.31628607574001</v>
      </c>
      <c r="C142">
        <f>REU!C13</f>
        <v>211.91199492970097</v>
      </c>
      <c r="D142">
        <f>REU!D13</f>
        <v>81.232297608850402</v>
      </c>
      <c r="E142">
        <f>REU!E13</f>
        <v>482.17428028315197</v>
      </c>
      <c r="G142">
        <f>REU!G13</f>
        <v>481.11411487046996</v>
      </c>
      <c r="H142">
        <f>REU!H13</f>
        <v>0.16884205866776641</v>
      </c>
      <c r="I142">
        <f>REU!I13</f>
        <v>83.440039353601449</v>
      </c>
      <c r="J142">
        <f>REU!J13</f>
        <v>4.8741236115163975</v>
      </c>
    </row>
    <row r="143" spans="1:10" x14ac:dyDescent="0.25">
      <c r="A143">
        <f>REU!A14</f>
        <v>53.801452094102039</v>
      </c>
      <c r="B143">
        <f>REU!B14</f>
        <v>197.373262067843</v>
      </c>
      <c r="C143">
        <f>REU!C14</f>
        <v>229.85501893759798</v>
      </c>
      <c r="D143">
        <f>REU!D14</f>
        <v>95.716309675551003</v>
      </c>
      <c r="E143">
        <f>REU!E14</f>
        <v>480.93954906124401</v>
      </c>
      <c r="G143">
        <f>REU!G14</f>
        <v>521.85103548000291</v>
      </c>
      <c r="H143">
        <f>REU!H14</f>
        <v>0.18341692009389299</v>
      </c>
      <c r="I143">
        <f>REU!I14</f>
        <v>98.168329908004765</v>
      </c>
      <c r="J143">
        <f>REU!J14</f>
        <v>6.0124032203626019</v>
      </c>
    </row>
    <row r="144" spans="1:10" x14ac:dyDescent="0.25">
      <c r="A144">
        <f>REU!A15</f>
        <v>58.001319894132934</v>
      </c>
      <c r="B144">
        <f>REU!B15</f>
        <v>179.43023906126999</v>
      </c>
      <c r="C144">
        <f>REU!C15</f>
        <v>247.79804194417099</v>
      </c>
      <c r="D144">
        <f>REU!D15</f>
        <v>112.98993393846899</v>
      </c>
      <c r="E144">
        <f>REU!E15</f>
        <v>479.42485079593303</v>
      </c>
      <c r="G144">
        <f>REU!G15</f>
        <v>562.5879538161812</v>
      </c>
      <c r="H144">
        <f>REU!H15</f>
        <v>0.20083958992016934</v>
      </c>
      <c r="I144">
        <f>REU!I15</f>
        <v>114.09304237281044</v>
      </c>
      <c r="J144">
        <f>REU!J15</f>
        <v>1.2168482179152464</v>
      </c>
    </row>
    <row r="145" spans="1:10" x14ac:dyDescent="0.25">
      <c r="A145">
        <f>REU!A16</f>
        <v>62.201187927698214</v>
      </c>
      <c r="B145">
        <f>REU!B16</f>
        <v>161.48721505697199</v>
      </c>
      <c r="C145">
        <f>REU!C16</f>
        <v>265.74106594846899</v>
      </c>
      <c r="D145">
        <f>REU!D16</f>
        <v>135.211446894489</v>
      </c>
      <c r="E145">
        <f>REU!E16</f>
        <v>477.59217288166099</v>
      </c>
      <c r="G145">
        <f>REU!G16</f>
        <v>603.3248744175429</v>
      </c>
      <c r="H145">
        <f>REU!H16</f>
        <v>0.22411051264051354</v>
      </c>
      <c r="I145">
        <f>REU!I16</f>
        <v>131.21417852184564</v>
      </c>
      <c r="J145">
        <f>REU!J16</f>
        <v>15.978154442934908</v>
      </c>
    </row>
    <row r="148" spans="1:10" x14ac:dyDescent="0.25">
      <c r="A148" s="39" t="str">
        <f>ANZ!A1</f>
        <v>ANZ</v>
      </c>
      <c r="B148" s="39">
        <f>ANZ!B1</f>
        <v>0</v>
      </c>
      <c r="C148" s="39">
        <f>ANZ!C1</f>
        <v>0</v>
      </c>
      <c r="D148" s="20"/>
      <c r="E148" s="20"/>
      <c r="F148" s="20"/>
      <c r="G148" s="20"/>
      <c r="H148" s="21" t="s">
        <v>45</v>
      </c>
      <c r="I148" s="20">
        <f>ANZ!I1</f>
        <v>5.1192614855260894E-2</v>
      </c>
      <c r="J148" s="20"/>
    </row>
    <row r="149" spans="1:10" s="2" customFormat="1" ht="41.45" customHeight="1" x14ac:dyDescent="0.25">
      <c r="A149" s="2" t="str">
        <f>ANZ!A2</f>
        <v>% emission reduction rel. to baseline</v>
      </c>
      <c r="B149" s="2" t="str">
        <f>ANZ!B2</f>
        <v>emissions (in MtCO2)</v>
      </c>
      <c r="C149" s="2" t="str">
        <f>ANZ!C2</f>
        <v>emission reduction rel. to baseline (in MtCO2)</v>
      </c>
      <c r="D149" s="2" t="str">
        <f>ANZ!D2</f>
        <v>CO2 price in 2030 ($2014)</v>
      </c>
      <c r="E149" s="2" t="str">
        <f>ANZ!E2</f>
        <v>GDP in 2030 ($2014)</v>
      </c>
      <c r="G149" s="2" t="str">
        <f>ANZ!G2</f>
        <v>marg. Costs</v>
      </c>
      <c r="H149" s="2" t="str">
        <f>ANZ!H2</f>
        <v>implied alpha</v>
      </c>
      <c r="I149" s="2" t="str">
        <f>ANZ!I2</f>
        <v>calculated co2</v>
      </c>
      <c r="J149" s="2" t="str">
        <f>ANZ!J2</f>
        <v>difference</v>
      </c>
    </row>
    <row r="150" spans="1:10" x14ac:dyDescent="0.25">
      <c r="A150">
        <f>ANZ!A3</f>
        <v>0</v>
      </c>
      <c r="B150">
        <f>ANZ!B3</f>
        <v>544.99068539396103</v>
      </c>
      <c r="C150">
        <f>ANZ!C3</f>
        <v>0</v>
      </c>
      <c r="D150">
        <f>ANZ!D3</f>
        <v>0</v>
      </c>
      <c r="E150">
        <f>ANZ!E3</f>
        <v>2608.9473147490298</v>
      </c>
      <c r="J150">
        <f>ANZ!J3</f>
        <v>236.4138492664236</v>
      </c>
    </row>
    <row r="151" spans="1:10" x14ac:dyDescent="0.25">
      <c r="A151">
        <f>ANZ!A4</f>
        <v>18.074842470081339</v>
      </c>
      <c r="B151">
        <f>ANZ!B4</f>
        <v>446.48447753238599</v>
      </c>
      <c r="C151">
        <f>ANZ!C4</f>
        <v>98.506207861575035</v>
      </c>
      <c r="D151">
        <f>ANZ!D4</f>
        <v>20.2641906170611</v>
      </c>
      <c r="E151">
        <f>ANZ!E4</f>
        <v>2606.95009451639</v>
      </c>
      <c r="G151">
        <f>ANZ!G4</f>
        <v>943.12623453660865</v>
      </c>
      <c r="H151">
        <f>ANZ!H4</f>
        <v>2.1486191217040648E-2</v>
      </c>
      <c r="I151">
        <f>ANZ!I4</f>
        <v>13.090098632405049</v>
      </c>
      <c r="J151">
        <f>ANZ!J4</f>
        <v>51.467595804306207</v>
      </c>
    </row>
    <row r="152" spans="1:10" x14ac:dyDescent="0.25">
      <c r="A152">
        <f>ANZ!A5</f>
        <v>21.798713272818713</v>
      </c>
      <c r="B152">
        <f>ANZ!B5</f>
        <v>426.18972852136199</v>
      </c>
      <c r="C152">
        <f>ANZ!C5</f>
        <v>118.80095687259904</v>
      </c>
      <c r="D152">
        <f>ANZ!D5</f>
        <v>24.8093351668693</v>
      </c>
      <c r="E152">
        <f>ANZ!E5</f>
        <v>2606.2806471598601</v>
      </c>
      <c r="G152">
        <f>ANZ!G5</f>
        <v>1137.4338891620882</v>
      </c>
      <c r="H152">
        <f>ANZ!H5</f>
        <v>2.1811672223996735E-2</v>
      </c>
      <c r="I152">
        <f>ANZ!I5</f>
        <v>19.039502451256599</v>
      </c>
      <c r="J152">
        <f>ANZ!J5</f>
        <v>33.290969566154629</v>
      </c>
    </row>
    <row r="153" spans="1:10" x14ac:dyDescent="0.25">
      <c r="A153">
        <f>ANZ!A6</f>
        <v>29.24645469738779</v>
      </c>
      <c r="B153">
        <f>ANZ!B6</f>
        <v>385.600231485233</v>
      </c>
      <c r="C153">
        <f>ANZ!C6</f>
        <v>159.39045390872803</v>
      </c>
      <c r="D153">
        <f>ANZ!D6</f>
        <v>34.596537470166403</v>
      </c>
      <c r="E153">
        <f>ANZ!E6</f>
        <v>2604.63805424558</v>
      </c>
      <c r="G153">
        <f>ANZ!G6</f>
        <v>1526.0491889735806</v>
      </c>
      <c r="H153">
        <f>ANZ!H6</f>
        <v>2.267065683081684E-2</v>
      </c>
      <c r="I153">
        <f>ANZ!I6</f>
        <v>34.272069711494005</v>
      </c>
      <c r="J153">
        <f>ANZ!J6</f>
        <v>0.10527932641788956</v>
      </c>
    </row>
    <row r="154" spans="1:10" x14ac:dyDescent="0.25">
      <c r="A154">
        <f>ANZ!A7</f>
        <v>32.970325319874377</v>
      </c>
      <c r="B154">
        <f>ANZ!B7</f>
        <v>365.30548345655899</v>
      </c>
      <c r="C154">
        <f>ANZ!C7</f>
        <v>179.68520193740204</v>
      </c>
      <c r="D154">
        <f>ANZ!D7</f>
        <v>39.985442488126303</v>
      </c>
      <c r="E154">
        <f>ANZ!E7</f>
        <v>2603.6493447138701</v>
      </c>
      <c r="G154">
        <f>ANZ!G7</f>
        <v>1720.3568341937641</v>
      </c>
      <c r="H154">
        <f>ANZ!H7</f>
        <v>2.3242528348408172E-2</v>
      </c>
      <c r="I154">
        <f>ANZ!I7</f>
        <v>43.555233046640723</v>
      </c>
      <c r="J154">
        <f>ANZ!J7</f>
        <v>12.743404631658693</v>
      </c>
    </row>
    <row r="155" spans="1:10" x14ac:dyDescent="0.25">
      <c r="A155">
        <f>ANZ!A8</f>
        <v>36.694196134595799</v>
      </c>
      <c r="B155">
        <f>ANZ!B8</f>
        <v>345.01073438022303</v>
      </c>
      <c r="C155">
        <f>ANZ!C8</f>
        <v>199.979951013738</v>
      </c>
      <c r="D155">
        <f>ANZ!D8</f>
        <v>47.872162580211501</v>
      </c>
      <c r="E155">
        <f>ANZ!E8</f>
        <v>2602.5232514725099</v>
      </c>
      <c r="G155">
        <f>ANZ!G8</f>
        <v>1914.6644894445587</v>
      </c>
      <c r="H155">
        <f>ANZ!H8</f>
        <v>2.5002898859893277E-2</v>
      </c>
      <c r="I155">
        <f>ANZ!I8</f>
        <v>53.949650188314891</v>
      </c>
      <c r="J155">
        <f>ANZ!J8</f>
        <v>36.935855626650259</v>
      </c>
    </row>
    <row r="156" spans="1:10" x14ac:dyDescent="0.25">
      <c r="A156">
        <f>ANZ!A9</f>
        <v>40.418066783521368</v>
      </c>
      <c r="B156">
        <f>ANZ!B9</f>
        <v>324.71598620745903</v>
      </c>
      <c r="C156">
        <f>ANZ!C9</f>
        <v>220.274699186502</v>
      </c>
      <c r="D156">
        <f>ANZ!D9</f>
        <v>61.109898870230801</v>
      </c>
      <c r="E156">
        <f>ANZ!E9</f>
        <v>2601.1783839618201</v>
      </c>
      <c r="G156">
        <f>ANZ!G9</f>
        <v>2108.9721360443004</v>
      </c>
      <c r="H156">
        <f>ANZ!H9</f>
        <v>2.897615280249826E-2</v>
      </c>
      <c r="I156">
        <f>ANZ!I9</f>
        <v>65.455320148982338</v>
      </c>
      <c r="J156">
        <f>ANZ!J9</f>
        <v>18.882686089826645</v>
      </c>
    </row>
    <row r="157" spans="1:10" x14ac:dyDescent="0.25">
      <c r="A157">
        <f>ANZ!A10</f>
        <v>44.141937620863381</v>
      </c>
      <c r="B157">
        <f>ANZ!B10</f>
        <v>304.42123700784299</v>
      </c>
      <c r="C157">
        <f>ANZ!C10</f>
        <v>240.56944838611804</v>
      </c>
      <c r="D157">
        <f>ANZ!D10</f>
        <v>76.227110483922502</v>
      </c>
      <c r="E157">
        <f>ANZ!E10</f>
        <v>2599.5112217976798</v>
      </c>
      <c r="G157">
        <f>ANZ!G10</f>
        <v>2303.2797924754141</v>
      </c>
      <c r="H157">
        <f>ANZ!H10</f>
        <v>3.3095028547095708E-2</v>
      </c>
      <c r="I157">
        <f>ANZ!I10</f>
        <v>78.072244033180795</v>
      </c>
      <c r="J157">
        <f>ANZ!J10</f>
        <v>3.4045178145985049</v>
      </c>
    </row>
    <row r="158" spans="1:10" x14ac:dyDescent="0.25">
      <c r="A158">
        <f>ANZ!A11</f>
        <v>47.865808273216892</v>
      </c>
      <c r="B158">
        <f>ANZ!B11</f>
        <v>284.126488816397</v>
      </c>
      <c r="C158">
        <f>ANZ!C11</f>
        <v>260.86419657756403</v>
      </c>
      <c r="D158">
        <f>ANZ!D11</f>
        <v>91.335896477006699</v>
      </c>
      <c r="E158">
        <f>ANZ!E11</f>
        <v>2597.4907479273502</v>
      </c>
      <c r="G158">
        <f>ANZ!G11</f>
        <v>2497.5874392540222</v>
      </c>
      <c r="H158">
        <f>ANZ!H11</f>
        <v>3.6569649190855494E-2</v>
      </c>
      <c r="I158">
        <f>ANZ!I11</f>
        <v>91.800420577303612</v>
      </c>
      <c r="J158">
        <f>ANZ!J11</f>
        <v>0.21578263975665643</v>
      </c>
    </row>
    <row r="159" spans="1:10" x14ac:dyDescent="0.25">
      <c r="A159">
        <f>ANZ!A12</f>
        <v>51.589679105594222</v>
      </c>
      <c r="B159">
        <f>ANZ!B12</f>
        <v>263.83173964383798</v>
      </c>
      <c r="C159">
        <f>ANZ!C12</f>
        <v>281.15894575012305</v>
      </c>
      <c r="D159">
        <f>ANZ!D12</f>
        <v>105.781463054955</v>
      </c>
      <c r="E159">
        <f>ANZ!E12</f>
        <v>2595.1221061213801</v>
      </c>
      <c r="G159">
        <f>ANZ!G12</f>
        <v>2691.8950954260836</v>
      </c>
      <c r="H159">
        <f>ANZ!H12</f>
        <v>3.9296279871638716E-2</v>
      </c>
      <c r="I159">
        <f>ANZ!I12</f>
        <v>106.63985112475893</v>
      </c>
      <c r="J159">
        <f>ANZ!J12</f>
        <v>0.73683007838172787</v>
      </c>
    </row>
    <row r="160" spans="1:10" x14ac:dyDescent="0.25">
      <c r="A160">
        <f>ANZ!A13</f>
        <v>55.313549753334449</v>
      </c>
      <c r="B160">
        <f>ANZ!B13</f>
        <v>243.536991477534</v>
      </c>
      <c r="C160">
        <f>ANZ!C13</f>
        <v>301.45369391642703</v>
      </c>
      <c r="D160">
        <f>ANZ!D13</f>
        <v>120.270579249563</v>
      </c>
      <c r="E160">
        <f>ANZ!E13</f>
        <v>2592.39428115284</v>
      </c>
      <c r="G160">
        <f>ANZ!G13</f>
        <v>2886.2027419639753</v>
      </c>
      <c r="H160">
        <f>ANZ!H13</f>
        <v>4.1670869998454242E-2</v>
      </c>
      <c r="I160">
        <f>ANZ!I13</f>
        <v>122.59053422032702</v>
      </c>
      <c r="J160">
        <f>ANZ!J13</f>
        <v>5.3821910663726662</v>
      </c>
    </row>
    <row r="161" spans="1:10" x14ac:dyDescent="0.25">
      <c r="A161">
        <f>ANZ!A14</f>
        <v>59.037420592935199</v>
      </c>
      <c r="B161">
        <f>ANZ!B14</f>
        <v>223.24224226560801</v>
      </c>
      <c r="C161">
        <f>ANZ!C14</f>
        <v>321.74844312835302</v>
      </c>
      <c r="D161">
        <f>ANZ!D14</f>
        <v>138.12376122160299</v>
      </c>
      <c r="E161">
        <f>ANZ!E14</f>
        <v>2589.27554896947</v>
      </c>
      <c r="G161">
        <f>ANZ!G14</f>
        <v>3080.5103985129472</v>
      </c>
      <c r="H161">
        <f>ANZ!H14</f>
        <v>4.4837946753330027E-2</v>
      </c>
      <c r="I161">
        <f>ANZ!I14</f>
        <v>139.65247147991661</v>
      </c>
      <c r="J161">
        <f>ANZ!J14</f>
        <v>2.3369550538733046</v>
      </c>
    </row>
    <row r="162" spans="1:10" x14ac:dyDescent="0.25">
      <c r="A162">
        <f>ANZ!A15</f>
        <v>62.761291462436461</v>
      </c>
      <c r="B162">
        <f>ANZ!B15</f>
        <v>202.94749289072701</v>
      </c>
      <c r="C162">
        <f>ANZ!C15</f>
        <v>342.04319250323402</v>
      </c>
      <c r="D162">
        <f>ANZ!D15</f>
        <v>166.24657560599101</v>
      </c>
      <c r="E162">
        <f>ANZ!E15</f>
        <v>2585.6185881996598</v>
      </c>
      <c r="G162">
        <f>ANZ!G15</f>
        <v>3274.8180566220963</v>
      </c>
      <c r="H162">
        <f>ANZ!H15</f>
        <v>5.0765133430793023E-2</v>
      </c>
      <c r="I162">
        <f>ANZ!I15</f>
        <v>157.82566226072814</v>
      </c>
      <c r="J162">
        <f>ANZ!J15</f>
        <v>70.911781568426377</v>
      </c>
    </row>
    <row r="163" spans="1:10" x14ac:dyDescent="0.25">
      <c r="A163">
        <f>ANZ!A16</f>
        <v>0</v>
      </c>
      <c r="B163">
        <f>ANZ!B16</f>
        <v>0</v>
      </c>
      <c r="C163">
        <f>ANZ!C16</f>
        <v>0</v>
      </c>
      <c r="D163">
        <f>ANZ!D16</f>
        <v>0</v>
      </c>
      <c r="E163">
        <f>ANZ!E16</f>
        <v>0</v>
      </c>
      <c r="G163">
        <f>ANZ!G16</f>
        <v>0</v>
      </c>
      <c r="H163">
        <f>ANZ!H16</f>
        <v>0</v>
      </c>
      <c r="I163">
        <f>ANZ!I16</f>
        <v>0</v>
      </c>
      <c r="J163">
        <f>ANZ!J16</f>
        <v>0</v>
      </c>
    </row>
    <row r="166" spans="1:10" x14ac:dyDescent="0.25">
      <c r="A166" s="39" t="str">
        <f>MEA!A1</f>
        <v>MEA</v>
      </c>
      <c r="B166" s="39">
        <f>MEA!B1</f>
        <v>0</v>
      </c>
      <c r="C166" s="39">
        <f>MEA!C1</f>
        <v>0</v>
      </c>
      <c r="D166" s="20"/>
      <c r="E166" s="20"/>
      <c r="F166" s="20"/>
      <c r="G166" s="20"/>
      <c r="H166" s="21" t="s">
        <v>45</v>
      </c>
      <c r="I166" s="20">
        <f>MEA!I1</f>
        <v>4.7599926130683909E-2</v>
      </c>
      <c r="J166" s="20"/>
    </row>
    <row r="167" spans="1:10" s="2" customFormat="1" ht="41.45" customHeight="1" x14ac:dyDescent="0.25">
      <c r="A167" s="2" t="str">
        <f>MEA!A2</f>
        <v>% emission reduction rel. to baseline</v>
      </c>
      <c r="B167" s="2" t="str">
        <f>MEA!B2</f>
        <v>emissions (in MtCO2)</v>
      </c>
      <c r="C167" s="2" t="str">
        <f>MEA!C2</f>
        <v>emission reduction rel. to baseline (in MtCO2)</v>
      </c>
      <c r="D167" s="2" t="str">
        <f>MEA!D2</f>
        <v>CO2 price in 2030 ($2014)</v>
      </c>
      <c r="E167" s="2" t="str">
        <f>MEA!E2</f>
        <v>GDP in 2030 ($2014)</v>
      </c>
      <c r="G167" s="2" t="str">
        <f>MEA!G2</f>
        <v>marg. Costs</v>
      </c>
      <c r="H167" s="2" t="str">
        <f>MEA!H2</f>
        <v>implied alpha</v>
      </c>
      <c r="I167" s="2" t="str">
        <f>MEA!I2</f>
        <v>calculated co2</v>
      </c>
      <c r="J167" s="2" t="str">
        <f>MEA!J2</f>
        <v>difference</v>
      </c>
    </row>
    <row r="168" spans="1:10" x14ac:dyDescent="0.25">
      <c r="A168">
        <f>MEA!A3</f>
        <v>0</v>
      </c>
      <c r="B168">
        <f>MEA!B3</f>
        <v>2495.8212256125598</v>
      </c>
      <c r="C168">
        <f>MEA!C3</f>
        <v>0</v>
      </c>
      <c r="D168">
        <f>MEA!D3</f>
        <v>0</v>
      </c>
      <c r="E168">
        <f>MEA!E3</f>
        <v>4883.4855132588</v>
      </c>
      <c r="J168">
        <f>MEA!J3</f>
        <v>297.02247181940857</v>
      </c>
    </row>
    <row r="169" spans="1:10" x14ac:dyDescent="0.25">
      <c r="A169">
        <f>MEA!A4</f>
        <v>10.050315471534054</v>
      </c>
      <c r="B169">
        <f>MEA!B4</f>
        <v>2244.9833188329899</v>
      </c>
      <c r="C169">
        <f>MEA!C4</f>
        <v>250.83790677956995</v>
      </c>
      <c r="D169">
        <f>MEA!D4</f>
        <v>15.5543800016191</v>
      </c>
      <c r="E169">
        <f>MEA!E4</f>
        <v>4885.08056008723</v>
      </c>
      <c r="G169">
        <f>MEA!G4</f>
        <v>981.61140017834668</v>
      </c>
      <c r="H169">
        <f>MEA!H4</f>
        <v>1.5845761366252532E-2</v>
      </c>
      <c r="I169">
        <f>MEA!I4</f>
        <v>7.0439590975933335</v>
      </c>
      <c r="J169">
        <f>MEA!J4</f>
        <v>72.42726396367874</v>
      </c>
    </row>
    <row r="170" spans="1:10" x14ac:dyDescent="0.25">
      <c r="A170">
        <f>MEA!A5</f>
        <v>14.138937637804586</v>
      </c>
      <c r="B170">
        <f>MEA!B5</f>
        <v>2142.9386189721099</v>
      </c>
      <c r="C170">
        <f>MEA!C5</f>
        <v>352.88260664044992</v>
      </c>
      <c r="D170">
        <f>MEA!D5</f>
        <v>23.364401689115098</v>
      </c>
      <c r="E170">
        <f>MEA!E5</f>
        <v>4883.9392422635001</v>
      </c>
      <c r="G170">
        <f>MEA!G5</f>
        <v>1380.9459425417658</v>
      </c>
      <c r="H170">
        <f>MEA!H5</f>
        <v>1.6919128381021661E-2</v>
      </c>
      <c r="I170">
        <f>MEA!I5</f>
        <v>13.940905879226749</v>
      </c>
      <c r="J170">
        <f>MEA!J5</f>
        <v>88.802273278983279</v>
      </c>
    </row>
    <row r="171" spans="1:10" x14ac:dyDescent="0.25">
      <c r="A171">
        <f>MEA!A6</f>
        <v>22.316181569280062</v>
      </c>
      <c r="B171">
        <f>MEA!B6</f>
        <v>1938.84922926023</v>
      </c>
      <c r="C171">
        <f>MEA!C6</f>
        <v>556.97199635232982</v>
      </c>
      <c r="D171">
        <f>MEA!D6</f>
        <v>42.730820590585999</v>
      </c>
      <c r="E171">
        <f>MEA!E6</f>
        <v>4878.6141027520798</v>
      </c>
      <c r="G171">
        <f>MEA!G6</f>
        <v>2179.6149880966441</v>
      </c>
      <c r="H171">
        <f>MEA!H6</f>
        <v>1.9604756263811907E-2</v>
      </c>
      <c r="I171">
        <f>MEA!I6</f>
        <v>34.729394355588354</v>
      </c>
      <c r="J171">
        <f>MEA!J6</f>
        <v>64.02282179410858</v>
      </c>
    </row>
    <row r="172" spans="1:10" x14ac:dyDescent="0.25">
      <c r="A172">
        <f>MEA!A7</f>
        <v>26.404803735313401</v>
      </c>
      <c r="B172">
        <f>MEA!B7</f>
        <v>1836.8045294052699</v>
      </c>
      <c r="C172">
        <f>MEA!C7</f>
        <v>659.0166962072899</v>
      </c>
      <c r="D172">
        <f>MEA!D7</f>
        <v>54.897093636908401</v>
      </c>
      <c r="E172">
        <f>MEA!E7</f>
        <v>4874.0844168725798</v>
      </c>
      <c r="G172">
        <f>MEA!G7</f>
        <v>2578.9495304368966</v>
      </c>
      <c r="H172">
        <f>MEA!H7</f>
        <v>2.128661029966273E-2</v>
      </c>
      <c r="I172">
        <f>MEA!I7</f>
        <v>48.620937069046605</v>
      </c>
      <c r="J172">
        <f>MEA!J7</f>
        <v>39.390141264314771</v>
      </c>
    </row>
    <row r="173" spans="1:10" x14ac:dyDescent="0.25">
      <c r="A173" t="str">
        <f>MEA!A8</f>
        <v>.</v>
      </c>
      <c r="B173" t="str">
        <f>MEA!B8</f>
        <v>.</v>
      </c>
      <c r="C173" t="str">
        <f>MEA!C8</f>
        <v>.</v>
      </c>
      <c r="D173" t="str">
        <f>MEA!D8</f>
        <v>.</v>
      </c>
      <c r="E173" t="str">
        <f>MEA!E8</f>
        <v>.</v>
      </c>
      <c r="G173" t="str">
        <f>MEA!G8</f>
        <v>.</v>
      </c>
      <c r="H173" t="str">
        <f>MEA!H8</f>
        <v>.</v>
      </c>
      <c r="I173" t="str">
        <f>MEA!I8</f>
        <v>.</v>
      </c>
      <c r="J173" t="str">
        <f>MEA!J8</f>
        <v>.</v>
      </c>
    </row>
    <row r="174" spans="1:10" x14ac:dyDescent="0.25">
      <c r="A174">
        <f>MEA!A9</f>
        <v>34.582047667705602</v>
      </c>
      <c r="B174">
        <f>MEA!B9</f>
        <v>1632.7151396705101</v>
      </c>
      <c r="C174">
        <f>MEA!C9</f>
        <v>863.10608594204973</v>
      </c>
      <c r="D174">
        <f>MEA!D9</f>
        <v>86.619386858033494</v>
      </c>
      <c r="E174">
        <f>MEA!E9</f>
        <v>4859.9736484292998</v>
      </c>
      <c r="G174">
        <f>MEA!G9</f>
        <v>3377.6185760813114</v>
      </c>
      <c r="H174">
        <f>MEA!H9</f>
        <v>2.5645106132300078E-2</v>
      </c>
      <c r="I174">
        <f>MEA!I9</f>
        <v>83.398616728834511</v>
      </c>
      <c r="J174">
        <f>MEA!J9</f>
        <v>10.373360225140427</v>
      </c>
    </row>
    <row r="175" spans="1:10" x14ac:dyDescent="0.25">
      <c r="A175">
        <f>MEA!A10</f>
        <v>38.670669835007864</v>
      </c>
      <c r="B175">
        <f>MEA!B10</f>
        <v>1530.6704397838801</v>
      </c>
      <c r="C175">
        <f>MEA!C10</f>
        <v>965.15078582867977</v>
      </c>
      <c r="D175">
        <f>MEA!D10</f>
        <v>105.795855312029</v>
      </c>
      <c r="E175">
        <f>MEA!E10</f>
        <v>4849.8595872248197</v>
      </c>
      <c r="G175">
        <f>MEA!G10</f>
        <v>3776.9531185454994</v>
      </c>
      <c r="H175">
        <f>MEA!H10</f>
        <v>2.801089978918533E-2</v>
      </c>
      <c r="I175">
        <f>MEA!I10</f>
        <v>104.28475538181679</v>
      </c>
      <c r="J175">
        <f>MEA!J10</f>
        <v>2.2834229990873491</v>
      </c>
    </row>
    <row r="176" spans="1:10" x14ac:dyDescent="0.25">
      <c r="A176">
        <f>MEA!A11</f>
        <v>42.759291602442147</v>
      </c>
      <c r="B176">
        <f>MEA!B11</f>
        <v>1428.62574987724</v>
      </c>
      <c r="C176">
        <f>MEA!C11</f>
        <v>1067.1954757353199</v>
      </c>
      <c r="D176">
        <f>MEA!D11</f>
        <v>127.238742571589</v>
      </c>
      <c r="E176">
        <f>MEA!E11</f>
        <v>4837.30119600126</v>
      </c>
      <c r="G176">
        <f>MEA!G11</f>
        <v>4176.2876219546979</v>
      </c>
      <c r="H176">
        <f>MEA!H11</f>
        <v>3.0466949139876368E-2</v>
      </c>
      <c r="I176">
        <f>MEA!I11</f>
        <v>127.50242370507314</v>
      </c>
      <c r="J176">
        <f>MEA!J11</f>
        <v>6.9527740155481452E-2</v>
      </c>
    </row>
    <row r="177" spans="1:10" x14ac:dyDescent="0.25">
      <c r="A177">
        <f>MEA!A12</f>
        <v>46.847913771778991</v>
      </c>
      <c r="B177">
        <f>MEA!B12</f>
        <v>1326.5810499398301</v>
      </c>
      <c r="C177">
        <f>MEA!C12</f>
        <v>1169.2401756727297</v>
      </c>
      <c r="D177">
        <f>MEA!D12</f>
        <v>151.368061327042</v>
      </c>
      <c r="E177">
        <f>MEA!E12</f>
        <v>4821.91710212424</v>
      </c>
      <c r="G177">
        <f>MEA!G12</f>
        <v>4575.6221646176027</v>
      </c>
      <c r="H177">
        <f>MEA!H12</f>
        <v>3.3081416227402211E-2</v>
      </c>
      <c r="I177">
        <f>MEA!I12</f>
        <v>153.05162625328217</v>
      </c>
      <c r="J177">
        <f>MEA!J12</f>
        <v>2.8343908608660553</v>
      </c>
    </row>
    <row r="178" spans="1:10" x14ac:dyDescent="0.25">
      <c r="A178">
        <f>MEA!A13</f>
        <v>50.936535541991525</v>
      </c>
      <c r="B178">
        <f>MEA!B13</f>
        <v>1224.5363599638499</v>
      </c>
      <c r="C178">
        <f>MEA!C13</f>
        <v>1271.2848656487099</v>
      </c>
      <c r="D178">
        <f>MEA!D13</f>
        <v>178.761537041987</v>
      </c>
      <c r="E178">
        <f>MEA!E13</f>
        <v>4803.3114871863299</v>
      </c>
      <c r="G178">
        <f>MEA!G13</f>
        <v>4974.9566682981513</v>
      </c>
      <c r="H178">
        <f>MEA!H13</f>
        <v>3.5932280210822079E-2</v>
      </c>
      <c r="I178">
        <f>MEA!I13</f>
        <v>180.9323580233204</v>
      </c>
      <c r="J178">
        <f>MEA!J13</f>
        <v>4.7124637329973345</v>
      </c>
    </row>
    <row r="179" spans="1:10" x14ac:dyDescent="0.25">
      <c r="A179">
        <f>MEA!A14</f>
        <v>55.025157713833764</v>
      </c>
      <c r="B179">
        <f>MEA!B14</f>
        <v>1122.49165996391</v>
      </c>
      <c r="C179">
        <f>MEA!C14</f>
        <v>1373.3295656486498</v>
      </c>
      <c r="D179">
        <f>MEA!D14</f>
        <v>208.745316577583</v>
      </c>
      <c r="E179">
        <f>MEA!E14</f>
        <v>4781.4427705423204</v>
      </c>
      <c r="G179">
        <f>MEA!G14</f>
        <v>5374.2912112057575</v>
      </c>
      <c r="H179">
        <f>MEA!H14</f>
        <v>3.8841459901230328E-2</v>
      </c>
      <c r="I179">
        <f>MEA!I14</f>
        <v>211.14462447775477</v>
      </c>
      <c r="J179">
        <f>MEA!J14</f>
        <v>5.7566783998267042</v>
      </c>
    </row>
    <row r="180" spans="1:10" x14ac:dyDescent="0.25">
      <c r="A180">
        <f>MEA!A15</f>
        <v>59.113779886478561</v>
      </c>
      <c r="B180">
        <f>MEA!B15</f>
        <v>1020.44695994394</v>
      </c>
      <c r="C180">
        <f>MEA!C15</f>
        <v>1475.37426566862</v>
      </c>
      <c r="D180">
        <f>MEA!D15</f>
        <v>241.77430865217499</v>
      </c>
      <c r="E180">
        <f>MEA!E15</f>
        <v>4756.0893643537302</v>
      </c>
      <c r="G180">
        <f>MEA!G15</f>
        <v>5773.6257541917494</v>
      </c>
      <c r="H180">
        <f>MEA!H15</f>
        <v>4.1875646075023615E-2</v>
      </c>
      <c r="I180">
        <f>MEA!I15</f>
        <v>243.68842299896241</v>
      </c>
      <c r="J180">
        <f>MEA!J15</f>
        <v>3.6638337325774102</v>
      </c>
    </row>
    <row r="181" spans="1:10" x14ac:dyDescent="0.25">
      <c r="A181">
        <f>MEA!A16</f>
        <v>63.202401779409747</v>
      </c>
      <c r="B181">
        <f>MEA!B16</f>
        <v>918.402266905121</v>
      </c>
      <c r="C181">
        <f>MEA!C16</f>
        <v>1577.4189587074388</v>
      </c>
      <c r="D181">
        <f>MEA!D16</f>
        <v>280.20274282625201</v>
      </c>
      <c r="E181">
        <f>MEA!E16</f>
        <v>4726.7865980022698</v>
      </c>
      <c r="G181">
        <f>MEA!G16</f>
        <v>6172.9602698581939</v>
      </c>
      <c r="H181">
        <f>MEA!H16</f>
        <v>4.5391956302464405E-2</v>
      </c>
      <c r="I181">
        <f>MEA!I16</f>
        <v>278.56375111557361</v>
      </c>
      <c r="J181">
        <f>MEA!J16</f>
        <v>2.6862938276724977</v>
      </c>
    </row>
    <row r="184" spans="1:10" x14ac:dyDescent="0.25">
      <c r="A184" s="39" t="str">
        <f>AFR!A1</f>
        <v>AFR</v>
      </c>
      <c r="B184" s="39">
        <f>AFR!B1</f>
        <v>0</v>
      </c>
      <c r="C184" s="39">
        <f>AFR!C1</f>
        <v>0</v>
      </c>
      <c r="D184" s="20"/>
      <c r="E184" s="20"/>
      <c r="F184" s="20"/>
      <c r="G184" s="20"/>
      <c r="H184" s="21" t="s">
        <v>45</v>
      </c>
      <c r="I184" s="20">
        <f>AFR!I1</f>
        <v>3.3717403533832312E-2</v>
      </c>
      <c r="J184" s="20"/>
    </row>
    <row r="185" spans="1:10" s="2" customFormat="1" ht="41.45" customHeight="1" x14ac:dyDescent="0.25">
      <c r="A185" s="2" t="str">
        <f>AFR!A2</f>
        <v>% emission reduction rel. to baseline</v>
      </c>
      <c r="B185" s="2" t="str">
        <f>AFR!B2</f>
        <v>emissions (in MtCO2)</v>
      </c>
      <c r="C185" s="2" t="str">
        <f>AFR!C2</f>
        <v>emission reduction rel. to baseline (in MtCO2)</v>
      </c>
      <c r="D185" s="2" t="str">
        <f>AFR!D2</f>
        <v>CO2 price in 2030 ($2014)</v>
      </c>
      <c r="E185" s="2" t="str">
        <f>AFR!E2</f>
        <v>GDP in 2030 ($2014)</v>
      </c>
      <c r="G185" s="2" t="str">
        <f>AFR!G2</f>
        <v>marg. Costs</v>
      </c>
      <c r="H185" s="2" t="str">
        <f>AFR!H2</f>
        <v>implied alpha</v>
      </c>
      <c r="I185" s="2" t="str">
        <f>AFR!I2</f>
        <v>calculated co2</v>
      </c>
      <c r="J185" s="2" t="str">
        <f>AFR!J2</f>
        <v>difference</v>
      </c>
    </row>
    <row r="186" spans="1:10" x14ac:dyDescent="0.25">
      <c r="A186">
        <f>AFR!A3</f>
        <v>0</v>
      </c>
      <c r="B186">
        <f>AFR!B3</f>
        <v>1605.11235104609</v>
      </c>
      <c r="C186">
        <f>AFR!C3</f>
        <v>0</v>
      </c>
      <c r="D186">
        <f>AFR!D3</f>
        <v>0</v>
      </c>
      <c r="E186">
        <f>AFR!E3</f>
        <v>4040.9335680520799</v>
      </c>
      <c r="J186">
        <f>AFR!J3</f>
        <v>4246.6211018894282</v>
      </c>
    </row>
    <row r="187" spans="1:10" x14ac:dyDescent="0.25">
      <c r="A187">
        <f>AFR!A4</f>
        <v>24.855666328085839</v>
      </c>
      <c r="B187">
        <f>AFR!B4</f>
        <v>1206.15098087918</v>
      </c>
      <c r="C187">
        <f>AFR!C4</f>
        <v>398.96137016691</v>
      </c>
      <c r="D187">
        <f>AFR!D4</f>
        <v>24.856474353051699</v>
      </c>
      <c r="E187">
        <f>AFR!E4</f>
        <v>4036.29534303321</v>
      </c>
      <c r="G187">
        <f>AFR!G4</f>
        <v>2008.8019284292768</v>
      </c>
      <c r="H187">
        <f>AFR!H4</f>
        <v>1.2373780610857678E-2</v>
      </c>
      <c r="I187">
        <f>AFR!I4</f>
        <v>25.25270523911173</v>
      </c>
      <c r="J187">
        <f>AFR!J4</f>
        <v>0.15699891506791777</v>
      </c>
    </row>
    <row r="188" spans="1:10" x14ac:dyDescent="0.25">
      <c r="A188">
        <f>AFR!A5</f>
        <v>28.271318195798973</v>
      </c>
      <c r="B188">
        <f>AFR!B5</f>
        <v>1151.3259308817801</v>
      </c>
      <c r="C188">
        <f>AFR!C5</f>
        <v>453.7864201643099</v>
      </c>
      <c r="D188">
        <f>AFR!D5</f>
        <v>28.848594246214599</v>
      </c>
      <c r="E188">
        <f>AFR!E5</f>
        <v>4034.6927949199298</v>
      </c>
      <c r="G188">
        <f>AFR!G5</f>
        <v>2284.8503742097128</v>
      </c>
      <c r="H188">
        <f>AFR!H5</f>
        <v>1.2626032134026629E-2</v>
      </c>
      <c r="I188">
        <f>AFR!I5</f>
        <v>32.670005415410053</v>
      </c>
      <c r="J188">
        <f>AFR!J5</f>
        <v>14.603183324051763</v>
      </c>
    </row>
    <row r="189" spans="1:10" x14ac:dyDescent="0.25">
      <c r="A189">
        <f>AFR!A6</f>
        <v>35.102620685884389</v>
      </c>
      <c r="B189">
        <f>AFR!B6</f>
        <v>1041.6758508761</v>
      </c>
      <c r="C189">
        <f>AFR!C6</f>
        <v>563.43650016999004</v>
      </c>
      <c r="D189">
        <f>AFR!D6</f>
        <v>41.663807558115899</v>
      </c>
      <c r="E189">
        <f>AFR!E6</f>
        <v>4030.5172266116401</v>
      </c>
      <c r="G189">
        <f>AFR!G6</f>
        <v>2836.9471651237909</v>
      </c>
      <c r="H189">
        <f>AFR!H6</f>
        <v>1.4686141522236594E-2</v>
      </c>
      <c r="I189">
        <f>AFR!I6</f>
        <v>50.365850438811215</v>
      </c>
      <c r="J189">
        <f>AFR!J6</f>
        <v>75.725550297460032</v>
      </c>
    </row>
    <row r="190" spans="1:10" x14ac:dyDescent="0.25">
      <c r="A190">
        <f>AFR!A7</f>
        <v>38.51827249155906</v>
      </c>
      <c r="B190">
        <f>AFR!B7</f>
        <v>986.85080187448705</v>
      </c>
      <c r="C190">
        <f>AFR!C7</f>
        <v>618.26154917160295</v>
      </c>
      <c r="D190">
        <f>AFR!D7</f>
        <v>48.566864858340601</v>
      </c>
      <c r="E190">
        <f>AFR!E7</f>
        <v>4027.8004313646902</v>
      </c>
      <c r="G190">
        <f>AFR!G7</f>
        <v>3112.9956058903604</v>
      </c>
      <c r="H190">
        <f>AFR!H7</f>
        <v>1.5601327790647426E-2</v>
      </c>
      <c r="I190">
        <f>AFR!I7</f>
        <v>60.64439831650143</v>
      </c>
      <c r="J190">
        <f>AFR!J7</f>
        <v>145.86681443299429</v>
      </c>
    </row>
    <row r="191" spans="1:10" x14ac:dyDescent="0.25">
      <c r="A191">
        <f>AFR!A8</f>
        <v>41.933923985604331</v>
      </c>
      <c r="B191">
        <f>AFR!B8</f>
        <v>932.02575787487604</v>
      </c>
      <c r="C191">
        <f>AFR!C8</f>
        <v>673.08659317121396</v>
      </c>
      <c r="D191">
        <f>AFR!D8</f>
        <v>55.969640265669597</v>
      </c>
      <c r="E191">
        <f>AFR!E8</f>
        <v>4024.6386208239601</v>
      </c>
      <c r="G191">
        <f>AFR!G8</f>
        <v>3389.0440214714563</v>
      </c>
      <c r="H191">
        <f>AFR!H8</f>
        <v>1.6514875555192311E-2</v>
      </c>
      <c r="I191">
        <f>AFR!I8</f>
        <v>71.8766945060772</v>
      </c>
      <c r="J191">
        <f>AFR!J8</f>
        <v>253.03437460726951</v>
      </c>
    </row>
    <row r="192" spans="1:10" x14ac:dyDescent="0.25">
      <c r="A192">
        <f>AFR!A9</f>
        <v>45.349575541812982</v>
      </c>
      <c r="B192">
        <f>AFR!B9</f>
        <v>877.20071287747305</v>
      </c>
      <c r="C192">
        <f>AFR!C9</f>
        <v>727.91163816861695</v>
      </c>
      <c r="D192">
        <f>AFR!D9</f>
        <v>64.493876294661106</v>
      </c>
      <c r="E192">
        <f>AFR!E9</f>
        <v>4020.9872587670102</v>
      </c>
      <c r="G192">
        <f>AFR!G9</f>
        <v>3665.0924420765132</v>
      </c>
      <c r="H192">
        <f>AFR!H9</f>
        <v>1.7596793890994229E-2</v>
      </c>
      <c r="I192">
        <f>AFR!I9</f>
        <v>84.062740132260743</v>
      </c>
      <c r="J192">
        <f>AFR!J9</f>
        <v>382.94043189451475</v>
      </c>
    </row>
    <row r="193" spans="1:10" x14ac:dyDescent="0.25">
      <c r="A193">
        <f>AFR!A10</f>
        <v>48.765227035794894</v>
      </c>
      <c r="B193">
        <f>AFR!B10</f>
        <v>822.37566887887897</v>
      </c>
      <c r="C193">
        <f>AFR!C10</f>
        <v>782.73668216721103</v>
      </c>
      <c r="D193">
        <f>AFR!D10</f>
        <v>76.0566635108149</v>
      </c>
      <c r="E193">
        <f>AFR!E10</f>
        <v>4016.7119647640102</v>
      </c>
      <c r="G193">
        <f>AFR!G10</f>
        <v>3941.1408576524882</v>
      </c>
      <c r="H193">
        <f>AFR!H10</f>
        <v>1.9298133778480959E-2</v>
      </c>
      <c r="I193">
        <f>AFR!I10</f>
        <v>97.202534751237991</v>
      </c>
      <c r="J193">
        <f>AFR!J10</f>
        <v>447.14787051655236</v>
      </c>
    </row>
    <row r="194" spans="1:10" x14ac:dyDescent="0.25">
      <c r="A194">
        <f>AFR!A11</f>
        <v>52.180878592367826</v>
      </c>
      <c r="B194">
        <f>AFR!B11</f>
        <v>767.55062387562896</v>
      </c>
      <c r="C194">
        <f>AFR!C11</f>
        <v>837.56172717046104</v>
      </c>
      <c r="D194">
        <f>AFR!D11</f>
        <v>92.311485492304897</v>
      </c>
      <c r="E194">
        <f>AFR!E11</f>
        <v>4011.5821323188902</v>
      </c>
      <c r="G194">
        <f>AFR!G11</f>
        <v>4217.1892782869863</v>
      </c>
      <c r="H194">
        <f>AFR!H11</f>
        <v>2.1889338941362774E-2</v>
      </c>
      <c r="I194">
        <f>AFR!I11</f>
        <v>111.29607884332752</v>
      </c>
      <c r="J194">
        <f>AFR!J11</f>
        <v>360.41478470369242</v>
      </c>
    </row>
    <row r="195" spans="1:10" x14ac:dyDescent="0.25">
      <c r="A195">
        <f>AFR!A12</f>
        <v>55.596530086978227</v>
      </c>
      <c r="B195">
        <f>AFR!B12</f>
        <v>712.72557986694699</v>
      </c>
      <c r="C195">
        <f>AFR!C12</f>
        <v>892.38677117914301</v>
      </c>
      <c r="D195">
        <f>AFR!D12</f>
        <v>112.60313751478</v>
      </c>
      <c r="E195">
        <f>AFR!E12</f>
        <v>4005.3862413347701</v>
      </c>
      <c r="G195">
        <f>AFR!G12</f>
        <v>4493.2376939137548</v>
      </c>
      <c r="H195">
        <f>AFR!H12</f>
        <v>2.5060578848812035E-2</v>
      </c>
      <c r="I195">
        <f>AFR!I12</f>
        <v>126.34337189486392</v>
      </c>
      <c r="J195">
        <f>AFR!J12</f>
        <v>188.79404081964012</v>
      </c>
    </row>
    <row r="196" spans="1:10" x14ac:dyDescent="0.25">
      <c r="A196">
        <f>AFR!A13</f>
        <v>59.012181644266676</v>
      </c>
      <c r="B196">
        <f>AFR!B13</f>
        <v>657.90053485221199</v>
      </c>
      <c r="C196">
        <f>AFR!C13</f>
        <v>947.21181619387801</v>
      </c>
      <c r="D196">
        <f>AFR!D13</f>
        <v>138.309349421093</v>
      </c>
      <c r="E196">
        <f>AFR!E13</f>
        <v>3997.8687465018902</v>
      </c>
      <c r="G196">
        <f>AFR!G13</f>
        <v>4769.2861146060795</v>
      </c>
      <c r="H196">
        <f>AFR!H13</f>
        <v>2.900001092354609E-2</v>
      </c>
      <c r="I196">
        <f>AFR!I13</f>
        <v>142.34441445523788</v>
      </c>
      <c r="J196">
        <f>AFR!J13</f>
        <v>16.281749829778608</v>
      </c>
    </row>
    <row r="197" spans="1:10" x14ac:dyDescent="0.25">
      <c r="A197">
        <f>AFR!A14</f>
        <v>62.427833140027033</v>
      </c>
      <c r="B197">
        <f>AFR!B14</f>
        <v>603.07549082507205</v>
      </c>
      <c r="C197">
        <f>AFR!C14</f>
        <v>1002.0368602210179</v>
      </c>
      <c r="D197">
        <f>AFR!D14</f>
        <v>174.219738587097</v>
      </c>
      <c r="E197">
        <f>AFR!E14</f>
        <v>3988.58043250216</v>
      </c>
      <c r="G197">
        <f>AFR!G14</f>
        <v>5045.3345303257865</v>
      </c>
      <c r="H197">
        <f>AFR!H14</f>
        <v>3.4530859656564203E-2</v>
      </c>
      <c r="I197">
        <f>AFR!I14</f>
        <v>159.29920594307208</v>
      </c>
      <c r="J197">
        <f>AFR!J14</f>
        <v>222.62229438141318</v>
      </c>
    </row>
    <row r="198" spans="1:10" x14ac:dyDescent="0.25">
      <c r="A198">
        <f>AFR!A15</f>
        <v>65.843484699380213</v>
      </c>
      <c r="B198">
        <f>AFR!B15</f>
        <v>548.25044577719598</v>
      </c>
      <c r="C198">
        <f>AFR!C15</f>
        <v>1056.8619052688941</v>
      </c>
      <c r="D198">
        <f>AFR!D15</f>
        <v>223.45742814858701</v>
      </c>
      <c r="E198">
        <f>AFR!E15</f>
        <v>3976.83380499431</v>
      </c>
      <c r="G198">
        <f>AFR!G15</f>
        <v>5321.3829511849808</v>
      </c>
      <c r="H198">
        <f>AFR!H15</f>
        <v>4.1992359918172566E-2</v>
      </c>
      <c r="I198">
        <f>AFR!I15</f>
        <v>177.20774698031306</v>
      </c>
      <c r="J198">
        <f>AFR!J15</f>
        <v>2139.033008166994</v>
      </c>
    </row>
    <row r="199" spans="1:10" x14ac:dyDescent="0.25">
      <c r="A199">
        <f>AFR!A16</f>
        <v>0</v>
      </c>
      <c r="B199">
        <f>AFR!B16</f>
        <v>0</v>
      </c>
      <c r="C199">
        <f>AFR!C16</f>
        <v>0</v>
      </c>
      <c r="D199">
        <f>AFR!D16</f>
        <v>0</v>
      </c>
      <c r="E199">
        <f>AFR!E16</f>
        <v>0</v>
      </c>
      <c r="G199">
        <f>AFR!G16</f>
        <v>0</v>
      </c>
      <c r="H199">
        <f>AFR!H16</f>
        <v>0</v>
      </c>
      <c r="I199">
        <f>AFR!I16</f>
        <v>0</v>
      </c>
      <c r="J199">
        <f>AFR!J16</f>
        <v>0</v>
      </c>
    </row>
    <row r="202" spans="1:10" x14ac:dyDescent="0.25">
      <c r="A202" s="39" t="str">
        <f>OAM!A1</f>
        <v>OAM</v>
      </c>
      <c r="B202" s="39">
        <f>OAM!B1</f>
        <v>0</v>
      </c>
      <c r="C202" s="39">
        <f>OAM!C1</f>
        <v>0</v>
      </c>
      <c r="D202" s="20"/>
      <c r="E202" s="20"/>
      <c r="F202" s="20"/>
      <c r="G202" s="20"/>
      <c r="H202" s="21" t="s">
        <v>45</v>
      </c>
      <c r="I202" s="20">
        <f>OAM!I1</f>
        <v>3.7655849233238656E-2</v>
      </c>
      <c r="J202" s="20"/>
    </row>
    <row r="203" spans="1:10" s="2" customFormat="1" ht="41.45" customHeight="1" x14ac:dyDescent="0.25">
      <c r="A203" s="2" t="str">
        <f>OAM!A2</f>
        <v>% emission reduction rel. to baseline</v>
      </c>
      <c r="B203" s="2" t="str">
        <f>OAM!B2</f>
        <v>emissions (in MtCO2)</v>
      </c>
      <c r="C203" s="2" t="str">
        <f>OAM!C2</f>
        <v>emission reduction rel. to baseline (in MtCO2)</v>
      </c>
      <c r="D203" s="2" t="str">
        <f>OAM!D2</f>
        <v>CO2 price in 2030 ($2014)</v>
      </c>
      <c r="E203" s="2" t="str">
        <f>OAM!E2</f>
        <v>GDP in 2030 ($2014)</v>
      </c>
      <c r="G203" s="2" t="str">
        <f>OAM!G2</f>
        <v>marg. Costs</v>
      </c>
      <c r="H203" s="2" t="str">
        <f>OAM!H2</f>
        <v>implied alpha</v>
      </c>
      <c r="I203" s="2" t="str">
        <f>OAM!I2</f>
        <v>calculated co2</v>
      </c>
      <c r="J203" s="2" t="str">
        <f>OAM!J2</f>
        <v>difference</v>
      </c>
    </row>
    <row r="204" spans="1:10" x14ac:dyDescent="0.25">
      <c r="A204">
        <f>OAM!A3</f>
        <v>0</v>
      </c>
      <c r="B204">
        <f>OAM!B3</f>
        <v>1345.86237891833</v>
      </c>
      <c r="C204">
        <f>OAM!C3</f>
        <v>0</v>
      </c>
      <c r="D204">
        <f>OAM!D3</f>
        <v>0</v>
      </c>
      <c r="E204">
        <f>OAM!E3</f>
        <v>5504.3409624819697</v>
      </c>
      <c r="J204">
        <f>OAM!J3</f>
        <v>1415.7206856543239</v>
      </c>
    </row>
    <row r="205" spans="1:10" x14ac:dyDescent="0.25">
      <c r="A205">
        <f>OAM!A4</f>
        <v>0.16155850077238998</v>
      </c>
      <c r="B205">
        <f>OAM!B4</f>
        <v>1343.6880238364899</v>
      </c>
      <c r="C205">
        <f>OAM!C4</f>
        <v>2.1743550818400763</v>
      </c>
      <c r="D205">
        <f>OAM!D4</f>
        <v>0</v>
      </c>
      <c r="E205">
        <f>OAM!E4</f>
        <v>5504.5888612987201</v>
      </c>
      <c r="G205">
        <f>OAM!G4</f>
        <v>17.785461472772823</v>
      </c>
      <c r="H205">
        <f>OAM!H4</f>
        <v>0</v>
      </c>
      <c r="I205">
        <f>OAM!I4</f>
        <v>1.6230005164839753E-3</v>
      </c>
      <c r="J205">
        <f>OAM!J4</f>
        <v>2.6341306765072506E-6</v>
      </c>
    </row>
    <row r="206" spans="1:10" x14ac:dyDescent="0.25">
      <c r="A206">
        <f>OAM!A5</f>
        <v>10.971966152418236</v>
      </c>
      <c r="B206">
        <f>OAM!B5</f>
        <v>1198.19481424528</v>
      </c>
      <c r="C206">
        <f>OAM!C5</f>
        <v>147.66756467305004</v>
      </c>
      <c r="D206">
        <f>OAM!D5</f>
        <v>0.149799345386321</v>
      </c>
      <c r="E206">
        <f>OAM!E5</f>
        <v>5503.3886169366897</v>
      </c>
      <c r="G206">
        <f>OAM!G5</f>
        <v>1207.8688546344276</v>
      </c>
      <c r="H206">
        <f>OAM!H5</f>
        <v>1.2401954468116419E-4</v>
      </c>
      <c r="I206">
        <f>OAM!I5</f>
        <v>7.4856229447475631</v>
      </c>
      <c r="J206">
        <f>OAM!J5</f>
        <v>53.814307880945329</v>
      </c>
    </row>
    <row r="207" spans="1:10" x14ac:dyDescent="0.25">
      <c r="A207">
        <f>OAM!A6</f>
        <v>16.394346718581485</v>
      </c>
      <c r="B207">
        <f>OAM!B6</f>
        <v>1125.2170341635101</v>
      </c>
      <c r="C207">
        <f>OAM!C6</f>
        <v>220.64534475481992</v>
      </c>
      <c r="D207">
        <f>OAM!D6</f>
        <v>12.529821562657199</v>
      </c>
      <c r="E207">
        <f>OAM!E6</f>
        <v>5502.0002428117796</v>
      </c>
      <c r="G207">
        <f>OAM!G6</f>
        <v>1804.8014839243986</v>
      </c>
      <c r="H207">
        <f>OAM!H6</f>
        <v>6.9424929413356255E-3</v>
      </c>
      <c r="I207">
        <f>OAM!I6</f>
        <v>16.712724745267987</v>
      </c>
      <c r="J207">
        <f>OAM!J6</f>
        <v>17.496679035095461</v>
      </c>
    </row>
    <row r="208" spans="1:10" x14ac:dyDescent="0.25">
      <c r="A208">
        <f>OAM!A7</f>
        <v>21.605426712423565</v>
      </c>
      <c r="B208">
        <f>OAM!B7</f>
        <v>1055.0830689910499</v>
      </c>
      <c r="C208">
        <f>OAM!C7</f>
        <v>290.77930992728011</v>
      </c>
      <c r="D208">
        <f>OAM!D7</f>
        <v>21.4404250181097</v>
      </c>
      <c r="E208">
        <f>OAM!E7</f>
        <v>5499.8187657300195</v>
      </c>
      <c r="G208">
        <f>OAM!G7</f>
        <v>2378.4727053019037</v>
      </c>
      <c r="H208">
        <f>OAM!H7</f>
        <v>9.0143666439040458E-3</v>
      </c>
      <c r="I208">
        <f>OAM!I7</f>
        <v>29.025835232189142</v>
      </c>
      <c r="J208">
        <f>OAM!J7</f>
        <v>57.538448115860724</v>
      </c>
    </row>
    <row r="209" spans="1:10" x14ac:dyDescent="0.25">
      <c r="A209">
        <f>OAM!A8</f>
        <v>26.769462857641383</v>
      </c>
      <c r="B209">
        <f>OAM!B8</f>
        <v>985.58224927881895</v>
      </c>
      <c r="C209">
        <f>OAM!C8</f>
        <v>360.28012963951107</v>
      </c>
      <c r="D209">
        <f>OAM!D8</f>
        <v>35.706406326058698</v>
      </c>
      <c r="E209">
        <f>OAM!E8</f>
        <v>5496.6236645212603</v>
      </c>
      <c r="G209">
        <f>OAM!G8</f>
        <v>2946.9650190191023</v>
      </c>
      <c r="H209">
        <f>OAM!H8</f>
        <v>1.211633191965868E-2</v>
      </c>
      <c r="I209">
        <f>OAM!I8</f>
        <v>44.559298305821422</v>
      </c>
      <c r="J209">
        <f>OAM!J8</f>
        <v>78.373696405347161</v>
      </c>
    </row>
    <row r="210" spans="1:10" x14ac:dyDescent="0.25">
      <c r="A210">
        <f>OAM!A9</f>
        <v>32.009622994941836</v>
      </c>
      <c r="B210">
        <f>OAM!B9</f>
        <v>915.05690539581701</v>
      </c>
      <c r="C210">
        <f>OAM!C9</f>
        <v>430.80547352251301</v>
      </c>
      <c r="D210">
        <f>OAM!D9</f>
        <v>53.519935423754099</v>
      </c>
      <c r="E210">
        <f>OAM!E9</f>
        <v>5492.25381383691</v>
      </c>
      <c r="G210">
        <f>OAM!G9</f>
        <v>3523.8375808932624</v>
      </c>
      <c r="H210">
        <f>OAM!H9</f>
        <v>1.5187968853600584E-2</v>
      </c>
      <c r="I210">
        <f>OAM!I9</f>
        <v>63.711839975868671</v>
      </c>
      <c r="J210">
        <f>OAM!J9</f>
        <v>103.87491839941373</v>
      </c>
    </row>
    <row r="211" spans="1:10" x14ac:dyDescent="0.25">
      <c r="A211">
        <f>OAM!A10</f>
        <v>37.191286173760126</v>
      </c>
      <c r="B211">
        <f>OAM!B10</f>
        <v>845.31885006983805</v>
      </c>
      <c r="C211">
        <f>OAM!C10</f>
        <v>500.54352884849197</v>
      </c>
      <c r="D211">
        <f>OAM!D10</f>
        <v>73.128606387002506</v>
      </c>
      <c r="E211">
        <f>OAM!E10</f>
        <v>5486.4023088078802</v>
      </c>
      <c r="G211">
        <f>OAM!G10</f>
        <v>4094.2703986723436</v>
      </c>
      <c r="H211">
        <f>OAM!H10</f>
        <v>1.7861205847741774E-2</v>
      </c>
      <c r="I211">
        <f>OAM!I10</f>
        <v>86.008510118798938</v>
      </c>
      <c r="J211">
        <f>OAM!J10</f>
        <v>165.89192014034364</v>
      </c>
    </row>
    <row r="212" spans="1:10" x14ac:dyDescent="0.25">
      <c r="A212">
        <f>OAM!A11</f>
        <v>42.309669203162137</v>
      </c>
      <c r="B212">
        <f>OAM!B11</f>
        <v>776.43245846817604</v>
      </c>
      <c r="C212">
        <f>OAM!C11</f>
        <v>569.42992045015399</v>
      </c>
      <c r="D212">
        <f>OAM!D11</f>
        <v>97.847049360579106</v>
      </c>
      <c r="E212">
        <f>OAM!E11</f>
        <v>5478.9556331864696</v>
      </c>
      <c r="G212">
        <f>OAM!G11</f>
        <v>4657.7369060805449</v>
      </c>
      <c r="H212">
        <f>OAM!H11</f>
        <v>2.1007422989658891E-2</v>
      </c>
      <c r="I212">
        <f>OAM!I11</f>
        <v>111.3110524311363</v>
      </c>
      <c r="J212">
        <f>OAM!J11</f>
        <v>181.27937868397365</v>
      </c>
    </row>
    <row r="213" spans="1:10" x14ac:dyDescent="0.25">
      <c r="A213">
        <f>OAM!A12</f>
        <v>47.18319752025058</v>
      </c>
      <c r="B213">
        <f>OAM!B12</f>
        <v>710.84147432255099</v>
      </c>
      <c r="C213">
        <f>OAM!C12</f>
        <v>635.02090459577903</v>
      </c>
      <c r="D213">
        <f>OAM!D12</f>
        <v>128.38827285294801</v>
      </c>
      <c r="E213">
        <f>OAM!E12</f>
        <v>5469.7120699135103</v>
      </c>
      <c r="G213">
        <f>OAM!G12</f>
        <v>5194.2481370318592</v>
      </c>
      <c r="H213">
        <f>OAM!H12</f>
        <v>2.4717393059761044E-2</v>
      </c>
      <c r="I213">
        <f>OAM!I12</f>
        <v>138.43113098830995</v>
      </c>
      <c r="J213">
        <f>OAM!J12</f>
        <v>100.85899952700549</v>
      </c>
    </row>
    <row r="214" spans="1:10" x14ac:dyDescent="0.25">
      <c r="A214">
        <f>OAM!A13</f>
        <v>51.730339972620577</v>
      </c>
      <c r="B214">
        <f>OAM!B13</f>
        <v>649.643194740279</v>
      </c>
      <c r="C214">
        <f>OAM!C13</f>
        <v>696.21918417805102</v>
      </c>
      <c r="D214">
        <f>OAM!D13</f>
        <v>168.618244794887</v>
      </c>
      <c r="E214">
        <f>OAM!E13</f>
        <v>5457.9071860184604</v>
      </c>
      <c r="G214">
        <f>OAM!G13</f>
        <v>5694.8285862882767</v>
      </c>
      <c r="H214">
        <f>OAM!H13</f>
        <v>2.9609011446082429E-2</v>
      </c>
      <c r="I214">
        <f>OAM!I13</f>
        <v>166.39861015781247</v>
      </c>
      <c r="J214">
        <f>OAM!J13</f>
        <v>4.9267779221010004</v>
      </c>
    </row>
    <row r="215" spans="1:10" x14ac:dyDescent="0.25">
      <c r="A215">
        <f>OAM!A14</f>
        <v>56.214886072057865</v>
      </c>
      <c r="B215">
        <f>OAM!B14</f>
        <v>589.28737592270295</v>
      </c>
      <c r="C215">
        <f>OAM!C14</f>
        <v>756.57500299562707</v>
      </c>
      <c r="D215">
        <f>OAM!D14</f>
        <v>222.027353750331</v>
      </c>
      <c r="E215">
        <f>OAM!E14</f>
        <v>5442.5466891530004</v>
      </c>
      <c r="G215">
        <f>OAM!G14</f>
        <v>6188.5180021537053</v>
      </c>
      <c r="H215">
        <f>OAM!H14</f>
        <v>3.5877305951612627E-2</v>
      </c>
      <c r="I215">
        <f>OAM!I14</f>
        <v>196.49961282188011</v>
      </c>
      <c r="J215">
        <f>OAM!J14</f>
        <v>651.66555691010706</v>
      </c>
    </row>
    <row r="216" spans="1:10" x14ac:dyDescent="0.25">
      <c r="A216">
        <f>OAM!A15</f>
        <v>60.678081390871903</v>
      </c>
      <c r="B216">
        <f>OAM!B15</f>
        <v>529.21890922914099</v>
      </c>
      <c r="C216">
        <f>OAM!C15</f>
        <v>816.64346968918903</v>
      </c>
      <c r="D216">
        <f>OAM!D15</f>
        <v>291.44539649436598</v>
      </c>
      <c r="E216">
        <f>OAM!E15</f>
        <v>5422.6176651349297</v>
      </c>
      <c r="G216">
        <f>OAM!G15</f>
        <v>0</v>
      </c>
      <c r="H216">
        <f>OAM!H15</f>
        <v>0</v>
      </c>
      <c r="I216">
        <f>OAM!I15</f>
        <v>0</v>
      </c>
      <c r="J216">
        <f>OAM!J15</f>
        <v>0</v>
      </c>
    </row>
    <row r="217" spans="1:10" x14ac:dyDescent="0.25">
      <c r="A217">
        <f>OAM!A16</f>
        <v>65.102929924115188</v>
      </c>
      <c r="B217">
        <f>OAM!B16</f>
        <v>469.66653749609998</v>
      </c>
      <c r="C217">
        <f>OAM!C16</f>
        <v>876.19584142223005</v>
      </c>
      <c r="D217">
        <f>OAM!D16</f>
        <v>374.33171652674997</v>
      </c>
      <c r="E217">
        <f>OAM!E16</f>
        <v>5397.2273448160704</v>
      </c>
      <c r="G217">
        <f>OAM!G16</f>
        <v>0</v>
      </c>
      <c r="H217">
        <f>OAM!H16</f>
        <v>0</v>
      </c>
      <c r="I217">
        <f>OAM!I16</f>
        <v>0</v>
      </c>
      <c r="J217">
        <f>OAM!J16</f>
        <v>0</v>
      </c>
    </row>
    <row r="220" spans="1:10" x14ac:dyDescent="0.25">
      <c r="A220" s="39" t="str">
        <f>OAS!A1</f>
        <v>OAS</v>
      </c>
      <c r="B220" s="39">
        <f>OAS!B1</f>
        <v>0</v>
      </c>
      <c r="C220" s="39">
        <f>OAS!C1</f>
        <v>0</v>
      </c>
      <c r="D220" s="20"/>
      <c r="E220" s="20"/>
      <c r="F220" s="20"/>
      <c r="G220" s="20"/>
      <c r="H220" s="21" t="s">
        <v>45</v>
      </c>
      <c r="I220" s="20">
        <f>OAS!I1</f>
        <v>1.6714457430316274E-2</v>
      </c>
      <c r="J220" s="20"/>
    </row>
    <row r="221" spans="1:10" s="2" customFormat="1" ht="41.45" customHeight="1" x14ac:dyDescent="0.25">
      <c r="A221" s="2" t="str">
        <f>OAS!A2</f>
        <v>% emission reduction rel. to baseline</v>
      </c>
      <c r="B221" s="2" t="str">
        <f>OAS!B2</f>
        <v>emissions (in MtCO2)</v>
      </c>
      <c r="C221" s="2" t="str">
        <f>OAS!C2</f>
        <v>emission reduction rel. to baseline (in MtCO2)</v>
      </c>
      <c r="D221" s="2" t="str">
        <f>OAS!D2</f>
        <v>CO2 price in 2030 ($2014)</v>
      </c>
      <c r="E221" s="2" t="str">
        <f>OAS!E2</f>
        <v>GDP in 2030 ($2014)</v>
      </c>
      <c r="G221" s="2" t="str">
        <f>OAS!G2</f>
        <v>marg. Costs</v>
      </c>
      <c r="H221" s="2" t="str">
        <f>OAS!H2</f>
        <v>implied alpha</v>
      </c>
      <c r="I221" s="2" t="str">
        <f>OAS!I2</f>
        <v>calculated co2</v>
      </c>
      <c r="J221" s="2" t="str">
        <f>OAS!J2</f>
        <v>difference</v>
      </c>
    </row>
    <row r="222" spans="1:10" x14ac:dyDescent="0.25">
      <c r="A222">
        <f>OAS!A3</f>
        <v>0</v>
      </c>
      <c r="B222">
        <f>OAS!B3</f>
        <v>3718.1442994300601</v>
      </c>
      <c r="C222">
        <f>OAS!C3</f>
        <v>0</v>
      </c>
      <c r="D222">
        <f>OAS!D3</f>
        <v>0</v>
      </c>
      <c r="E222">
        <f>OAS!E3</f>
        <v>7729.0166866500404</v>
      </c>
      <c r="J222">
        <f>OAS!J3</f>
        <v>755.57268749875561</v>
      </c>
    </row>
    <row r="223" spans="1:10" x14ac:dyDescent="0.25">
      <c r="A223">
        <f>OAS!A4</f>
        <v>30.558130219831249</v>
      </c>
      <c r="B223">
        <f>OAS!B4</f>
        <v>2581.94892264899</v>
      </c>
      <c r="C223">
        <f>OAS!C4</f>
        <v>1136.1953767810701</v>
      </c>
      <c r="D223">
        <f>OAS!D4</f>
        <v>36.611012765564602</v>
      </c>
      <c r="E223">
        <f>OAS!E4</f>
        <v>7715.5243540526199</v>
      </c>
      <c r="G223">
        <f>OAS!G4</f>
        <v>4723.6859676380118</v>
      </c>
      <c r="H223">
        <f>OAS!H4</f>
        <v>7.7505179252784313E-3</v>
      </c>
      <c r="I223">
        <f>OAS!I4</f>
        <v>36.190229537401677</v>
      </c>
      <c r="J223">
        <f>OAS!J4</f>
        <v>0.17705852510321229</v>
      </c>
    </row>
    <row r="224" spans="1:10" x14ac:dyDescent="0.25">
      <c r="A224">
        <f>OAS!A5</f>
        <v>33.714578723719058</v>
      </c>
      <c r="B224">
        <f>OAS!B5</f>
        <v>2464.5876125372401</v>
      </c>
      <c r="C224">
        <f>OAS!C5</f>
        <v>1253.5566868928199</v>
      </c>
      <c r="D224">
        <f>OAS!D5</f>
        <v>41.760160603016502</v>
      </c>
      <c r="E224">
        <f>OAS!E5</f>
        <v>7711.2211905815602</v>
      </c>
      <c r="G224">
        <f>OAS!G5</f>
        <v>5211.6108307800205</v>
      </c>
      <c r="H224">
        <f>OAS!H5</f>
        <v>8.0129084766611923E-3</v>
      </c>
      <c r="I224">
        <f>OAS!I5</f>
        <v>44.05277367254611</v>
      </c>
      <c r="J224">
        <f>OAS!J5</f>
        <v>5.2560746865779713</v>
      </c>
    </row>
    <row r="225" spans="1:10" x14ac:dyDescent="0.25">
      <c r="A225">
        <f>OAS!A6</f>
        <v>40.027475999237097</v>
      </c>
      <c r="B225">
        <f>OAS!B6</f>
        <v>2229.8649823586902</v>
      </c>
      <c r="C225">
        <f>OAS!C6</f>
        <v>1488.2793170713699</v>
      </c>
      <c r="D225">
        <f>OAS!D6</f>
        <v>56.759163479700703</v>
      </c>
      <c r="E225">
        <f>OAS!E6</f>
        <v>7701.8717354473301</v>
      </c>
      <c r="G225">
        <f>OAS!G6</f>
        <v>6187.4605984517511</v>
      </c>
      <c r="H225">
        <f>OAS!H6</f>
        <v>9.1732565527614333E-3</v>
      </c>
      <c r="I225">
        <f>OAS!I6</f>
        <v>62.094651601642816</v>
      </c>
      <c r="J225">
        <f>OAS!J6</f>
        <v>28.467433499385375</v>
      </c>
    </row>
    <row r="226" spans="1:10" x14ac:dyDescent="0.25">
      <c r="A226">
        <f>OAS!A7</f>
        <v>43.183924771286648</v>
      </c>
      <c r="B226">
        <f>OAS!B7</f>
        <v>2112.5036622763</v>
      </c>
      <c r="C226">
        <f>OAS!C7</f>
        <v>1605.6406371537601</v>
      </c>
      <c r="D226">
        <f>OAS!D7</f>
        <v>66.162411743417096</v>
      </c>
      <c r="E226">
        <f>OAS!E7</f>
        <v>7696.2349406908197</v>
      </c>
      <c r="G226">
        <f>OAS!G7</f>
        <v>6675.3855030462901</v>
      </c>
      <c r="H226">
        <f>OAS!H7</f>
        <v>9.9113993810880426E-3</v>
      </c>
      <c r="I226">
        <f>OAS!I7</f>
        <v>72.273985528011437</v>
      </c>
      <c r="J226">
        <f>OAS!J7</f>
        <v>37.351334124540799</v>
      </c>
    </row>
    <row r="227" spans="1:10" x14ac:dyDescent="0.25">
      <c r="A227">
        <f>OAS!A8</f>
        <v>46.340373274502348</v>
      </c>
      <c r="B227">
        <f>OAS!B8</f>
        <v>1995.1423521895399</v>
      </c>
      <c r="C227">
        <f>OAS!C8</f>
        <v>1723.0019472405202</v>
      </c>
      <c r="D227">
        <f>OAS!D8</f>
        <v>76.153442466402595</v>
      </c>
      <c r="E227">
        <f>OAS!E8</f>
        <v>7689.4033778268804</v>
      </c>
      <c r="G227">
        <f>OAS!G8</f>
        <v>7163.3103660844044</v>
      </c>
      <c r="H227">
        <f>OAS!H8</f>
        <v>1.063104047912829E-2</v>
      </c>
      <c r="I227">
        <f>OAS!I8</f>
        <v>83.225581562670172</v>
      </c>
      <c r="J227">
        <f>OAS!J8</f>
        <v>50.015151396956384</v>
      </c>
    </row>
    <row r="228" spans="1:10" x14ac:dyDescent="0.25">
      <c r="A228">
        <f>OAS!A9</f>
        <v>49.496822046839128</v>
      </c>
      <c r="B228">
        <f>OAS!B9</f>
        <v>1877.78103209647</v>
      </c>
      <c r="C228">
        <f>OAS!C9</f>
        <v>1840.3632673335901</v>
      </c>
      <c r="D228">
        <f>OAS!D9</f>
        <v>87.081857522063601</v>
      </c>
      <c r="E228">
        <f>OAS!E9</f>
        <v>7681.3688845999995</v>
      </c>
      <c r="G228">
        <f>OAS!G9</f>
        <v>7651.2352707233449</v>
      </c>
      <c r="H228">
        <f>OAS!H9</f>
        <v>1.1381411555239095E-2</v>
      </c>
      <c r="I228">
        <f>OAS!I9</f>
        <v>94.949441572209835</v>
      </c>
      <c r="J228">
        <f>OAS!J9</f>
        <v>61.898878786115432</v>
      </c>
    </row>
    <row r="229" spans="1:10" x14ac:dyDescent="0.25">
      <c r="A229">
        <f>OAS!A10</f>
        <v>52.653270550298494</v>
      </c>
      <c r="B229">
        <f>OAS!B10</f>
        <v>1760.4197220006499</v>
      </c>
      <c r="C229">
        <f>OAS!C10</f>
        <v>1957.7245774294101</v>
      </c>
      <c r="D229">
        <f>OAS!D10</f>
        <v>99.210976464819097</v>
      </c>
      <c r="E229">
        <f>OAS!E10</f>
        <v>7672.0585371670904</v>
      </c>
      <c r="G229">
        <f>OAS!G10</f>
        <v>8139.1601337991242</v>
      </c>
      <c r="H229">
        <f>OAS!H10</f>
        <v>1.2189338314260478E-2</v>
      </c>
      <c r="I229">
        <f>OAS!I10</f>
        <v>107.44556355845552</v>
      </c>
      <c r="J229">
        <f>OAS!J10</f>
        <v>67.808424602683516</v>
      </c>
    </row>
    <row r="230" spans="1:10" x14ac:dyDescent="0.25">
      <c r="A230">
        <f>OAS!A11</f>
        <v>55.809719322660548</v>
      </c>
      <c r="B230">
        <f>OAS!B11</f>
        <v>1643.05840190664</v>
      </c>
      <c r="C230">
        <f>OAS!C11</f>
        <v>2075.08589752342</v>
      </c>
      <c r="D230">
        <f>OAS!D11</f>
        <v>113.615000292056</v>
      </c>
      <c r="E230">
        <f>OAS!E11</f>
        <v>7661.4844983478097</v>
      </c>
      <c r="G230">
        <f>OAS!G11</f>
        <v>8627.08503844197</v>
      </c>
      <c r="H230">
        <f>OAS!H11</f>
        <v>1.3169569997953165E-2</v>
      </c>
      <c r="I230">
        <f>OAS!I11</f>
        <v>120.71394965044399</v>
      </c>
      <c r="J230">
        <f>OAS!J11</f>
        <v>50.395081992957365</v>
      </c>
    </row>
    <row r="231" spans="1:10" x14ac:dyDescent="0.25">
      <c r="A231">
        <f>OAS!A12</f>
        <v>58.96616782580498</v>
      </c>
      <c r="B231">
        <f>OAS!B12</f>
        <v>1525.69709182253</v>
      </c>
      <c r="C231">
        <f>OAS!C12</f>
        <v>2192.4472076075299</v>
      </c>
      <c r="D231">
        <f>OAS!D12</f>
        <v>132.203756705161</v>
      </c>
      <c r="E231">
        <f>OAS!E12</f>
        <v>7649.5804389988398</v>
      </c>
      <c r="G231">
        <f>OAS!G12</f>
        <v>9115.0099014690695</v>
      </c>
      <c r="H231">
        <f>OAS!H12</f>
        <v>1.4503961941264997E-2</v>
      </c>
      <c r="I231">
        <f>OAS!I12</f>
        <v>134.75459758602776</v>
      </c>
      <c r="J231">
        <f>OAS!J12</f>
        <v>6.5067891995010987</v>
      </c>
    </row>
    <row r="232" spans="1:10" x14ac:dyDescent="0.25">
      <c r="A232">
        <f>OAS!A13</f>
        <v>62.122616597718157</v>
      </c>
      <c r="B232">
        <f>OAS!B13</f>
        <v>1408.33577174521</v>
      </c>
      <c r="C232">
        <f>OAS!C13</f>
        <v>2309.8085276848501</v>
      </c>
      <c r="D232">
        <f>OAS!D13</f>
        <v>155.88397770425601</v>
      </c>
      <c r="E232">
        <f>OAS!E13</f>
        <v>7635.8407012468597</v>
      </c>
      <c r="G232">
        <f>OAS!G13</f>
        <v>9602.9348060425291</v>
      </c>
      <c r="H232">
        <f>OAS!H13</f>
        <v>1.6232951785340448E-2</v>
      </c>
      <c r="I232">
        <f>OAS!I13</f>
        <v>149.56750975813583</v>
      </c>
      <c r="J232">
        <f>OAS!J13</f>
        <v>39.89776731436374</v>
      </c>
    </row>
    <row r="233" spans="1:10" x14ac:dyDescent="0.25">
      <c r="A233">
        <f>OAS!A14</f>
        <v>65.279065100738606</v>
      </c>
      <c r="B233">
        <f>OAS!B14</f>
        <v>1290.9744616657099</v>
      </c>
      <c r="C233">
        <f>OAS!C14</f>
        <v>2427.1698377643502</v>
      </c>
      <c r="D233">
        <f>OAS!D14</f>
        <v>185.34670982382701</v>
      </c>
      <c r="E233">
        <f>OAS!E14</f>
        <v>7619.5521322943796</v>
      </c>
      <c r="G233">
        <f>OAS!G14</f>
        <v>10090.85966905046</v>
      </c>
      <c r="H233">
        <f>OAS!H14</f>
        <v>1.8367781923704817E-2</v>
      </c>
      <c r="I233">
        <f>OAS!I14</f>
        <v>165.15268364352877</v>
      </c>
      <c r="J233">
        <f>OAS!J14</f>
        <v>407.79869337057062</v>
      </c>
    </row>
    <row r="234" spans="1:10" x14ac:dyDescent="0.25">
      <c r="A234">
        <f>OAS!A15</f>
        <v>0</v>
      </c>
      <c r="B234">
        <f>OAS!B15</f>
        <v>0</v>
      </c>
      <c r="C234">
        <f>OAS!C15</f>
        <v>0</v>
      </c>
      <c r="D234">
        <f>OAS!D15</f>
        <v>0</v>
      </c>
      <c r="E234">
        <f>OAS!E15</f>
        <v>0</v>
      </c>
      <c r="G234">
        <f>OAS!G15</f>
        <v>0</v>
      </c>
      <c r="H234">
        <f>OAS!H15</f>
        <v>0</v>
      </c>
      <c r="I234">
        <f>OAS!I15</f>
        <v>0</v>
      </c>
      <c r="J234">
        <f>OAS!J15</f>
        <v>0</v>
      </c>
    </row>
    <row r="235" spans="1:10" x14ac:dyDescent="0.25">
      <c r="A235">
        <f>OAS!A16</f>
        <v>0</v>
      </c>
      <c r="B235">
        <f>OAS!B16</f>
        <v>0</v>
      </c>
      <c r="C235">
        <f>OAS!C16</f>
        <v>0</v>
      </c>
      <c r="D235">
        <f>OAS!D16</f>
        <v>0</v>
      </c>
      <c r="E235">
        <f>OAS!E16</f>
        <v>0</v>
      </c>
      <c r="G235">
        <f>OAS!G16</f>
        <v>0</v>
      </c>
      <c r="H235">
        <f>OAS!H16</f>
        <v>0</v>
      </c>
      <c r="I235">
        <f>OAS!I16</f>
        <v>0</v>
      </c>
      <c r="J235">
        <f>OAS!J16</f>
        <v>0</v>
      </c>
    </row>
  </sheetData>
  <mergeCells count="14">
    <mergeCell ref="A76:C76"/>
    <mergeCell ref="A1:B2"/>
    <mergeCell ref="A4:C4"/>
    <mergeCell ref="A22:C22"/>
    <mergeCell ref="A40:C40"/>
    <mergeCell ref="A58:C58"/>
    <mergeCell ref="A202:C202"/>
    <mergeCell ref="A220:C220"/>
    <mergeCell ref="A94:C94"/>
    <mergeCell ref="A112:C112"/>
    <mergeCell ref="A130:C130"/>
    <mergeCell ref="A148:C148"/>
    <mergeCell ref="A166:C166"/>
    <mergeCell ref="A184:C184"/>
  </mergeCells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62FA-7BA1-4BEA-A882-4974F1152414}">
  <dimension ref="A1:G246"/>
  <sheetViews>
    <sheetView topLeftCell="A66" workbookViewId="0">
      <selection activeCell="G77" sqref="G77"/>
    </sheetView>
  </sheetViews>
  <sheetFormatPr baseColWidth="10" defaultRowHeight="15" x14ac:dyDescent="0.25"/>
  <sheetData>
    <row r="1" spans="1:7" x14ac:dyDescent="0.25">
      <c r="A1" t="s">
        <v>287</v>
      </c>
      <c r="B1" t="s">
        <v>117</v>
      </c>
      <c r="G1" t="s">
        <v>287</v>
      </c>
    </row>
    <row r="2" spans="1:7" x14ac:dyDescent="0.25">
      <c r="A2" t="s">
        <v>288</v>
      </c>
      <c r="B2" t="s">
        <v>99</v>
      </c>
      <c r="G2" t="s">
        <v>288</v>
      </c>
    </row>
    <row r="3" spans="1:7" x14ac:dyDescent="0.25">
      <c r="A3" t="s">
        <v>289</v>
      </c>
      <c r="B3" t="s">
        <v>107</v>
      </c>
      <c r="G3" t="s">
        <v>289</v>
      </c>
    </row>
    <row r="4" spans="1:7" x14ac:dyDescent="0.25">
      <c r="A4" t="s">
        <v>290</v>
      </c>
      <c r="B4" t="s">
        <v>109</v>
      </c>
      <c r="G4" t="s">
        <v>290</v>
      </c>
    </row>
    <row r="5" spans="1:7" x14ac:dyDescent="0.25">
      <c r="A5" t="s">
        <v>291</v>
      </c>
      <c r="B5" t="s">
        <v>292</v>
      </c>
      <c r="C5" t="s">
        <v>293</v>
      </c>
      <c r="G5" t="s">
        <v>291</v>
      </c>
    </row>
    <row r="6" spans="1:7" x14ac:dyDescent="0.25">
      <c r="A6" t="s">
        <v>294</v>
      </c>
      <c r="B6" t="s">
        <v>101</v>
      </c>
      <c r="G6" t="s">
        <v>294</v>
      </c>
    </row>
    <row r="7" spans="1:7" x14ac:dyDescent="0.25">
      <c r="A7" t="s">
        <v>295</v>
      </c>
      <c r="B7" t="s">
        <v>105</v>
      </c>
      <c r="G7" t="s">
        <v>295</v>
      </c>
    </row>
    <row r="8" spans="1:7" x14ac:dyDescent="0.25">
      <c r="A8" t="s">
        <v>296</v>
      </c>
      <c r="B8" t="s">
        <v>297</v>
      </c>
      <c r="C8" t="s">
        <v>298</v>
      </c>
      <c r="G8" t="s">
        <v>296</v>
      </c>
    </row>
    <row r="9" spans="1:7" x14ac:dyDescent="0.25">
      <c r="A9" t="s">
        <v>299</v>
      </c>
      <c r="B9" t="s">
        <v>300</v>
      </c>
      <c r="C9" t="s">
        <v>301</v>
      </c>
      <c r="D9" t="s">
        <v>302</v>
      </c>
      <c r="G9" t="s">
        <v>299</v>
      </c>
    </row>
    <row r="10" spans="1:7" x14ac:dyDescent="0.25">
      <c r="A10" t="s">
        <v>303</v>
      </c>
      <c r="B10" t="s">
        <v>113</v>
      </c>
      <c r="G10" t="s">
        <v>303</v>
      </c>
    </row>
    <row r="11" spans="1:7" x14ac:dyDescent="0.25">
      <c r="A11" t="s">
        <v>304</v>
      </c>
      <c r="B11" t="s">
        <v>115</v>
      </c>
      <c r="G11" t="s">
        <v>304</v>
      </c>
    </row>
    <row r="12" spans="1:7" x14ac:dyDescent="0.25">
      <c r="A12" t="s">
        <v>305</v>
      </c>
      <c r="B12" t="s">
        <v>306</v>
      </c>
      <c r="C12" t="s">
        <v>307</v>
      </c>
      <c r="G12" t="s">
        <v>305</v>
      </c>
    </row>
    <row r="13" spans="1:7" x14ac:dyDescent="0.25">
      <c r="A13" t="s">
        <v>308</v>
      </c>
      <c r="B13" t="s">
        <v>309</v>
      </c>
      <c r="G13" t="s">
        <v>308</v>
      </c>
    </row>
    <row r="14" spans="1:7" x14ac:dyDescent="0.25">
      <c r="A14" t="s">
        <v>310</v>
      </c>
      <c r="B14" t="s">
        <v>311</v>
      </c>
      <c r="C14" t="s">
        <v>312</v>
      </c>
      <c r="D14" t="s">
        <v>313</v>
      </c>
      <c r="G14" t="s">
        <v>310</v>
      </c>
    </row>
    <row r="15" spans="1:7" x14ac:dyDescent="0.25">
      <c r="A15" t="s">
        <v>314</v>
      </c>
      <c r="B15" t="s">
        <v>315</v>
      </c>
      <c r="C15" t="s">
        <v>316</v>
      </c>
      <c r="D15" t="s">
        <v>317</v>
      </c>
      <c r="G15" t="s">
        <v>314</v>
      </c>
    </row>
    <row r="16" spans="1:7" x14ac:dyDescent="0.25">
      <c r="A16" t="s">
        <v>318</v>
      </c>
      <c r="B16" t="s">
        <v>119</v>
      </c>
      <c r="G16" t="s">
        <v>318</v>
      </c>
    </row>
    <row r="17" spans="1:7" x14ac:dyDescent="0.25">
      <c r="A17" t="s">
        <v>319</v>
      </c>
      <c r="B17" t="s">
        <v>121</v>
      </c>
      <c r="G17" t="s">
        <v>319</v>
      </c>
    </row>
    <row r="18" spans="1:7" x14ac:dyDescent="0.25">
      <c r="A18" t="s">
        <v>320</v>
      </c>
      <c r="B18" t="s">
        <v>123</v>
      </c>
      <c r="G18" t="s">
        <v>320</v>
      </c>
    </row>
    <row r="19" spans="1:7" x14ac:dyDescent="0.25">
      <c r="A19" t="s">
        <v>321</v>
      </c>
      <c r="B19" t="s">
        <v>159</v>
      </c>
      <c r="G19" t="s">
        <v>321</v>
      </c>
    </row>
    <row r="20" spans="1:7" x14ac:dyDescent="0.25">
      <c r="A20" t="s">
        <v>322</v>
      </c>
      <c r="B20" t="s">
        <v>135</v>
      </c>
      <c r="G20" t="s">
        <v>322</v>
      </c>
    </row>
    <row r="21" spans="1:7" x14ac:dyDescent="0.25">
      <c r="A21" t="s">
        <v>91</v>
      </c>
      <c r="B21" t="s">
        <v>90</v>
      </c>
      <c r="G21" t="s">
        <v>91</v>
      </c>
    </row>
    <row r="22" spans="1:7" x14ac:dyDescent="0.25">
      <c r="A22" t="s">
        <v>89</v>
      </c>
      <c r="B22" t="s">
        <v>157</v>
      </c>
      <c r="G22" t="s">
        <v>89</v>
      </c>
    </row>
    <row r="23" spans="1:7" x14ac:dyDescent="0.25">
      <c r="A23" t="s">
        <v>323</v>
      </c>
      <c r="B23" t="s">
        <v>129</v>
      </c>
      <c r="G23" t="s">
        <v>323</v>
      </c>
    </row>
    <row r="24" spans="1:7" x14ac:dyDescent="0.25">
      <c r="A24" t="s">
        <v>324</v>
      </c>
      <c r="B24" t="s">
        <v>155</v>
      </c>
      <c r="G24" t="s">
        <v>324</v>
      </c>
    </row>
    <row r="25" spans="1:7" x14ac:dyDescent="0.25">
      <c r="A25" t="s">
        <v>325</v>
      </c>
      <c r="B25" t="s">
        <v>127</v>
      </c>
      <c r="G25" t="s">
        <v>325</v>
      </c>
    </row>
    <row r="26" spans="1:7" x14ac:dyDescent="0.25">
      <c r="A26" t="s">
        <v>326</v>
      </c>
      <c r="B26" t="s">
        <v>125</v>
      </c>
      <c r="G26" t="s">
        <v>326</v>
      </c>
    </row>
    <row r="27" spans="1:7" x14ac:dyDescent="0.25">
      <c r="A27" t="s">
        <v>327</v>
      </c>
      <c r="B27" t="s">
        <v>146</v>
      </c>
      <c r="C27" t="s">
        <v>316</v>
      </c>
      <c r="D27" t="s">
        <v>328</v>
      </c>
      <c r="G27" t="s">
        <v>327</v>
      </c>
    </row>
    <row r="28" spans="1:7" x14ac:dyDescent="0.25">
      <c r="A28" t="s">
        <v>329</v>
      </c>
      <c r="B28" t="s">
        <v>330</v>
      </c>
      <c r="C28" t="s">
        <v>331</v>
      </c>
      <c r="G28" t="s">
        <v>329</v>
      </c>
    </row>
    <row r="29" spans="1:7" x14ac:dyDescent="0.25">
      <c r="A29" t="s">
        <v>332</v>
      </c>
      <c r="B29" t="s">
        <v>133</v>
      </c>
      <c r="G29" t="s">
        <v>332</v>
      </c>
    </row>
    <row r="30" spans="1:7" x14ac:dyDescent="0.25">
      <c r="A30" t="s">
        <v>333</v>
      </c>
      <c r="B30" t="s">
        <v>137</v>
      </c>
      <c r="G30" t="s">
        <v>333</v>
      </c>
    </row>
    <row r="31" spans="1:7" x14ac:dyDescent="0.25">
      <c r="A31" t="s">
        <v>334</v>
      </c>
      <c r="B31" t="s">
        <v>140</v>
      </c>
      <c r="G31" t="s">
        <v>334</v>
      </c>
    </row>
    <row r="32" spans="1:7" x14ac:dyDescent="0.25">
      <c r="A32" t="s">
        <v>335</v>
      </c>
      <c r="B32" t="s">
        <v>336</v>
      </c>
      <c r="C32" t="s">
        <v>337</v>
      </c>
      <c r="D32" t="s">
        <v>338</v>
      </c>
      <c r="E32" t="s">
        <v>339</v>
      </c>
      <c r="G32" t="s">
        <v>335</v>
      </c>
    </row>
    <row r="33" spans="1:7" x14ac:dyDescent="0.25">
      <c r="A33" t="s">
        <v>25</v>
      </c>
      <c r="B33" t="s">
        <v>149</v>
      </c>
      <c r="G33" t="s">
        <v>25</v>
      </c>
    </row>
    <row r="34" spans="1:7" x14ac:dyDescent="0.25">
      <c r="A34" t="s">
        <v>340</v>
      </c>
      <c r="B34" t="s">
        <v>131</v>
      </c>
      <c r="G34" t="s">
        <v>340</v>
      </c>
    </row>
    <row r="35" spans="1:7" x14ac:dyDescent="0.25">
      <c r="A35" t="s">
        <v>341</v>
      </c>
      <c r="B35" t="s">
        <v>342</v>
      </c>
      <c r="G35" t="s">
        <v>341</v>
      </c>
    </row>
    <row r="36" spans="1:7" x14ac:dyDescent="0.25">
      <c r="A36" t="s">
        <v>343</v>
      </c>
      <c r="B36" t="s">
        <v>142</v>
      </c>
      <c r="G36" t="s">
        <v>343</v>
      </c>
    </row>
    <row r="37" spans="1:7" x14ac:dyDescent="0.25">
      <c r="A37" t="s">
        <v>344</v>
      </c>
      <c r="B37" t="s">
        <v>345</v>
      </c>
      <c r="C37" t="s">
        <v>346</v>
      </c>
      <c r="G37" t="s">
        <v>344</v>
      </c>
    </row>
    <row r="38" spans="1:7" x14ac:dyDescent="0.25">
      <c r="A38" t="s">
        <v>51</v>
      </c>
      <c r="B38" t="s">
        <v>50</v>
      </c>
      <c r="G38" t="s">
        <v>51</v>
      </c>
    </row>
    <row r="39" spans="1:7" x14ac:dyDescent="0.25">
      <c r="A39" t="s">
        <v>347</v>
      </c>
      <c r="B39" t="s">
        <v>167</v>
      </c>
      <c r="C39" t="s">
        <v>348</v>
      </c>
      <c r="D39" t="s">
        <v>349</v>
      </c>
      <c r="G39" t="s">
        <v>347</v>
      </c>
    </row>
    <row r="40" spans="1:7" x14ac:dyDescent="0.25">
      <c r="A40" t="s">
        <v>18</v>
      </c>
      <c r="B40" t="s">
        <v>163</v>
      </c>
      <c r="G40" t="s">
        <v>18</v>
      </c>
    </row>
    <row r="41" spans="1:7" x14ac:dyDescent="0.25">
      <c r="A41" t="s">
        <v>350</v>
      </c>
      <c r="B41" t="s">
        <v>351</v>
      </c>
      <c r="C41" t="s">
        <v>352</v>
      </c>
      <c r="D41" t="s">
        <v>293</v>
      </c>
      <c r="G41" t="s">
        <v>350</v>
      </c>
    </row>
    <row r="42" spans="1:7" x14ac:dyDescent="0.25">
      <c r="A42" t="s">
        <v>353</v>
      </c>
      <c r="B42" t="s">
        <v>354</v>
      </c>
      <c r="G42" t="s">
        <v>353</v>
      </c>
    </row>
    <row r="43" spans="1:7" x14ac:dyDescent="0.25">
      <c r="A43" t="s">
        <v>355</v>
      </c>
      <c r="B43" t="s">
        <v>171</v>
      </c>
      <c r="G43" t="s">
        <v>355</v>
      </c>
    </row>
    <row r="44" spans="1:7" x14ac:dyDescent="0.25">
      <c r="A44" t="s">
        <v>23</v>
      </c>
      <c r="B44" t="s">
        <v>173</v>
      </c>
      <c r="G44" t="s">
        <v>23</v>
      </c>
    </row>
    <row r="45" spans="1:7" x14ac:dyDescent="0.25">
      <c r="A45" t="s">
        <v>85</v>
      </c>
      <c r="B45" t="s">
        <v>185</v>
      </c>
      <c r="G45" t="s">
        <v>85</v>
      </c>
    </row>
    <row r="46" spans="1:7" x14ac:dyDescent="0.25">
      <c r="A46" t="s">
        <v>87</v>
      </c>
      <c r="B46" t="s">
        <v>86</v>
      </c>
      <c r="G46" t="s">
        <v>87</v>
      </c>
    </row>
    <row r="47" spans="1:7" x14ac:dyDescent="0.25">
      <c r="A47" t="s">
        <v>356</v>
      </c>
      <c r="B47" t="s">
        <v>197</v>
      </c>
      <c r="C47" t="s">
        <v>357</v>
      </c>
      <c r="D47" t="s">
        <v>358</v>
      </c>
      <c r="E47" t="s">
        <v>349</v>
      </c>
      <c r="F47" t="s">
        <v>339</v>
      </c>
      <c r="G47" t="s">
        <v>356</v>
      </c>
    </row>
    <row r="48" spans="1:7" x14ac:dyDescent="0.25">
      <c r="A48" t="s">
        <v>359</v>
      </c>
      <c r="B48" t="s">
        <v>179</v>
      </c>
      <c r="G48" t="s">
        <v>359</v>
      </c>
    </row>
    <row r="49" spans="1:7" x14ac:dyDescent="0.25">
      <c r="A49" t="s">
        <v>360</v>
      </c>
      <c r="B49" t="s">
        <v>181</v>
      </c>
      <c r="G49" t="s">
        <v>360</v>
      </c>
    </row>
    <row r="50" spans="1:7" x14ac:dyDescent="0.25">
      <c r="A50" t="s">
        <v>361</v>
      </c>
      <c r="B50" t="s">
        <v>175</v>
      </c>
      <c r="G50" t="s">
        <v>361</v>
      </c>
    </row>
    <row r="51" spans="1:7" x14ac:dyDescent="0.25">
      <c r="A51" t="s">
        <v>362</v>
      </c>
      <c r="B51" t="s">
        <v>177</v>
      </c>
      <c r="G51" t="s">
        <v>362</v>
      </c>
    </row>
    <row r="52" spans="1:7" x14ac:dyDescent="0.25">
      <c r="A52" t="s">
        <v>363</v>
      </c>
      <c r="B52" t="s">
        <v>165</v>
      </c>
      <c r="G52" t="s">
        <v>363</v>
      </c>
    </row>
    <row r="53" spans="1:7" x14ac:dyDescent="0.25">
      <c r="A53" t="s">
        <v>364</v>
      </c>
      <c r="B53" t="s">
        <v>183</v>
      </c>
      <c r="G53" t="s">
        <v>364</v>
      </c>
    </row>
    <row r="54" spans="1:7" x14ac:dyDescent="0.25">
      <c r="A54" t="s">
        <v>365</v>
      </c>
      <c r="B54" t="s">
        <v>189</v>
      </c>
      <c r="G54" t="s">
        <v>365</v>
      </c>
    </row>
    <row r="55" spans="1:7" x14ac:dyDescent="0.25">
      <c r="A55" t="s">
        <v>366</v>
      </c>
      <c r="B55" t="s">
        <v>367</v>
      </c>
      <c r="C55" t="s">
        <v>346</v>
      </c>
      <c r="G55" t="s">
        <v>366</v>
      </c>
    </row>
    <row r="56" spans="1:7" x14ac:dyDescent="0.25">
      <c r="A56" t="s">
        <v>368</v>
      </c>
      <c r="B56" t="s">
        <v>369</v>
      </c>
      <c r="C56" t="s">
        <v>293</v>
      </c>
      <c r="G56" t="s">
        <v>368</v>
      </c>
    </row>
    <row r="57" spans="1:7" x14ac:dyDescent="0.25">
      <c r="A57" t="s">
        <v>370</v>
      </c>
      <c r="B57" t="s">
        <v>192</v>
      </c>
      <c r="G57" t="s">
        <v>370</v>
      </c>
    </row>
    <row r="58" spans="1:7" x14ac:dyDescent="0.25">
      <c r="A58" t="s">
        <v>371</v>
      </c>
      <c r="B58" t="s">
        <v>194</v>
      </c>
      <c r="G58" t="s">
        <v>371</v>
      </c>
    </row>
    <row r="59" spans="1:7" x14ac:dyDescent="0.25">
      <c r="A59" t="s">
        <v>372</v>
      </c>
      <c r="B59" t="s">
        <v>237</v>
      </c>
      <c r="G59" t="s">
        <v>372</v>
      </c>
    </row>
    <row r="60" spans="1:7" x14ac:dyDescent="0.25">
      <c r="A60" t="s">
        <v>373</v>
      </c>
      <c r="B60" t="s">
        <v>201</v>
      </c>
      <c r="G60" t="s">
        <v>373</v>
      </c>
    </row>
    <row r="61" spans="1:7" x14ac:dyDescent="0.25">
      <c r="A61" t="s">
        <v>374</v>
      </c>
      <c r="B61" t="s">
        <v>203</v>
      </c>
      <c r="G61" t="s">
        <v>374</v>
      </c>
    </row>
    <row r="62" spans="1:7" x14ac:dyDescent="0.25">
      <c r="A62" t="s">
        <v>375</v>
      </c>
      <c r="B62" t="s">
        <v>199</v>
      </c>
      <c r="G62" t="s">
        <v>375</v>
      </c>
    </row>
    <row r="63" spans="1:7" x14ac:dyDescent="0.25">
      <c r="A63" t="s">
        <v>376</v>
      </c>
      <c r="B63" t="s">
        <v>205</v>
      </c>
      <c r="G63" t="s">
        <v>376</v>
      </c>
    </row>
    <row r="64" spans="1:7" x14ac:dyDescent="0.25">
      <c r="A64" t="s">
        <v>377</v>
      </c>
      <c r="B64" t="s">
        <v>103</v>
      </c>
      <c r="G64" t="s">
        <v>377</v>
      </c>
    </row>
    <row r="65" spans="1:7" x14ac:dyDescent="0.25">
      <c r="A65" t="s">
        <v>378</v>
      </c>
      <c r="B65" t="s">
        <v>207</v>
      </c>
      <c r="G65" t="s">
        <v>378</v>
      </c>
    </row>
    <row r="66" spans="1:7" x14ac:dyDescent="0.25">
      <c r="A66" t="s">
        <v>97</v>
      </c>
      <c r="B66" t="s">
        <v>96</v>
      </c>
      <c r="G66" t="s">
        <v>97</v>
      </c>
    </row>
    <row r="67" spans="1:7" x14ac:dyDescent="0.25">
      <c r="A67" t="s">
        <v>379</v>
      </c>
      <c r="B67" t="s">
        <v>214</v>
      </c>
      <c r="G67" t="s">
        <v>379</v>
      </c>
    </row>
    <row r="68" spans="1:7" x14ac:dyDescent="0.25">
      <c r="A68" t="s">
        <v>380</v>
      </c>
      <c r="B68" t="s">
        <v>381</v>
      </c>
      <c r="C68" t="s">
        <v>382</v>
      </c>
      <c r="G68" t="s">
        <v>380</v>
      </c>
    </row>
    <row r="69" spans="1:7" x14ac:dyDescent="0.25">
      <c r="A69" t="s">
        <v>383</v>
      </c>
      <c r="B69" t="s">
        <v>384</v>
      </c>
      <c r="G69" t="s">
        <v>383</v>
      </c>
    </row>
    <row r="70" spans="1:7" x14ac:dyDescent="0.25">
      <c r="A70" t="s">
        <v>385</v>
      </c>
      <c r="B70" t="s">
        <v>216</v>
      </c>
      <c r="G70" t="s">
        <v>385</v>
      </c>
    </row>
    <row r="71" spans="1:7" x14ac:dyDescent="0.25">
      <c r="A71" t="s">
        <v>73</v>
      </c>
      <c r="B71" t="s">
        <v>72</v>
      </c>
      <c r="G71" t="s">
        <v>73</v>
      </c>
    </row>
    <row r="72" spans="1:7" x14ac:dyDescent="0.25">
      <c r="A72" t="s">
        <v>386</v>
      </c>
      <c r="B72" t="s">
        <v>223</v>
      </c>
      <c r="G72" t="s">
        <v>386</v>
      </c>
    </row>
    <row r="73" spans="1:7" x14ac:dyDescent="0.25">
      <c r="A73" t="s">
        <v>387</v>
      </c>
      <c r="B73" t="s">
        <v>221</v>
      </c>
      <c r="G73" t="s">
        <v>387</v>
      </c>
    </row>
    <row r="74" spans="1:7" x14ac:dyDescent="0.25">
      <c r="A74" t="s">
        <v>388</v>
      </c>
      <c r="B74" t="s">
        <v>389</v>
      </c>
      <c r="C74" t="s">
        <v>293</v>
      </c>
      <c r="D74" t="s">
        <v>390</v>
      </c>
      <c r="G74" t="s">
        <v>388</v>
      </c>
    </row>
    <row r="75" spans="1:7" x14ac:dyDescent="0.25">
      <c r="A75" t="s">
        <v>1</v>
      </c>
      <c r="B75" t="s">
        <v>225</v>
      </c>
      <c r="G75" t="s">
        <v>1</v>
      </c>
    </row>
    <row r="76" spans="1:7" x14ac:dyDescent="0.25">
      <c r="A76" t="s">
        <v>391</v>
      </c>
      <c r="B76" t="s">
        <v>392</v>
      </c>
      <c r="C76" t="s">
        <v>293</v>
      </c>
      <c r="G76" t="s">
        <v>391</v>
      </c>
    </row>
    <row r="77" spans="1:7" x14ac:dyDescent="0.25">
      <c r="A77" t="s">
        <v>393</v>
      </c>
      <c r="B77" t="s">
        <v>394</v>
      </c>
      <c r="C77" t="s">
        <v>395</v>
      </c>
      <c r="D77" t="s">
        <v>396</v>
      </c>
      <c r="E77" t="s">
        <v>339</v>
      </c>
      <c r="G77" t="s">
        <v>393</v>
      </c>
    </row>
    <row r="78" spans="1:7" x14ac:dyDescent="0.25">
      <c r="A78" t="s">
        <v>397</v>
      </c>
      <c r="B78" t="s">
        <v>231</v>
      </c>
      <c r="G78" t="s">
        <v>397</v>
      </c>
    </row>
    <row r="79" spans="1:7" x14ac:dyDescent="0.25">
      <c r="A79" t="s">
        <v>3</v>
      </c>
      <c r="B79" t="s">
        <v>398</v>
      </c>
      <c r="G79" t="s">
        <v>3</v>
      </c>
    </row>
    <row r="80" spans="1:7" x14ac:dyDescent="0.25">
      <c r="A80" t="s">
        <v>399</v>
      </c>
      <c r="B80" t="s">
        <v>235</v>
      </c>
      <c r="G80" t="s">
        <v>399</v>
      </c>
    </row>
    <row r="81" spans="1:7" x14ac:dyDescent="0.25">
      <c r="A81" t="s">
        <v>400</v>
      </c>
      <c r="B81" t="s">
        <v>401</v>
      </c>
      <c r="G81" t="s">
        <v>400</v>
      </c>
    </row>
    <row r="82" spans="1:7" x14ac:dyDescent="0.25">
      <c r="A82" t="s">
        <v>83</v>
      </c>
      <c r="B82" t="s">
        <v>82</v>
      </c>
      <c r="G82" t="s">
        <v>83</v>
      </c>
    </row>
    <row r="83" spans="1:7" x14ac:dyDescent="0.25">
      <c r="A83" t="s">
        <v>402</v>
      </c>
      <c r="B83" t="s">
        <v>403</v>
      </c>
      <c r="G83" t="s">
        <v>402</v>
      </c>
    </row>
    <row r="84" spans="1:7" x14ac:dyDescent="0.25">
      <c r="A84" t="s">
        <v>81</v>
      </c>
      <c r="B84" t="s">
        <v>80</v>
      </c>
      <c r="G84" t="s">
        <v>81</v>
      </c>
    </row>
    <row r="85" spans="1:7" x14ac:dyDescent="0.25">
      <c r="A85" t="s">
        <v>404</v>
      </c>
      <c r="B85" t="s">
        <v>405</v>
      </c>
      <c r="G85" t="s">
        <v>404</v>
      </c>
    </row>
    <row r="86" spans="1:7" x14ac:dyDescent="0.25">
      <c r="A86" t="s">
        <v>406</v>
      </c>
      <c r="B86" t="s">
        <v>233</v>
      </c>
      <c r="G86" t="s">
        <v>406</v>
      </c>
    </row>
    <row r="87" spans="1:7" x14ac:dyDescent="0.25">
      <c r="A87" t="s">
        <v>407</v>
      </c>
      <c r="B87" t="s">
        <v>249</v>
      </c>
      <c r="G87" t="s">
        <v>407</v>
      </c>
    </row>
    <row r="88" spans="1:7" x14ac:dyDescent="0.25">
      <c r="A88" t="s">
        <v>408</v>
      </c>
      <c r="B88" t="s">
        <v>212</v>
      </c>
      <c r="G88" t="s">
        <v>408</v>
      </c>
    </row>
    <row r="89" spans="1:7" x14ac:dyDescent="0.25">
      <c r="A89" t="s">
        <v>409</v>
      </c>
      <c r="B89" t="s">
        <v>240</v>
      </c>
      <c r="G89" t="s">
        <v>409</v>
      </c>
    </row>
    <row r="90" spans="1:7" x14ac:dyDescent="0.25">
      <c r="A90" t="s">
        <v>410</v>
      </c>
      <c r="B90" t="s">
        <v>244</v>
      </c>
      <c r="G90" t="s">
        <v>410</v>
      </c>
    </row>
    <row r="91" spans="1:7" x14ac:dyDescent="0.25">
      <c r="A91" t="s">
        <v>411</v>
      </c>
      <c r="B91" t="s">
        <v>242</v>
      </c>
      <c r="G91" t="s">
        <v>411</v>
      </c>
    </row>
    <row r="92" spans="1:7" x14ac:dyDescent="0.25">
      <c r="A92" t="s">
        <v>412</v>
      </c>
      <c r="B92" t="s">
        <v>246</v>
      </c>
      <c r="G92" t="s">
        <v>412</v>
      </c>
    </row>
    <row r="93" spans="1:7" x14ac:dyDescent="0.25">
      <c r="A93" t="s">
        <v>413</v>
      </c>
      <c r="B93" t="s">
        <v>227</v>
      </c>
      <c r="G93" t="s">
        <v>413</v>
      </c>
    </row>
    <row r="94" spans="1:7" x14ac:dyDescent="0.25">
      <c r="A94" t="s">
        <v>414</v>
      </c>
      <c r="B94" t="s">
        <v>415</v>
      </c>
      <c r="G94" t="s">
        <v>414</v>
      </c>
    </row>
    <row r="95" spans="1:7" x14ac:dyDescent="0.25">
      <c r="A95" t="s">
        <v>416</v>
      </c>
      <c r="B95" t="s">
        <v>251</v>
      </c>
      <c r="G95" t="s">
        <v>416</v>
      </c>
    </row>
    <row r="96" spans="1:7" x14ac:dyDescent="0.25">
      <c r="A96" t="s">
        <v>417</v>
      </c>
      <c r="B96" t="s">
        <v>418</v>
      </c>
      <c r="G96" t="s">
        <v>417</v>
      </c>
    </row>
    <row r="97" spans="1:7" x14ac:dyDescent="0.25">
      <c r="A97" t="s">
        <v>419</v>
      </c>
      <c r="B97" t="s">
        <v>420</v>
      </c>
      <c r="C97" t="s">
        <v>346</v>
      </c>
      <c r="D97" t="s">
        <v>316</v>
      </c>
      <c r="E97" t="s">
        <v>421</v>
      </c>
      <c r="F97" t="s">
        <v>293</v>
      </c>
      <c r="G97" t="s">
        <v>419</v>
      </c>
    </row>
    <row r="98" spans="1:7" x14ac:dyDescent="0.25">
      <c r="A98" t="s">
        <v>422</v>
      </c>
      <c r="B98" t="s">
        <v>255</v>
      </c>
      <c r="G98" t="s">
        <v>422</v>
      </c>
    </row>
    <row r="99" spans="1:7" x14ac:dyDescent="0.25">
      <c r="A99" t="s">
        <v>423</v>
      </c>
      <c r="B99" t="s">
        <v>187</v>
      </c>
      <c r="G99" t="s">
        <v>423</v>
      </c>
    </row>
    <row r="100" spans="1:7" x14ac:dyDescent="0.25">
      <c r="A100" t="s">
        <v>424</v>
      </c>
      <c r="B100" t="s">
        <v>253</v>
      </c>
      <c r="G100" t="s">
        <v>424</v>
      </c>
    </row>
    <row r="101" spans="1:7" x14ac:dyDescent="0.25">
      <c r="A101" t="s">
        <v>425</v>
      </c>
      <c r="B101" t="s">
        <v>258</v>
      </c>
      <c r="G101" t="s">
        <v>425</v>
      </c>
    </row>
    <row r="102" spans="1:7" x14ac:dyDescent="0.25">
      <c r="A102" t="s">
        <v>426</v>
      </c>
      <c r="B102" t="s">
        <v>264</v>
      </c>
      <c r="G102" t="s">
        <v>426</v>
      </c>
    </row>
    <row r="103" spans="1:7" x14ac:dyDescent="0.25">
      <c r="A103" t="s">
        <v>427</v>
      </c>
      <c r="B103" t="s">
        <v>428</v>
      </c>
      <c r="C103" t="s">
        <v>339</v>
      </c>
      <c r="D103" t="s">
        <v>429</v>
      </c>
      <c r="G103" t="s">
        <v>427</v>
      </c>
    </row>
    <row r="104" spans="1:7" x14ac:dyDescent="0.25">
      <c r="A104" t="s">
        <v>24</v>
      </c>
      <c r="B104" t="s">
        <v>262</v>
      </c>
      <c r="G104" t="s">
        <v>24</v>
      </c>
    </row>
    <row r="105" spans="1:7" x14ac:dyDescent="0.25">
      <c r="A105" t="s">
        <v>430</v>
      </c>
      <c r="B105" t="s">
        <v>431</v>
      </c>
      <c r="C105" t="s">
        <v>432</v>
      </c>
      <c r="D105" t="s">
        <v>433</v>
      </c>
      <c r="E105" t="s">
        <v>434</v>
      </c>
      <c r="G105" t="s">
        <v>430</v>
      </c>
    </row>
    <row r="106" spans="1:7" x14ac:dyDescent="0.25">
      <c r="A106" t="s">
        <v>435</v>
      </c>
      <c r="B106" t="s">
        <v>268</v>
      </c>
      <c r="G106" t="s">
        <v>435</v>
      </c>
    </row>
    <row r="107" spans="1:7" x14ac:dyDescent="0.25">
      <c r="A107" t="s">
        <v>436</v>
      </c>
      <c r="B107" t="s">
        <v>270</v>
      </c>
      <c r="C107" t="s">
        <v>437</v>
      </c>
      <c r="D107" t="s">
        <v>349</v>
      </c>
      <c r="E107" t="s">
        <v>339</v>
      </c>
      <c r="G107" t="s">
        <v>436</v>
      </c>
    </row>
    <row r="108" spans="1:7" x14ac:dyDescent="0.25">
      <c r="A108" t="s">
        <v>438</v>
      </c>
      <c r="B108" t="s">
        <v>266</v>
      </c>
      <c r="G108" t="s">
        <v>438</v>
      </c>
    </row>
    <row r="109" spans="1:7" x14ac:dyDescent="0.25">
      <c r="A109" t="s">
        <v>439</v>
      </c>
      <c r="B109" t="s">
        <v>260</v>
      </c>
      <c r="G109" t="s">
        <v>439</v>
      </c>
    </row>
    <row r="110" spans="1:7" x14ac:dyDescent="0.25">
      <c r="A110" t="s">
        <v>440</v>
      </c>
      <c r="B110" t="s">
        <v>272</v>
      </c>
      <c r="G110" t="s">
        <v>440</v>
      </c>
    </row>
    <row r="111" spans="1:7" x14ac:dyDescent="0.25">
      <c r="A111" t="s">
        <v>441</v>
      </c>
      <c r="B111" t="s">
        <v>274</v>
      </c>
      <c r="G111" t="s">
        <v>441</v>
      </c>
    </row>
    <row r="112" spans="1:7" x14ac:dyDescent="0.25">
      <c r="A112" t="s">
        <v>442</v>
      </c>
      <c r="B112" t="s">
        <v>276</v>
      </c>
      <c r="G112" t="s">
        <v>442</v>
      </c>
    </row>
    <row r="113" spans="1:7" x14ac:dyDescent="0.25">
      <c r="A113" t="s">
        <v>443</v>
      </c>
      <c r="B113" t="s">
        <v>444</v>
      </c>
      <c r="G113" t="s">
        <v>443</v>
      </c>
    </row>
    <row r="114" spans="1:7" x14ac:dyDescent="0.25">
      <c r="A114" t="s">
        <v>445</v>
      </c>
      <c r="B114" t="s">
        <v>280</v>
      </c>
      <c r="G114" t="s">
        <v>445</v>
      </c>
    </row>
    <row r="115" spans="1:7" x14ac:dyDescent="0.25">
      <c r="A115" t="s">
        <v>20</v>
      </c>
      <c r="B115" t="s">
        <v>278</v>
      </c>
      <c r="G115" t="s">
        <v>20</v>
      </c>
    </row>
    <row r="116" spans="1:7" x14ac:dyDescent="0.25">
      <c r="A116" t="s">
        <v>446</v>
      </c>
      <c r="B116" t="s">
        <v>282</v>
      </c>
      <c r="G116" t="s">
        <v>446</v>
      </c>
    </row>
    <row r="117" spans="1:7" x14ac:dyDescent="0.25">
      <c r="A117" t="s">
        <v>71</v>
      </c>
      <c r="B117" t="s">
        <v>70</v>
      </c>
      <c r="G117" t="s">
        <v>71</v>
      </c>
    </row>
    <row r="118" spans="1:7" x14ac:dyDescent="0.25">
      <c r="A118" t="s">
        <v>447</v>
      </c>
      <c r="B118" t="s">
        <v>448</v>
      </c>
      <c r="G118" t="s">
        <v>447</v>
      </c>
    </row>
    <row r="119" spans="1:7" x14ac:dyDescent="0.25">
      <c r="A119" t="s">
        <v>449</v>
      </c>
      <c r="B119" t="s">
        <v>161</v>
      </c>
      <c r="G119" t="s">
        <v>449</v>
      </c>
    </row>
    <row r="120" spans="1:7" x14ac:dyDescent="0.25">
      <c r="A120" t="s">
        <v>450</v>
      </c>
      <c r="B120" t="s">
        <v>285</v>
      </c>
      <c r="G120" t="s">
        <v>450</v>
      </c>
    </row>
    <row r="121" spans="1:7" x14ac:dyDescent="0.25">
      <c r="A121" t="s">
        <v>451</v>
      </c>
      <c r="B121" t="s">
        <v>452</v>
      </c>
      <c r="C121" t="s">
        <v>453</v>
      </c>
      <c r="D121" t="s">
        <v>316</v>
      </c>
      <c r="E121" t="s">
        <v>454</v>
      </c>
      <c r="G121" t="s">
        <v>451</v>
      </c>
    </row>
    <row r="122" spans="1:7" x14ac:dyDescent="0.25">
      <c r="A122" t="s">
        <v>21</v>
      </c>
      <c r="B122" t="s">
        <v>455</v>
      </c>
      <c r="C122" t="s">
        <v>349</v>
      </c>
      <c r="D122" t="s">
        <v>339</v>
      </c>
      <c r="G122" t="s">
        <v>21</v>
      </c>
    </row>
    <row r="123" spans="1:7" x14ac:dyDescent="0.25">
      <c r="A123" t="s">
        <v>456</v>
      </c>
      <c r="B123" t="s">
        <v>457</v>
      </c>
      <c r="G123" t="s">
        <v>456</v>
      </c>
    </row>
    <row r="124" spans="1:7" x14ac:dyDescent="0.25">
      <c r="A124" t="s">
        <v>458</v>
      </c>
      <c r="B124" t="s">
        <v>459</v>
      </c>
      <c r="C124" t="s">
        <v>460</v>
      </c>
      <c r="D124" t="s">
        <v>358</v>
      </c>
      <c r="E124" t="s">
        <v>349</v>
      </c>
      <c r="G124" t="s">
        <v>458</v>
      </c>
    </row>
    <row r="125" spans="1:7" x14ac:dyDescent="0.25">
      <c r="A125" t="s">
        <v>461</v>
      </c>
      <c r="B125" t="s">
        <v>462</v>
      </c>
      <c r="G125" t="s">
        <v>461</v>
      </c>
    </row>
    <row r="126" spans="1:7" x14ac:dyDescent="0.25">
      <c r="A126" t="s">
        <v>463</v>
      </c>
      <c r="B126" t="s">
        <v>464</v>
      </c>
      <c r="G126" t="s">
        <v>463</v>
      </c>
    </row>
    <row r="127" spans="1:7" x14ac:dyDescent="0.25">
      <c r="A127" t="s">
        <v>465</v>
      </c>
      <c r="B127" t="s">
        <v>466</v>
      </c>
      <c r="C127" t="s">
        <v>301</v>
      </c>
      <c r="D127" t="s">
        <v>467</v>
      </c>
      <c r="G127" t="s">
        <v>465</v>
      </c>
    </row>
    <row r="128" spans="1:7" x14ac:dyDescent="0.25">
      <c r="A128" t="s">
        <v>468</v>
      </c>
      <c r="B128" t="s">
        <v>469</v>
      </c>
      <c r="G128" t="s">
        <v>468</v>
      </c>
    </row>
    <row r="129" spans="1:7" x14ac:dyDescent="0.25">
      <c r="A129" t="s">
        <v>470</v>
      </c>
      <c r="B129" t="s">
        <v>471</v>
      </c>
      <c r="G129" t="s">
        <v>470</v>
      </c>
    </row>
    <row r="130" spans="1:7" x14ac:dyDescent="0.25">
      <c r="A130" t="s">
        <v>472</v>
      </c>
      <c r="B130" t="s">
        <v>473</v>
      </c>
      <c r="G130" t="s">
        <v>472</v>
      </c>
    </row>
    <row r="131" spans="1:7" x14ac:dyDescent="0.25">
      <c r="A131" t="s">
        <v>474</v>
      </c>
      <c r="B131" t="s">
        <v>475</v>
      </c>
      <c r="G131" t="s">
        <v>474</v>
      </c>
    </row>
    <row r="132" spans="1:7" x14ac:dyDescent="0.25">
      <c r="A132" t="s">
        <v>476</v>
      </c>
      <c r="B132" t="s">
        <v>477</v>
      </c>
      <c r="G132" t="s">
        <v>476</v>
      </c>
    </row>
    <row r="133" spans="1:7" x14ac:dyDescent="0.25">
      <c r="A133" t="s">
        <v>478</v>
      </c>
      <c r="B133" t="s">
        <v>479</v>
      </c>
      <c r="G133" t="s">
        <v>478</v>
      </c>
    </row>
    <row r="134" spans="1:7" x14ac:dyDescent="0.25">
      <c r="A134" t="s">
        <v>480</v>
      </c>
      <c r="B134" t="s">
        <v>481</v>
      </c>
      <c r="G134" t="s">
        <v>480</v>
      </c>
    </row>
    <row r="135" spans="1:7" x14ac:dyDescent="0.25">
      <c r="A135" t="s">
        <v>482</v>
      </c>
      <c r="B135" t="s">
        <v>483</v>
      </c>
      <c r="G135" t="s">
        <v>482</v>
      </c>
    </row>
    <row r="136" spans="1:7" x14ac:dyDescent="0.25">
      <c r="A136" t="s">
        <v>484</v>
      </c>
      <c r="B136" t="s">
        <v>811</v>
      </c>
      <c r="C136" t="s">
        <v>485</v>
      </c>
      <c r="D136" t="s">
        <v>486</v>
      </c>
      <c r="E136" t="s">
        <v>487</v>
      </c>
      <c r="G136" t="s">
        <v>484</v>
      </c>
    </row>
    <row r="137" spans="1:7" x14ac:dyDescent="0.25">
      <c r="A137" t="s">
        <v>95</v>
      </c>
      <c r="B137" t="s">
        <v>94</v>
      </c>
      <c r="G137" t="s">
        <v>95</v>
      </c>
    </row>
    <row r="138" spans="1:7" x14ac:dyDescent="0.25">
      <c r="A138" t="s">
        <v>488</v>
      </c>
      <c r="B138" t="s">
        <v>489</v>
      </c>
      <c r="G138" t="s">
        <v>488</v>
      </c>
    </row>
    <row r="139" spans="1:7" x14ac:dyDescent="0.25">
      <c r="A139" t="s">
        <v>490</v>
      </c>
      <c r="B139" t="s">
        <v>491</v>
      </c>
      <c r="C139" t="s">
        <v>349</v>
      </c>
      <c r="D139" t="s">
        <v>339</v>
      </c>
      <c r="G139" t="s">
        <v>490</v>
      </c>
    </row>
    <row r="140" spans="1:7" x14ac:dyDescent="0.25">
      <c r="A140" t="s">
        <v>69</v>
      </c>
      <c r="B140" t="s">
        <v>68</v>
      </c>
      <c r="G140" t="s">
        <v>69</v>
      </c>
    </row>
    <row r="141" spans="1:7" x14ac:dyDescent="0.25">
      <c r="A141" t="s">
        <v>492</v>
      </c>
      <c r="B141" t="s">
        <v>493</v>
      </c>
      <c r="G141" t="s">
        <v>492</v>
      </c>
    </row>
    <row r="142" spans="1:7" x14ac:dyDescent="0.25">
      <c r="A142" t="s">
        <v>494</v>
      </c>
      <c r="B142" t="s">
        <v>495</v>
      </c>
      <c r="G142" t="s">
        <v>494</v>
      </c>
    </row>
    <row r="143" spans="1:7" x14ac:dyDescent="0.25">
      <c r="A143" t="s">
        <v>496</v>
      </c>
      <c r="B143" t="s">
        <v>497</v>
      </c>
      <c r="C143" t="s">
        <v>293</v>
      </c>
      <c r="G143" t="s">
        <v>496</v>
      </c>
    </row>
    <row r="144" spans="1:7" x14ac:dyDescent="0.25">
      <c r="A144" t="s">
        <v>498</v>
      </c>
      <c r="B144" t="s">
        <v>499</v>
      </c>
      <c r="C144" t="s">
        <v>357</v>
      </c>
      <c r="D144" t="s">
        <v>500</v>
      </c>
      <c r="E144" t="s">
        <v>501</v>
      </c>
      <c r="F144" t="s">
        <v>349</v>
      </c>
      <c r="G144" t="s">
        <v>498</v>
      </c>
    </row>
    <row r="145" spans="1:7" x14ac:dyDescent="0.25">
      <c r="A145" t="s">
        <v>502</v>
      </c>
      <c r="B145" t="s">
        <v>503</v>
      </c>
      <c r="G145" t="s">
        <v>502</v>
      </c>
    </row>
    <row r="146" spans="1:7" x14ac:dyDescent="0.25">
      <c r="A146" t="s">
        <v>504</v>
      </c>
      <c r="B146" t="s">
        <v>505</v>
      </c>
      <c r="G146" t="s">
        <v>504</v>
      </c>
    </row>
    <row r="147" spans="1:7" x14ac:dyDescent="0.25">
      <c r="A147" t="s">
        <v>506</v>
      </c>
      <c r="B147" t="s">
        <v>507</v>
      </c>
      <c r="G147" t="s">
        <v>506</v>
      </c>
    </row>
    <row r="148" spans="1:7" x14ac:dyDescent="0.25">
      <c r="A148" t="s">
        <v>508</v>
      </c>
      <c r="B148" t="s">
        <v>509</v>
      </c>
      <c r="G148" t="s">
        <v>508</v>
      </c>
    </row>
    <row r="149" spans="1:7" x14ac:dyDescent="0.25">
      <c r="A149" t="s">
        <v>510</v>
      </c>
      <c r="B149" t="s">
        <v>511</v>
      </c>
      <c r="G149" t="s">
        <v>510</v>
      </c>
    </row>
    <row r="150" spans="1:7" x14ac:dyDescent="0.25">
      <c r="A150" t="s">
        <v>512</v>
      </c>
      <c r="B150" t="s">
        <v>513</v>
      </c>
      <c r="C150" t="s">
        <v>514</v>
      </c>
      <c r="D150" t="s">
        <v>293</v>
      </c>
      <c r="G150" t="s">
        <v>512</v>
      </c>
    </row>
    <row r="151" spans="1:7" x14ac:dyDescent="0.25">
      <c r="A151" t="s">
        <v>63</v>
      </c>
      <c r="B151" t="s">
        <v>62</v>
      </c>
      <c r="G151" t="s">
        <v>63</v>
      </c>
    </row>
    <row r="152" spans="1:7" x14ac:dyDescent="0.25">
      <c r="A152" t="s">
        <v>515</v>
      </c>
      <c r="B152" t="s">
        <v>516</v>
      </c>
      <c r="G152" t="s">
        <v>515</v>
      </c>
    </row>
    <row r="153" spans="1:7" x14ac:dyDescent="0.25">
      <c r="A153" t="s">
        <v>517</v>
      </c>
      <c r="B153" t="s">
        <v>518</v>
      </c>
      <c r="G153" t="s">
        <v>517</v>
      </c>
    </row>
    <row r="154" spans="1:7" x14ac:dyDescent="0.25">
      <c r="A154" t="s">
        <v>519</v>
      </c>
      <c r="B154" t="s">
        <v>520</v>
      </c>
      <c r="G154" t="s">
        <v>519</v>
      </c>
    </row>
    <row r="155" spans="1:7" x14ac:dyDescent="0.25">
      <c r="A155" t="s">
        <v>65</v>
      </c>
      <c r="B155" t="s">
        <v>64</v>
      </c>
      <c r="G155" t="s">
        <v>65</v>
      </c>
    </row>
    <row r="156" spans="1:7" x14ac:dyDescent="0.25">
      <c r="A156" t="s">
        <v>67</v>
      </c>
      <c r="B156" t="s">
        <v>66</v>
      </c>
      <c r="G156" t="s">
        <v>67</v>
      </c>
    </row>
    <row r="157" spans="1:7" x14ac:dyDescent="0.25">
      <c r="A157" t="s">
        <v>521</v>
      </c>
      <c r="B157" t="s">
        <v>522</v>
      </c>
      <c r="G157" t="s">
        <v>521</v>
      </c>
    </row>
    <row r="158" spans="1:7" x14ac:dyDescent="0.25">
      <c r="A158" t="s">
        <v>523</v>
      </c>
      <c r="B158" t="s">
        <v>524</v>
      </c>
      <c r="G158" t="s">
        <v>523</v>
      </c>
    </row>
    <row r="159" spans="1:7" x14ac:dyDescent="0.25">
      <c r="A159" t="s">
        <v>49</v>
      </c>
      <c r="B159" t="s">
        <v>48</v>
      </c>
      <c r="G159" t="s">
        <v>49</v>
      </c>
    </row>
    <row r="160" spans="1:7" x14ac:dyDescent="0.25">
      <c r="A160" t="s">
        <v>525</v>
      </c>
      <c r="B160" t="s">
        <v>526</v>
      </c>
      <c r="G160" t="s">
        <v>525</v>
      </c>
    </row>
    <row r="161" spans="1:7" x14ac:dyDescent="0.25">
      <c r="A161" t="s">
        <v>527</v>
      </c>
      <c r="B161" t="s">
        <v>528</v>
      </c>
      <c r="G161" t="s">
        <v>527</v>
      </c>
    </row>
    <row r="162" spans="1:7" x14ac:dyDescent="0.25">
      <c r="A162" t="s">
        <v>529</v>
      </c>
      <c r="B162" t="s">
        <v>530</v>
      </c>
      <c r="C162" t="s">
        <v>346</v>
      </c>
      <c r="G162" t="s">
        <v>529</v>
      </c>
    </row>
    <row r="163" spans="1:7" x14ac:dyDescent="0.25">
      <c r="A163" t="s">
        <v>79</v>
      </c>
      <c r="B163" t="s">
        <v>78</v>
      </c>
      <c r="G163" t="s">
        <v>79</v>
      </c>
    </row>
    <row r="164" spans="1:7" x14ac:dyDescent="0.25">
      <c r="A164" t="s">
        <v>531</v>
      </c>
      <c r="B164" t="s">
        <v>532</v>
      </c>
      <c r="G164" t="s">
        <v>531</v>
      </c>
    </row>
    <row r="165" spans="1:7" x14ac:dyDescent="0.25">
      <c r="A165" t="s">
        <v>533</v>
      </c>
      <c r="B165" t="s">
        <v>534</v>
      </c>
      <c r="G165" t="s">
        <v>533</v>
      </c>
    </row>
    <row r="166" spans="1:7" x14ac:dyDescent="0.25">
      <c r="A166" t="s">
        <v>535</v>
      </c>
      <c r="B166" t="s">
        <v>297</v>
      </c>
      <c r="G166" t="s">
        <v>535</v>
      </c>
    </row>
    <row r="167" spans="1:7" x14ac:dyDescent="0.25">
      <c r="A167" t="s">
        <v>536</v>
      </c>
      <c r="B167" t="s">
        <v>537</v>
      </c>
      <c r="G167" t="s">
        <v>536</v>
      </c>
    </row>
    <row r="168" spans="1:7" x14ac:dyDescent="0.25">
      <c r="A168" t="s">
        <v>538</v>
      </c>
      <c r="B168" t="s">
        <v>539</v>
      </c>
      <c r="G168" t="s">
        <v>538</v>
      </c>
    </row>
    <row r="169" spans="1:7" x14ac:dyDescent="0.25">
      <c r="A169" t="s">
        <v>540</v>
      </c>
      <c r="B169" t="s">
        <v>541</v>
      </c>
      <c r="G169" t="s">
        <v>540</v>
      </c>
    </row>
    <row r="170" spans="1:7" x14ac:dyDescent="0.25">
      <c r="A170" t="s">
        <v>542</v>
      </c>
      <c r="B170" t="s">
        <v>543</v>
      </c>
      <c r="G170" t="s">
        <v>542</v>
      </c>
    </row>
    <row r="171" spans="1:7" x14ac:dyDescent="0.25">
      <c r="A171" t="s">
        <v>544</v>
      </c>
      <c r="B171" t="s">
        <v>545</v>
      </c>
      <c r="G171" t="s">
        <v>544</v>
      </c>
    </row>
    <row r="172" spans="1:7" x14ac:dyDescent="0.25">
      <c r="A172" t="s">
        <v>546</v>
      </c>
      <c r="B172" t="s">
        <v>547</v>
      </c>
      <c r="G172" t="s">
        <v>546</v>
      </c>
    </row>
    <row r="173" spans="1:7" x14ac:dyDescent="0.25">
      <c r="A173" t="s">
        <v>548</v>
      </c>
      <c r="B173" t="s">
        <v>549</v>
      </c>
      <c r="G173" t="s">
        <v>548</v>
      </c>
    </row>
    <row r="174" spans="1:7" x14ac:dyDescent="0.25">
      <c r="A174" t="s">
        <v>550</v>
      </c>
      <c r="B174" t="s">
        <v>551</v>
      </c>
      <c r="G174" t="s">
        <v>550</v>
      </c>
    </row>
    <row r="175" spans="1:7" x14ac:dyDescent="0.25">
      <c r="A175" t="s">
        <v>552</v>
      </c>
      <c r="B175" t="s">
        <v>553</v>
      </c>
      <c r="G175" t="s">
        <v>552</v>
      </c>
    </row>
    <row r="176" spans="1:7" x14ac:dyDescent="0.25">
      <c r="A176" t="s">
        <v>554</v>
      </c>
      <c r="B176" t="s">
        <v>555</v>
      </c>
      <c r="G176" t="s">
        <v>554</v>
      </c>
    </row>
    <row r="177" spans="1:7" x14ac:dyDescent="0.25">
      <c r="A177" t="s">
        <v>556</v>
      </c>
      <c r="B177" t="s">
        <v>557</v>
      </c>
      <c r="G177" t="s">
        <v>556</v>
      </c>
    </row>
    <row r="178" spans="1:7" x14ac:dyDescent="0.25">
      <c r="A178" t="s">
        <v>558</v>
      </c>
      <c r="B178" t="s">
        <v>559</v>
      </c>
      <c r="G178" t="s">
        <v>558</v>
      </c>
    </row>
    <row r="179" spans="1:7" x14ac:dyDescent="0.25">
      <c r="A179" t="s">
        <v>560</v>
      </c>
      <c r="B179" t="s">
        <v>561</v>
      </c>
      <c r="G179" t="s">
        <v>560</v>
      </c>
    </row>
    <row r="180" spans="1:7" x14ac:dyDescent="0.25">
      <c r="A180" t="s">
        <v>562</v>
      </c>
      <c r="B180" t="s">
        <v>563</v>
      </c>
      <c r="G180" t="s">
        <v>562</v>
      </c>
    </row>
    <row r="181" spans="1:7" x14ac:dyDescent="0.25">
      <c r="A181" t="s">
        <v>564</v>
      </c>
      <c r="B181" t="s">
        <v>565</v>
      </c>
      <c r="C181" t="s">
        <v>358</v>
      </c>
      <c r="D181" t="s">
        <v>460</v>
      </c>
      <c r="E181" t="s">
        <v>349</v>
      </c>
      <c r="F181" t="s">
        <v>339</v>
      </c>
      <c r="G181" t="s">
        <v>564</v>
      </c>
    </row>
    <row r="182" spans="1:7" x14ac:dyDescent="0.25">
      <c r="A182" t="s">
        <v>566</v>
      </c>
      <c r="B182" t="s">
        <v>567</v>
      </c>
      <c r="G182" t="s">
        <v>566</v>
      </c>
    </row>
    <row r="183" spans="1:7" x14ac:dyDescent="0.25">
      <c r="A183" t="s">
        <v>568</v>
      </c>
      <c r="B183" t="s">
        <v>569</v>
      </c>
      <c r="G183" t="s">
        <v>568</v>
      </c>
    </row>
    <row r="184" spans="1:7" x14ac:dyDescent="0.25">
      <c r="A184" t="s">
        <v>570</v>
      </c>
      <c r="B184" t="s">
        <v>571</v>
      </c>
      <c r="C184" t="s">
        <v>572</v>
      </c>
      <c r="D184" t="s">
        <v>573</v>
      </c>
      <c r="G184" t="s">
        <v>570</v>
      </c>
    </row>
    <row r="185" spans="1:7" x14ac:dyDescent="0.25">
      <c r="A185" t="s">
        <v>574</v>
      </c>
      <c r="B185" t="s">
        <v>229</v>
      </c>
      <c r="G185" t="s">
        <v>574</v>
      </c>
    </row>
    <row r="186" spans="1:7" x14ac:dyDescent="0.25">
      <c r="A186" t="s">
        <v>575</v>
      </c>
      <c r="B186" t="s">
        <v>576</v>
      </c>
      <c r="G186" t="s">
        <v>575</v>
      </c>
    </row>
    <row r="187" spans="1:7" x14ac:dyDescent="0.25">
      <c r="A187" t="s">
        <v>26</v>
      </c>
      <c r="B187" t="s">
        <v>577</v>
      </c>
      <c r="G187" t="s">
        <v>26</v>
      </c>
    </row>
    <row r="188" spans="1:7" x14ac:dyDescent="0.25">
      <c r="A188" t="s">
        <v>578</v>
      </c>
      <c r="B188" t="s">
        <v>579</v>
      </c>
      <c r="G188" t="s">
        <v>578</v>
      </c>
    </row>
    <row r="189" spans="1:7" x14ac:dyDescent="0.25">
      <c r="A189" t="s">
        <v>22</v>
      </c>
      <c r="B189" t="s">
        <v>580</v>
      </c>
      <c r="G189" t="s">
        <v>22</v>
      </c>
    </row>
    <row r="190" spans="1:7" x14ac:dyDescent="0.25">
      <c r="A190" t="s">
        <v>61</v>
      </c>
      <c r="B190" t="s">
        <v>60</v>
      </c>
      <c r="G190" t="s">
        <v>61</v>
      </c>
    </row>
    <row r="191" spans="1:7" x14ac:dyDescent="0.25">
      <c r="A191" t="s">
        <v>581</v>
      </c>
      <c r="B191" t="s">
        <v>582</v>
      </c>
      <c r="G191" t="s">
        <v>581</v>
      </c>
    </row>
    <row r="192" spans="1:7" x14ac:dyDescent="0.25">
      <c r="A192" t="s">
        <v>583</v>
      </c>
      <c r="B192" t="s">
        <v>584</v>
      </c>
      <c r="G192" t="s">
        <v>583</v>
      </c>
    </row>
    <row r="193" spans="1:7" x14ac:dyDescent="0.25">
      <c r="A193" t="s">
        <v>77</v>
      </c>
      <c r="B193" t="s">
        <v>76</v>
      </c>
      <c r="G193" t="s">
        <v>77</v>
      </c>
    </row>
    <row r="194" spans="1:7" x14ac:dyDescent="0.25">
      <c r="A194" t="s">
        <v>585</v>
      </c>
      <c r="B194" t="s">
        <v>586</v>
      </c>
      <c r="G194" t="s">
        <v>585</v>
      </c>
    </row>
    <row r="195" spans="1:7" x14ac:dyDescent="0.25">
      <c r="A195" t="s">
        <v>587</v>
      </c>
      <c r="B195" t="s">
        <v>588</v>
      </c>
      <c r="C195" t="s">
        <v>235</v>
      </c>
      <c r="D195" t="s">
        <v>316</v>
      </c>
      <c r="E195" t="s">
        <v>357</v>
      </c>
      <c r="F195" t="s">
        <v>588</v>
      </c>
      <c r="G195" t="s">
        <v>587</v>
      </c>
    </row>
    <row r="196" spans="1:7" x14ac:dyDescent="0.25">
      <c r="A196" t="s">
        <v>589</v>
      </c>
      <c r="B196" t="s">
        <v>756</v>
      </c>
      <c r="C196" t="s">
        <v>590</v>
      </c>
      <c r="D196" t="s">
        <v>591</v>
      </c>
      <c r="E196" t="s">
        <v>316</v>
      </c>
      <c r="F196" t="s">
        <v>592</v>
      </c>
      <c r="G196" t="s">
        <v>589</v>
      </c>
    </row>
    <row r="197" spans="1:7" x14ac:dyDescent="0.25">
      <c r="A197" t="s">
        <v>593</v>
      </c>
      <c r="B197" t="s">
        <v>594</v>
      </c>
      <c r="G197" t="s">
        <v>593</v>
      </c>
    </row>
    <row r="198" spans="1:7" x14ac:dyDescent="0.25">
      <c r="A198" t="s">
        <v>595</v>
      </c>
      <c r="B198" t="s">
        <v>596</v>
      </c>
      <c r="G198" t="s">
        <v>595</v>
      </c>
    </row>
    <row r="199" spans="1:7" x14ac:dyDescent="0.25">
      <c r="A199" t="s">
        <v>597</v>
      </c>
      <c r="B199" t="s">
        <v>598</v>
      </c>
      <c r="G199" t="s">
        <v>597</v>
      </c>
    </row>
    <row r="200" spans="1:7" x14ac:dyDescent="0.25">
      <c r="A200" t="s">
        <v>599</v>
      </c>
      <c r="B200" t="s">
        <v>210</v>
      </c>
      <c r="G200" t="s">
        <v>599</v>
      </c>
    </row>
    <row r="201" spans="1:7" x14ac:dyDescent="0.25">
      <c r="A201" t="s">
        <v>600</v>
      </c>
      <c r="B201" t="s">
        <v>601</v>
      </c>
      <c r="G201" t="s">
        <v>600</v>
      </c>
    </row>
    <row r="202" spans="1:7" x14ac:dyDescent="0.25">
      <c r="A202" t="s">
        <v>602</v>
      </c>
      <c r="B202" t="s">
        <v>603</v>
      </c>
      <c r="G202" t="s">
        <v>602</v>
      </c>
    </row>
    <row r="203" spans="1:7" x14ac:dyDescent="0.25">
      <c r="A203" t="s">
        <v>604</v>
      </c>
      <c r="B203" t="s">
        <v>605</v>
      </c>
      <c r="G203" t="s">
        <v>604</v>
      </c>
    </row>
    <row r="204" spans="1:7" x14ac:dyDescent="0.25">
      <c r="A204" t="s">
        <v>606</v>
      </c>
      <c r="B204" t="s">
        <v>607</v>
      </c>
      <c r="G204" t="s">
        <v>606</v>
      </c>
    </row>
    <row r="205" spans="1:7" x14ac:dyDescent="0.25">
      <c r="A205" t="s">
        <v>608</v>
      </c>
      <c r="B205" t="s">
        <v>609</v>
      </c>
      <c r="G205" t="s">
        <v>608</v>
      </c>
    </row>
    <row r="206" spans="1:7" x14ac:dyDescent="0.25">
      <c r="A206" t="s">
        <v>610</v>
      </c>
      <c r="B206" t="s">
        <v>611</v>
      </c>
      <c r="G206" t="s">
        <v>610</v>
      </c>
    </row>
    <row r="207" spans="1:7" x14ac:dyDescent="0.25">
      <c r="A207" t="s">
        <v>612</v>
      </c>
      <c r="B207" t="s">
        <v>613</v>
      </c>
      <c r="G207" t="s">
        <v>612</v>
      </c>
    </row>
    <row r="208" spans="1:7" x14ac:dyDescent="0.25">
      <c r="A208" t="s">
        <v>614</v>
      </c>
      <c r="B208" t="s">
        <v>615</v>
      </c>
      <c r="G208" t="s">
        <v>614</v>
      </c>
    </row>
    <row r="209" spans="1:7" x14ac:dyDescent="0.25">
      <c r="A209" t="s">
        <v>616</v>
      </c>
      <c r="B209" t="s">
        <v>617</v>
      </c>
      <c r="G209" t="s">
        <v>616</v>
      </c>
    </row>
    <row r="210" spans="1:7" x14ac:dyDescent="0.25">
      <c r="A210" t="s">
        <v>618</v>
      </c>
      <c r="B210" t="s">
        <v>619</v>
      </c>
      <c r="G210" t="s">
        <v>618</v>
      </c>
    </row>
    <row r="211" spans="1:7" x14ac:dyDescent="0.25">
      <c r="A211" t="s">
        <v>620</v>
      </c>
      <c r="B211" t="s">
        <v>621</v>
      </c>
      <c r="G211" t="s">
        <v>620</v>
      </c>
    </row>
    <row r="212" spans="1:7" x14ac:dyDescent="0.25">
      <c r="A212" t="s">
        <v>622</v>
      </c>
      <c r="B212" t="s">
        <v>623</v>
      </c>
      <c r="C212" t="s">
        <v>301</v>
      </c>
      <c r="D212" t="s">
        <v>349</v>
      </c>
      <c r="G212" t="s">
        <v>622</v>
      </c>
    </row>
    <row r="213" spans="1:7" x14ac:dyDescent="0.25">
      <c r="A213" t="s">
        <v>624</v>
      </c>
      <c r="B213" t="s">
        <v>625</v>
      </c>
      <c r="C213" t="s">
        <v>316</v>
      </c>
      <c r="D213" t="s">
        <v>626</v>
      </c>
      <c r="E213" t="s">
        <v>293</v>
      </c>
      <c r="G213" t="s">
        <v>624</v>
      </c>
    </row>
    <row r="214" spans="1:7" x14ac:dyDescent="0.25">
      <c r="A214" t="s">
        <v>627</v>
      </c>
      <c r="B214" t="s">
        <v>169</v>
      </c>
      <c r="G214" t="s">
        <v>627</v>
      </c>
    </row>
    <row r="215" spans="1:7" x14ac:dyDescent="0.25">
      <c r="A215" t="s">
        <v>75</v>
      </c>
      <c r="B215" t="s">
        <v>74</v>
      </c>
      <c r="G215" t="s">
        <v>75</v>
      </c>
    </row>
    <row r="216" spans="1:7" x14ac:dyDescent="0.25">
      <c r="A216" t="s">
        <v>628</v>
      </c>
      <c r="B216" t="s">
        <v>629</v>
      </c>
      <c r="G216" t="s">
        <v>628</v>
      </c>
    </row>
    <row r="217" spans="1:7" x14ac:dyDescent="0.25">
      <c r="A217" t="s">
        <v>630</v>
      </c>
      <c r="B217" t="s">
        <v>631</v>
      </c>
      <c r="G217" t="s">
        <v>630</v>
      </c>
    </row>
    <row r="218" spans="1:7" x14ac:dyDescent="0.25">
      <c r="A218" t="s">
        <v>632</v>
      </c>
      <c r="B218" t="s">
        <v>633</v>
      </c>
      <c r="G218" t="s">
        <v>632</v>
      </c>
    </row>
    <row r="219" spans="1:7" x14ac:dyDescent="0.25">
      <c r="A219" t="s">
        <v>634</v>
      </c>
      <c r="B219" t="s">
        <v>635</v>
      </c>
      <c r="G219" t="s">
        <v>634</v>
      </c>
    </row>
    <row r="220" spans="1:7" x14ac:dyDescent="0.25">
      <c r="A220" t="s">
        <v>636</v>
      </c>
      <c r="B220" t="s">
        <v>637</v>
      </c>
      <c r="G220" t="s">
        <v>636</v>
      </c>
    </row>
    <row r="221" spans="1:7" x14ac:dyDescent="0.25">
      <c r="A221" t="s">
        <v>638</v>
      </c>
      <c r="B221" t="s">
        <v>639</v>
      </c>
      <c r="G221" t="s">
        <v>638</v>
      </c>
    </row>
    <row r="222" spans="1:7" x14ac:dyDescent="0.25">
      <c r="A222" t="s">
        <v>640</v>
      </c>
      <c r="B222" t="s">
        <v>641</v>
      </c>
      <c r="G222" t="s">
        <v>640</v>
      </c>
    </row>
    <row r="223" spans="1:7" x14ac:dyDescent="0.25">
      <c r="A223" t="s">
        <v>93</v>
      </c>
      <c r="B223" t="s">
        <v>92</v>
      </c>
      <c r="G223" t="s">
        <v>93</v>
      </c>
    </row>
    <row r="224" spans="1:7" x14ac:dyDescent="0.25">
      <c r="A224" t="s">
        <v>642</v>
      </c>
      <c r="B224" t="s">
        <v>643</v>
      </c>
      <c r="G224" t="s">
        <v>642</v>
      </c>
    </row>
    <row r="225" spans="1:7" x14ac:dyDescent="0.25">
      <c r="A225" t="s">
        <v>644</v>
      </c>
      <c r="B225" t="s">
        <v>645</v>
      </c>
      <c r="G225" t="s">
        <v>644</v>
      </c>
    </row>
    <row r="226" spans="1:7" x14ac:dyDescent="0.25">
      <c r="A226" t="s">
        <v>646</v>
      </c>
      <c r="B226" t="s">
        <v>647</v>
      </c>
      <c r="C226" t="s">
        <v>648</v>
      </c>
      <c r="D226" t="s">
        <v>339</v>
      </c>
      <c r="E226" t="s">
        <v>173</v>
      </c>
      <c r="G226" t="s">
        <v>646</v>
      </c>
    </row>
    <row r="227" spans="1:7" x14ac:dyDescent="0.25">
      <c r="A227" t="s">
        <v>59</v>
      </c>
      <c r="B227" t="s">
        <v>649</v>
      </c>
      <c r="C227" t="s">
        <v>650</v>
      </c>
      <c r="D227" t="s">
        <v>349</v>
      </c>
      <c r="E227" t="s">
        <v>339</v>
      </c>
      <c r="G227" t="s">
        <v>59</v>
      </c>
    </row>
    <row r="228" spans="1:7" x14ac:dyDescent="0.25">
      <c r="A228" t="s">
        <v>57</v>
      </c>
      <c r="B228" t="s">
        <v>56</v>
      </c>
      <c r="G228" t="s">
        <v>57</v>
      </c>
    </row>
    <row r="229" spans="1:7" x14ac:dyDescent="0.25">
      <c r="A229" t="s">
        <v>651</v>
      </c>
      <c r="B229" t="s">
        <v>652</v>
      </c>
      <c r="G229" t="s">
        <v>651</v>
      </c>
    </row>
    <row r="230" spans="1:7" x14ac:dyDescent="0.25">
      <c r="A230" t="s">
        <v>653</v>
      </c>
      <c r="B230" t="s">
        <v>650</v>
      </c>
      <c r="C230" t="s">
        <v>396</v>
      </c>
      <c r="D230" t="s">
        <v>654</v>
      </c>
      <c r="E230" t="s">
        <v>655</v>
      </c>
      <c r="F230" t="s">
        <v>293</v>
      </c>
      <c r="G230" t="s">
        <v>653</v>
      </c>
    </row>
    <row r="231" spans="1:7" x14ac:dyDescent="0.25">
      <c r="A231" t="s">
        <v>656</v>
      </c>
      <c r="B231" t="s">
        <v>657</v>
      </c>
      <c r="G231" t="s">
        <v>656</v>
      </c>
    </row>
    <row r="232" spans="1:7" x14ac:dyDescent="0.25">
      <c r="A232" t="s">
        <v>19</v>
      </c>
      <c r="B232" t="s">
        <v>19</v>
      </c>
      <c r="G232" t="s">
        <v>19</v>
      </c>
    </row>
    <row r="233" spans="1:7" x14ac:dyDescent="0.25">
      <c r="A233" t="s">
        <v>658</v>
      </c>
      <c r="B233" t="s">
        <v>659</v>
      </c>
      <c r="G233" t="s">
        <v>658</v>
      </c>
    </row>
    <row r="234" spans="1:7" x14ac:dyDescent="0.25">
      <c r="A234" t="s">
        <v>660</v>
      </c>
      <c r="B234" t="s">
        <v>661</v>
      </c>
      <c r="C234" t="s">
        <v>662</v>
      </c>
      <c r="D234" t="s">
        <v>663</v>
      </c>
      <c r="E234" t="s">
        <v>664</v>
      </c>
      <c r="F234" t="s">
        <v>665</v>
      </c>
      <c r="G234" t="s">
        <v>660</v>
      </c>
    </row>
    <row r="235" spans="1:7" x14ac:dyDescent="0.25">
      <c r="A235" t="s">
        <v>666</v>
      </c>
      <c r="B235" t="s">
        <v>667</v>
      </c>
      <c r="G235" t="s">
        <v>666</v>
      </c>
    </row>
    <row r="236" spans="1:7" x14ac:dyDescent="0.25">
      <c r="A236" t="s">
        <v>668</v>
      </c>
      <c r="B236" t="s">
        <v>669</v>
      </c>
      <c r="C236" t="s">
        <v>670</v>
      </c>
      <c r="D236" t="s">
        <v>349</v>
      </c>
      <c r="E236" t="s">
        <v>339</v>
      </c>
      <c r="G236" t="s">
        <v>668</v>
      </c>
    </row>
    <row r="237" spans="1:7" x14ac:dyDescent="0.25">
      <c r="A237" t="s">
        <v>671</v>
      </c>
      <c r="B237" t="s">
        <v>815</v>
      </c>
      <c r="C237" t="s">
        <v>673</v>
      </c>
      <c r="D237" t="s">
        <v>431</v>
      </c>
      <c r="G237" t="s">
        <v>671</v>
      </c>
    </row>
    <row r="238" spans="1:7" x14ac:dyDescent="0.25">
      <c r="A238" t="s">
        <v>674</v>
      </c>
      <c r="B238" t="s">
        <v>672</v>
      </c>
      <c r="C238" t="s">
        <v>673</v>
      </c>
      <c r="D238" t="s">
        <v>675</v>
      </c>
      <c r="G238" t="s">
        <v>674</v>
      </c>
    </row>
    <row r="239" spans="1:7" x14ac:dyDescent="0.25">
      <c r="A239" t="s">
        <v>676</v>
      </c>
      <c r="B239" t="s">
        <v>677</v>
      </c>
      <c r="C239" t="s">
        <v>678</v>
      </c>
      <c r="G239" t="s">
        <v>676</v>
      </c>
    </row>
    <row r="240" spans="1:7" x14ac:dyDescent="0.25">
      <c r="A240" t="s">
        <v>679</v>
      </c>
      <c r="B240" t="s">
        <v>680</v>
      </c>
      <c r="G240" t="s">
        <v>679</v>
      </c>
    </row>
    <row r="241" spans="1:7" x14ac:dyDescent="0.25">
      <c r="A241" t="s">
        <v>681</v>
      </c>
      <c r="B241" t="s">
        <v>682</v>
      </c>
      <c r="C241" t="s">
        <v>316</v>
      </c>
      <c r="D241" t="s">
        <v>683</v>
      </c>
      <c r="G241" t="s">
        <v>681</v>
      </c>
    </row>
    <row r="242" spans="1:7" x14ac:dyDescent="0.25">
      <c r="A242" t="s">
        <v>684</v>
      </c>
      <c r="B242" t="s">
        <v>307</v>
      </c>
      <c r="G242" t="s">
        <v>684</v>
      </c>
    </row>
    <row r="243" spans="1:7" x14ac:dyDescent="0.25">
      <c r="A243" t="s">
        <v>685</v>
      </c>
      <c r="B243" t="s">
        <v>686</v>
      </c>
      <c r="G243" t="s">
        <v>685</v>
      </c>
    </row>
    <row r="244" spans="1:7" x14ac:dyDescent="0.25">
      <c r="A244" t="s">
        <v>47</v>
      </c>
      <c r="B244" t="s">
        <v>687</v>
      </c>
      <c r="G244" t="s">
        <v>47</v>
      </c>
    </row>
    <row r="245" spans="1:7" x14ac:dyDescent="0.25">
      <c r="A245" t="s">
        <v>55</v>
      </c>
      <c r="B245" t="s">
        <v>54</v>
      </c>
      <c r="G245" t="s">
        <v>55</v>
      </c>
    </row>
    <row r="246" spans="1:7" x14ac:dyDescent="0.25">
      <c r="A246" t="s">
        <v>53</v>
      </c>
      <c r="B246" t="s">
        <v>52</v>
      </c>
      <c r="G246" t="s">
        <v>53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0C5F-AEB7-4EDA-8418-CE3BEFC4409D}">
  <dimension ref="A1:B249"/>
  <sheetViews>
    <sheetView workbookViewId="0">
      <selection activeCell="A13" sqref="A13"/>
    </sheetView>
  </sheetViews>
  <sheetFormatPr baseColWidth="10" defaultRowHeight="15" x14ac:dyDescent="0.25"/>
  <sheetData>
    <row r="1" spans="1:2" ht="15.75" thickBot="1" x14ac:dyDescent="0.3">
      <c r="A1" s="33" t="s">
        <v>99</v>
      </c>
      <c r="B1" s="33" t="s">
        <v>288</v>
      </c>
    </row>
    <row r="2" spans="1:2" ht="15.75" thickBot="1" x14ac:dyDescent="0.3">
      <c r="A2" s="33" t="s">
        <v>101</v>
      </c>
      <c r="B2" s="33" t="s">
        <v>294</v>
      </c>
    </row>
    <row r="3" spans="1:2" ht="15.75" thickBot="1" x14ac:dyDescent="0.3">
      <c r="A3" s="33" t="s">
        <v>103</v>
      </c>
      <c r="B3" s="33" t="s">
        <v>377</v>
      </c>
    </row>
    <row r="4" spans="1:2" ht="26.25" thickBot="1" x14ac:dyDescent="0.3">
      <c r="A4" s="33" t="s">
        <v>837</v>
      </c>
      <c r="B4" s="33" t="s">
        <v>305</v>
      </c>
    </row>
    <row r="5" spans="1:2" ht="15.75" thickBot="1" x14ac:dyDescent="0.3">
      <c r="A5" s="33" t="s">
        <v>105</v>
      </c>
      <c r="B5" s="33" t="s">
        <v>295</v>
      </c>
    </row>
    <row r="6" spans="1:2" ht="15.75" thickBot="1" x14ac:dyDescent="0.3">
      <c r="A6" s="33" t="s">
        <v>107</v>
      </c>
      <c r="B6" s="33" t="s">
        <v>289</v>
      </c>
    </row>
    <row r="7" spans="1:2" ht="15.75" thickBot="1" x14ac:dyDescent="0.3">
      <c r="A7" s="33" t="s">
        <v>109</v>
      </c>
      <c r="B7" s="33" t="s">
        <v>290</v>
      </c>
    </row>
    <row r="8" spans="1:2" ht="15.75" thickBot="1" x14ac:dyDescent="0.3">
      <c r="A8" s="33" t="s">
        <v>309</v>
      </c>
      <c r="B8" s="33" t="s">
        <v>308</v>
      </c>
    </row>
    <row r="9" spans="1:2" ht="26.25" thickBot="1" x14ac:dyDescent="0.3">
      <c r="A9" s="33" t="s">
        <v>111</v>
      </c>
      <c r="B9" s="33" t="s">
        <v>314</v>
      </c>
    </row>
    <row r="10" spans="1:2" ht="15.75" thickBot="1" x14ac:dyDescent="0.3">
      <c r="A10" s="33" t="s">
        <v>113</v>
      </c>
      <c r="B10" s="33" t="s">
        <v>303</v>
      </c>
    </row>
    <row r="11" spans="1:2" ht="15.75" thickBot="1" x14ac:dyDescent="0.3">
      <c r="A11" s="33" t="s">
        <v>115</v>
      </c>
      <c r="B11" s="33" t="s">
        <v>304</v>
      </c>
    </row>
    <row r="12" spans="1:2" ht="15.75" thickBot="1" x14ac:dyDescent="0.3">
      <c r="A12" s="33" t="s">
        <v>117</v>
      </c>
      <c r="B12" s="33" t="s">
        <v>287</v>
      </c>
    </row>
    <row r="13" spans="1:2" ht="15.75" thickBot="1" x14ac:dyDescent="0.3">
      <c r="A13" s="33" t="s">
        <v>119</v>
      </c>
      <c r="B13" s="33" t="s">
        <v>318</v>
      </c>
    </row>
    <row r="14" spans="1:2" ht="15.75" thickBot="1" x14ac:dyDescent="0.3">
      <c r="A14" s="33" t="s">
        <v>121</v>
      </c>
      <c r="B14" s="33" t="s">
        <v>319</v>
      </c>
    </row>
    <row r="15" spans="1:2" ht="15.75" thickBot="1" x14ac:dyDescent="0.3">
      <c r="A15" s="33" t="s">
        <v>123</v>
      </c>
      <c r="B15" s="33" t="s">
        <v>320</v>
      </c>
    </row>
    <row r="16" spans="1:2" ht="26.25" thickBot="1" x14ac:dyDescent="0.3">
      <c r="A16" s="33" t="s">
        <v>1001</v>
      </c>
      <c r="B16" s="33" t="s">
        <v>326</v>
      </c>
    </row>
    <row r="17" spans="1:2" ht="15.75" thickBot="1" x14ac:dyDescent="0.3">
      <c r="A17" s="33" t="s">
        <v>127</v>
      </c>
      <c r="B17" s="33" t="s">
        <v>325</v>
      </c>
    </row>
    <row r="18" spans="1:2" ht="15.75" thickBot="1" x14ac:dyDescent="0.3">
      <c r="A18" s="33" t="s">
        <v>129</v>
      </c>
      <c r="B18" s="33" t="s">
        <v>323</v>
      </c>
    </row>
    <row r="19" spans="1:2" ht="15.75" thickBot="1" x14ac:dyDescent="0.3">
      <c r="A19" s="33" t="s">
        <v>131</v>
      </c>
      <c r="B19" s="33" t="s">
        <v>340</v>
      </c>
    </row>
    <row r="20" spans="1:2" ht="15.75" thickBot="1" x14ac:dyDescent="0.3">
      <c r="A20" s="33" t="s">
        <v>133</v>
      </c>
      <c r="B20" s="33" t="s">
        <v>332</v>
      </c>
    </row>
    <row r="21" spans="1:2" ht="15.75" thickBot="1" x14ac:dyDescent="0.3">
      <c r="A21" s="33" t="s">
        <v>135</v>
      </c>
      <c r="B21" s="33" t="s">
        <v>322</v>
      </c>
    </row>
    <row r="22" spans="1:2" ht="15.75" thickBot="1" x14ac:dyDescent="0.3">
      <c r="A22" s="33" t="s">
        <v>137</v>
      </c>
      <c r="B22" s="33" t="s">
        <v>333</v>
      </c>
    </row>
    <row r="23" spans="1:2" ht="15.75" thickBot="1" x14ac:dyDescent="0.3">
      <c r="A23" s="33" t="s">
        <v>90</v>
      </c>
      <c r="B23" s="33" t="s">
        <v>91</v>
      </c>
    </row>
    <row r="24" spans="1:2" ht="15.75" thickBot="1" x14ac:dyDescent="0.3">
      <c r="A24" s="33" t="s">
        <v>140</v>
      </c>
      <c r="B24" s="33" t="s">
        <v>334</v>
      </c>
    </row>
    <row r="25" spans="1:2" ht="15.75" thickBot="1" x14ac:dyDescent="0.3">
      <c r="A25" s="33" t="s">
        <v>142</v>
      </c>
      <c r="B25" s="33" t="s">
        <v>343</v>
      </c>
    </row>
    <row r="26" spans="1:2" ht="39" thickBot="1" x14ac:dyDescent="0.3">
      <c r="A26" s="33" t="s">
        <v>1002</v>
      </c>
      <c r="B26" s="33" t="s">
        <v>335</v>
      </c>
    </row>
    <row r="27" spans="1:2" ht="51.75" thickBot="1" x14ac:dyDescent="0.3">
      <c r="A27" s="33" t="s">
        <v>1003</v>
      </c>
      <c r="B27" s="33" t="s">
        <v>1004</v>
      </c>
    </row>
    <row r="28" spans="1:2" ht="26.25" thickBot="1" x14ac:dyDescent="0.3">
      <c r="A28" s="33" t="s">
        <v>146</v>
      </c>
      <c r="B28" s="33" t="s">
        <v>327</v>
      </c>
    </row>
    <row r="29" spans="1:2" ht="15.75" thickBot="1" x14ac:dyDescent="0.3">
      <c r="A29" s="33" t="s">
        <v>50</v>
      </c>
      <c r="B29" s="33" t="s">
        <v>51</v>
      </c>
    </row>
    <row r="30" spans="1:2" ht="26.25" thickBot="1" x14ac:dyDescent="0.3">
      <c r="A30" s="33" t="s">
        <v>998</v>
      </c>
      <c r="B30" s="33" t="s">
        <v>344</v>
      </c>
    </row>
    <row r="31" spans="1:2" ht="15.75" thickBot="1" x14ac:dyDescent="0.3">
      <c r="A31" s="33" t="s">
        <v>149</v>
      </c>
      <c r="B31" s="33" t="s">
        <v>25</v>
      </c>
    </row>
    <row r="32" spans="1:2" ht="51.75" thickBot="1" x14ac:dyDescent="0.3">
      <c r="A32" s="33" t="s">
        <v>999</v>
      </c>
      <c r="B32" s="33" t="s">
        <v>430</v>
      </c>
    </row>
    <row r="33" spans="1:2" ht="26.25" thickBot="1" x14ac:dyDescent="0.3">
      <c r="A33" s="33" t="s">
        <v>153</v>
      </c>
      <c r="B33" s="33" t="s">
        <v>341</v>
      </c>
    </row>
    <row r="34" spans="1:2" ht="15.75" thickBot="1" x14ac:dyDescent="0.3">
      <c r="A34" s="33" t="s">
        <v>155</v>
      </c>
      <c r="B34" s="33" t="s">
        <v>324</v>
      </c>
    </row>
    <row r="35" spans="1:2" ht="26.25" thickBot="1" x14ac:dyDescent="0.3">
      <c r="A35" s="33" t="s">
        <v>157</v>
      </c>
      <c r="B35" s="33" t="s">
        <v>89</v>
      </c>
    </row>
    <row r="36" spans="1:2" ht="15.75" thickBot="1" x14ac:dyDescent="0.3">
      <c r="A36" s="33" t="s">
        <v>159</v>
      </c>
      <c r="B36" s="33" t="s">
        <v>321</v>
      </c>
    </row>
    <row r="37" spans="1:2" ht="15.75" thickBot="1" x14ac:dyDescent="0.3">
      <c r="A37" s="33" t="s">
        <v>165</v>
      </c>
      <c r="B37" s="33" t="s">
        <v>363</v>
      </c>
    </row>
    <row r="38" spans="1:2" ht="15.75" thickBot="1" x14ac:dyDescent="0.3">
      <c r="A38" s="33" t="s">
        <v>161</v>
      </c>
      <c r="B38" s="33" t="s">
        <v>449</v>
      </c>
    </row>
    <row r="39" spans="1:2" ht="15.75" thickBot="1" x14ac:dyDescent="0.3">
      <c r="A39" s="33" t="s">
        <v>86</v>
      </c>
      <c r="B39" s="33" t="s">
        <v>87</v>
      </c>
    </row>
    <row r="40" spans="1:2" ht="15.75" thickBot="1" x14ac:dyDescent="0.3">
      <c r="A40" s="33" t="s">
        <v>163</v>
      </c>
      <c r="B40" s="33" t="s">
        <v>18</v>
      </c>
    </row>
    <row r="41" spans="1:2" ht="26.25" thickBot="1" x14ac:dyDescent="0.3">
      <c r="A41" s="33" t="s">
        <v>1005</v>
      </c>
      <c r="B41" s="33" t="s">
        <v>368</v>
      </c>
    </row>
    <row r="42" spans="1:2" ht="39" thickBot="1" x14ac:dyDescent="0.3">
      <c r="A42" s="33" t="s">
        <v>167</v>
      </c>
      <c r="B42" s="33" t="s">
        <v>347</v>
      </c>
    </row>
    <row r="43" spans="1:2" ht="15.75" thickBot="1" x14ac:dyDescent="0.3">
      <c r="A43" s="33" t="s">
        <v>169</v>
      </c>
      <c r="B43" s="33" t="s">
        <v>627</v>
      </c>
    </row>
    <row r="44" spans="1:2" ht="15.75" thickBot="1" x14ac:dyDescent="0.3">
      <c r="A44" s="33" t="s">
        <v>171</v>
      </c>
      <c r="B44" s="33" t="s">
        <v>355</v>
      </c>
    </row>
    <row r="45" spans="1:2" ht="15.75" thickBot="1" x14ac:dyDescent="0.3">
      <c r="A45" s="33" t="s">
        <v>173</v>
      </c>
      <c r="B45" s="33" t="s">
        <v>23</v>
      </c>
    </row>
    <row r="46" spans="1:2" ht="26.25" thickBot="1" x14ac:dyDescent="0.3">
      <c r="A46" s="33" t="s">
        <v>1006</v>
      </c>
      <c r="B46" s="33" t="s">
        <v>366</v>
      </c>
    </row>
    <row r="47" spans="1:2" ht="39" thickBot="1" x14ac:dyDescent="0.3">
      <c r="A47" s="33" t="s">
        <v>1007</v>
      </c>
      <c r="B47" s="33" t="s">
        <v>350</v>
      </c>
    </row>
    <row r="48" spans="1:2" ht="15.75" thickBot="1" x14ac:dyDescent="0.3">
      <c r="A48" s="33" t="s">
        <v>175</v>
      </c>
      <c r="B48" s="33" t="s">
        <v>361</v>
      </c>
    </row>
    <row r="49" spans="1:2" ht="15.75" thickBot="1" x14ac:dyDescent="0.3">
      <c r="A49" s="33" t="s">
        <v>177</v>
      </c>
      <c r="B49" s="33" t="s">
        <v>362</v>
      </c>
    </row>
    <row r="50" spans="1:2" ht="15.75" thickBot="1" x14ac:dyDescent="0.3">
      <c r="A50" s="33" t="s">
        <v>179</v>
      </c>
      <c r="B50" s="33" t="s">
        <v>356</v>
      </c>
    </row>
    <row r="51" spans="1:2" ht="15.75" thickBot="1" x14ac:dyDescent="0.3">
      <c r="A51" s="33" t="s">
        <v>1008</v>
      </c>
      <c r="B51" s="33" t="s">
        <v>359</v>
      </c>
    </row>
    <row r="52" spans="1:2" ht="26.25" thickBot="1" x14ac:dyDescent="0.3">
      <c r="A52" s="33" t="s">
        <v>181</v>
      </c>
      <c r="B52" s="33" t="s">
        <v>360</v>
      </c>
    </row>
    <row r="53" spans="1:2" ht="15.75" thickBot="1" x14ac:dyDescent="0.3">
      <c r="A53" s="33" t="s">
        <v>183</v>
      </c>
      <c r="B53" s="33" t="s">
        <v>364</v>
      </c>
    </row>
    <row r="54" spans="1:2" ht="15.75" thickBot="1" x14ac:dyDescent="0.3">
      <c r="A54" s="33" t="s">
        <v>187</v>
      </c>
      <c r="B54" s="33" t="s">
        <v>423</v>
      </c>
    </row>
    <row r="55" spans="1:2" ht="15.75" thickBot="1" x14ac:dyDescent="0.3">
      <c r="A55" s="33" t="s">
        <v>189</v>
      </c>
      <c r="B55" s="33" t="s">
        <v>365</v>
      </c>
    </row>
    <row r="56" spans="1:2" ht="15.75" thickBot="1" x14ac:dyDescent="0.3">
      <c r="A56" s="33" t="s">
        <v>1009</v>
      </c>
      <c r="B56" s="33" t="s">
        <v>814</v>
      </c>
    </row>
    <row r="57" spans="1:2" ht="15.75" thickBot="1" x14ac:dyDescent="0.3">
      <c r="A57" s="33" t="s">
        <v>192</v>
      </c>
      <c r="B57" s="33" t="s">
        <v>370</v>
      </c>
    </row>
    <row r="58" spans="1:2" ht="15.75" thickBot="1" x14ac:dyDescent="0.3">
      <c r="A58" s="33" t="s">
        <v>846</v>
      </c>
      <c r="B58" s="33" t="s">
        <v>371</v>
      </c>
    </row>
    <row r="59" spans="1:2" ht="15.75" thickBot="1" x14ac:dyDescent="0.3">
      <c r="A59" s="33" t="s">
        <v>185</v>
      </c>
      <c r="B59" s="33" t="s">
        <v>85</v>
      </c>
    </row>
    <row r="60" spans="1:2" ht="15.75" thickBot="1" x14ac:dyDescent="0.3">
      <c r="A60" s="33" t="s">
        <v>199</v>
      </c>
      <c r="B60" s="33" t="s">
        <v>375</v>
      </c>
    </row>
    <row r="61" spans="1:2" ht="15.75" thickBot="1" x14ac:dyDescent="0.3">
      <c r="A61" s="33" t="s">
        <v>201</v>
      </c>
      <c r="B61" s="33" t="s">
        <v>373</v>
      </c>
    </row>
    <row r="62" spans="1:2" ht="15.75" thickBot="1" x14ac:dyDescent="0.3">
      <c r="A62" s="33" t="s">
        <v>203</v>
      </c>
      <c r="B62" s="33" t="s">
        <v>374</v>
      </c>
    </row>
    <row r="63" spans="1:2" ht="39" thickBot="1" x14ac:dyDescent="0.3">
      <c r="A63" s="33" t="s">
        <v>1010</v>
      </c>
      <c r="B63" s="33" t="s">
        <v>376</v>
      </c>
    </row>
    <row r="64" spans="1:2" ht="15.75" thickBot="1" x14ac:dyDescent="0.3">
      <c r="A64" s="33" t="s">
        <v>207</v>
      </c>
      <c r="B64" s="33" t="s">
        <v>378</v>
      </c>
    </row>
    <row r="65" spans="1:2" ht="15.75" thickBot="1" x14ac:dyDescent="0.3">
      <c r="A65" s="33" t="s">
        <v>96</v>
      </c>
      <c r="B65" s="33" t="s">
        <v>97</v>
      </c>
    </row>
    <row r="66" spans="1:2" ht="15.75" thickBot="1" x14ac:dyDescent="0.3">
      <c r="A66" s="33" t="s">
        <v>210</v>
      </c>
      <c r="B66" s="33" t="s">
        <v>599</v>
      </c>
    </row>
    <row r="67" spans="1:2" ht="26.25" thickBot="1" x14ac:dyDescent="0.3">
      <c r="A67" s="33" t="s">
        <v>212</v>
      </c>
      <c r="B67" s="33" t="s">
        <v>408</v>
      </c>
    </row>
    <row r="68" spans="1:2" ht="15.75" thickBot="1" x14ac:dyDescent="0.3">
      <c r="A68" s="33" t="s">
        <v>214</v>
      </c>
      <c r="B68" s="33" t="s">
        <v>379</v>
      </c>
    </row>
    <row r="69" spans="1:2" ht="15.75" thickBot="1" x14ac:dyDescent="0.3">
      <c r="A69" s="33" t="s">
        <v>216</v>
      </c>
      <c r="B69" s="33" t="s">
        <v>385</v>
      </c>
    </row>
    <row r="70" spans="1:2" ht="15.75" thickBot="1" x14ac:dyDescent="0.3">
      <c r="A70" s="33" t="s">
        <v>848</v>
      </c>
      <c r="B70" s="33" t="s">
        <v>618</v>
      </c>
    </row>
    <row r="71" spans="1:2" ht="15.75" thickBot="1" x14ac:dyDescent="0.3">
      <c r="A71" s="33" t="s">
        <v>72</v>
      </c>
      <c r="B71" s="33" t="s">
        <v>73</v>
      </c>
    </row>
    <row r="72" spans="1:2" ht="15.75" thickBot="1" x14ac:dyDescent="0.3">
      <c r="A72" s="33" t="s">
        <v>389</v>
      </c>
      <c r="B72" s="33" t="s">
        <v>388</v>
      </c>
    </row>
    <row r="73" spans="1:2" ht="26.25" thickBot="1" x14ac:dyDescent="0.3">
      <c r="A73" s="33" t="s">
        <v>849</v>
      </c>
      <c r="B73" s="33" t="s">
        <v>391</v>
      </c>
    </row>
    <row r="74" spans="1:2" ht="15.75" thickBot="1" x14ac:dyDescent="0.3">
      <c r="A74" s="33" t="s">
        <v>221</v>
      </c>
      <c r="B74" s="33" t="s">
        <v>387</v>
      </c>
    </row>
    <row r="75" spans="1:2" ht="15.75" thickBot="1" x14ac:dyDescent="0.3">
      <c r="A75" s="33" t="s">
        <v>223</v>
      </c>
      <c r="B75" s="33" t="s">
        <v>386</v>
      </c>
    </row>
    <row r="76" spans="1:2" ht="15.75" thickBot="1" x14ac:dyDescent="0.3">
      <c r="A76" s="33" t="s">
        <v>225</v>
      </c>
      <c r="B76" s="33" t="s">
        <v>1</v>
      </c>
    </row>
    <row r="77" spans="1:2" ht="26.25" thickBot="1" x14ac:dyDescent="0.3">
      <c r="A77" s="33" t="s">
        <v>227</v>
      </c>
      <c r="B77" s="33" t="s">
        <v>413</v>
      </c>
    </row>
    <row r="78" spans="1:2" ht="26.25" thickBot="1" x14ac:dyDescent="0.3">
      <c r="A78" s="33" t="s">
        <v>229</v>
      </c>
      <c r="B78" s="33" t="s">
        <v>574</v>
      </c>
    </row>
    <row r="79" spans="1:2" ht="39" thickBot="1" x14ac:dyDescent="0.3">
      <c r="A79" s="33" t="s">
        <v>1000</v>
      </c>
      <c r="B79" s="33" t="s">
        <v>310</v>
      </c>
    </row>
    <row r="80" spans="1:2" ht="15.75" thickBot="1" x14ac:dyDescent="0.3">
      <c r="A80" s="33" t="s">
        <v>231</v>
      </c>
      <c r="B80" s="33" t="s">
        <v>397</v>
      </c>
    </row>
    <row r="81" spans="1:2" ht="15.75" thickBot="1" x14ac:dyDescent="0.3">
      <c r="A81" s="33" t="s">
        <v>233</v>
      </c>
      <c r="B81" s="33" t="s">
        <v>406</v>
      </c>
    </row>
    <row r="82" spans="1:2" ht="15.75" thickBot="1" x14ac:dyDescent="0.3">
      <c r="A82" s="33" t="s">
        <v>235</v>
      </c>
      <c r="B82" s="33" t="s">
        <v>399</v>
      </c>
    </row>
    <row r="83" spans="1:2" ht="15.75" thickBot="1" x14ac:dyDescent="0.3">
      <c r="A83" s="33" t="s">
        <v>237</v>
      </c>
      <c r="B83" s="33" t="s">
        <v>372</v>
      </c>
    </row>
    <row r="84" spans="1:2" ht="15.75" thickBot="1" x14ac:dyDescent="0.3">
      <c r="A84" s="33" t="s">
        <v>82</v>
      </c>
      <c r="B84" s="33" t="s">
        <v>83</v>
      </c>
    </row>
    <row r="85" spans="1:2" ht="15.75" thickBot="1" x14ac:dyDescent="0.3">
      <c r="A85" s="33" t="s">
        <v>403</v>
      </c>
      <c r="B85" s="33" t="s">
        <v>402</v>
      </c>
    </row>
    <row r="86" spans="1:2" ht="15.75" thickBot="1" x14ac:dyDescent="0.3">
      <c r="A86" s="33" t="s">
        <v>240</v>
      </c>
      <c r="B86" s="33" t="s">
        <v>409</v>
      </c>
    </row>
    <row r="87" spans="1:2" ht="15.75" thickBot="1" x14ac:dyDescent="0.3">
      <c r="A87" s="33" t="s">
        <v>242</v>
      </c>
      <c r="B87" s="33" t="s">
        <v>411</v>
      </c>
    </row>
    <row r="88" spans="1:2" ht="15.75" thickBot="1" x14ac:dyDescent="0.3">
      <c r="A88" s="33" t="s">
        <v>244</v>
      </c>
      <c r="B88" s="33" t="s">
        <v>410</v>
      </c>
    </row>
    <row r="89" spans="1:2" ht="15.75" thickBot="1" x14ac:dyDescent="0.3">
      <c r="A89" s="33" t="s">
        <v>405</v>
      </c>
      <c r="B89" s="33" t="s">
        <v>404</v>
      </c>
    </row>
    <row r="90" spans="1:2" ht="15.75" thickBot="1" x14ac:dyDescent="0.3">
      <c r="A90" s="33" t="s">
        <v>415</v>
      </c>
      <c r="B90" s="33" t="s">
        <v>414</v>
      </c>
    </row>
    <row r="91" spans="1:2" ht="15.75" thickBot="1" x14ac:dyDescent="0.3">
      <c r="A91" s="33" t="s">
        <v>246</v>
      </c>
      <c r="B91" s="33" t="s">
        <v>412</v>
      </c>
    </row>
    <row r="92" spans="1:2" ht="15.75" thickBot="1" x14ac:dyDescent="0.3">
      <c r="A92" s="33" t="s">
        <v>401</v>
      </c>
      <c r="B92" s="33" t="s">
        <v>400</v>
      </c>
    </row>
    <row r="93" spans="1:2" ht="15.75" thickBot="1" x14ac:dyDescent="0.3">
      <c r="A93" s="33" t="s">
        <v>80</v>
      </c>
      <c r="B93" s="33" t="s">
        <v>81</v>
      </c>
    </row>
    <row r="94" spans="1:2" ht="26.25" thickBot="1" x14ac:dyDescent="0.3">
      <c r="A94" s="33" t="s">
        <v>249</v>
      </c>
      <c r="B94" s="33" t="s">
        <v>407</v>
      </c>
    </row>
    <row r="95" spans="1:2" ht="15.75" thickBot="1" x14ac:dyDescent="0.3">
      <c r="A95" s="33" t="s">
        <v>251</v>
      </c>
      <c r="B95" s="33" t="s">
        <v>416</v>
      </c>
    </row>
    <row r="96" spans="1:2" ht="15.75" thickBot="1" x14ac:dyDescent="0.3">
      <c r="A96" s="33" t="s">
        <v>253</v>
      </c>
      <c r="B96" s="33" t="s">
        <v>424</v>
      </c>
    </row>
    <row r="97" spans="1:2" ht="51.75" thickBot="1" x14ac:dyDescent="0.3">
      <c r="A97" s="33" t="s">
        <v>1011</v>
      </c>
      <c r="B97" s="33" t="s">
        <v>419</v>
      </c>
    </row>
    <row r="98" spans="1:2" ht="15.75" thickBot="1" x14ac:dyDescent="0.3">
      <c r="A98" s="33" t="s">
        <v>1032</v>
      </c>
      <c r="B98" s="33" t="s">
        <v>660</v>
      </c>
    </row>
    <row r="99" spans="1:2" ht="15.75" thickBot="1" x14ac:dyDescent="0.3">
      <c r="A99" s="33" t="s">
        <v>255</v>
      </c>
      <c r="B99" s="33" t="s">
        <v>422</v>
      </c>
    </row>
    <row r="100" spans="1:2" ht="15.75" thickBot="1" x14ac:dyDescent="0.3">
      <c r="A100" s="33" t="s">
        <v>1012</v>
      </c>
      <c r="B100" s="33" t="s">
        <v>417</v>
      </c>
    </row>
    <row r="101" spans="1:2" ht="15.75" thickBot="1" x14ac:dyDescent="0.3">
      <c r="A101" s="33" t="s">
        <v>258</v>
      </c>
      <c r="B101" s="33" t="s">
        <v>425</v>
      </c>
    </row>
    <row r="102" spans="1:2" ht="15.75" thickBot="1" x14ac:dyDescent="0.3">
      <c r="A102" s="33" t="s">
        <v>260</v>
      </c>
      <c r="B102" s="33" t="s">
        <v>439</v>
      </c>
    </row>
    <row r="103" spans="1:2" ht="15.75" thickBot="1" x14ac:dyDescent="0.3">
      <c r="A103" s="33" t="s">
        <v>262</v>
      </c>
      <c r="B103" s="33" t="s">
        <v>24</v>
      </c>
    </row>
    <row r="104" spans="1:2" ht="15.75" thickBot="1" x14ac:dyDescent="0.3">
      <c r="A104" s="33" t="s">
        <v>264</v>
      </c>
      <c r="B104" s="33" t="s">
        <v>426</v>
      </c>
    </row>
    <row r="105" spans="1:2" ht="26.25" thickBot="1" x14ac:dyDescent="0.3">
      <c r="A105" s="33" t="s">
        <v>1013</v>
      </c>
      <c r="B105" s="33" t="s">
        <v>436</v>
      </c>
    </row>
    <row r="106" spans="1:2" ht="15.75" thickBot="1" x14ac:dyDescent="0.3">
      <c r="A106" s="33" t="s">
        <v>266</v>
      </c>
      <c r="B106" s="33" t="s">
        <v>438</v>
      </c>
    </row>
    <row r="107" spans="1:2" ht="15.75" thickBot="1" x14ac:dyDescent="0.3">
      <c r="A107" s="33" t="s">
        <v>268</v>
      </c>
      <c r="B107" s="33" t="s">
        <v>435</v>
      </c>
    </row>
    <row r="108" spans="1:2" ht="15.75" thickBot="1" x14ac:dyDescent="0.3">
      <c r="A108" s="33" t="s">
        <v>428</v>
      </c>
      <c r="B108" s="33" t="s">
        <v>427</v>
      </c>
    </row>
    <row r="109" spans="1:2" ht="15.75" thickBot="1" x14ac:dyDescent="0.3">
      <c r="A109" s="33" t="s">
        <v>272</v>
      </c>
      <c r="B109" s="33" t="s">
        <v>440</v>
      </c>
    </row>
    <row r="110" spans="1:2" ht="15.75" thickBot="1" x14ac:dyDescent="0.3">
      <c r="A110" s="33" t="s">
        <v>274</v>
      </c>
      <c r="B110" s="33" t="s">
        <v>441</v>
      </c>
    </row>
    <row r="111" spans="1:2" ht="15.75" thickBot="1" x14ac:dyDescent="0.3">
      <c r="A111" s="33" t="s">
        <v>276</v>
      </c>
      <c r="B111" s="33" t="s">
        <v>442</v>
      </c>
    </row>
    <row r="112" spans="1:2" ht="15.75" thickBot="1" x14ac:dyDescent="0.3">
      <c r="A112" s="33" t="s">
        <v>278</v>
      </c>
      <c r="B112" s="33" t="s">
        <v>20</v>
      </c>
    </row>
    <row r="113" spans="1:2" ht="15.75" thickBot="1" x14ac:dyDescent="0.3">
      <c r="A113" s="33" t="s">
        <v>444</v>
      </c>
      <c r="B113" s="33" t="s">
        <v>443</v>
      </c>
    </row>
    <row r="114" spans="1:2" ht="15.75" thickBot="1" x14ac:dyDescent="0.3">
      <c r="A114" s="33" t="s">
        <v>280</v>
      </c>
      <c r="B114" s="33" t="s">
        <v>445</v>
      </c>
    </row>
    <row r="115" spans="1:2" ht="15.75" thickBot="1" x14ac:dyDescent="0.3">
      <c r="A115" s="33" t="s">
        <v>282</v>
      </c>
      <c r="B115" s="33" t="s">
        <v>446</v>
      </c>
    </row>
    <row r="116" spans="1:2" ht="15.75" thickBot="1" x14ac:dyDescent="0.3">
      <c r="A116" s="33" t="s">
        <v>70</v>
      </c>
      <c r="B116" s="33" t="s">
        <v>71</v>
      </c>
    </row>
    <row r="117" spans="1:2" ht="15.75" thickBot="1" x14ac:dyDescent="0.3">
      <c r="A117" s="33" t="s">
        <v>285</v>
      </c>
      <c r="B117" s="33" t="s">
        <v>450</v>
      </c>
    </row>
    <row r="118" spans="1:2" ht="15.75" thickBot="1" x14ac:dyDescent="0.3">
      <c r="A118" s="33" t="s">
        <v>1033</v>
      </c>
      <c r="B118" s="33" t="s">
        <v>564</v>
      </c>
    </row>
    <row r="119" spans="1:2" ht="26.25" thickBot="1" x14ac:dyDescent="0.3">
      <c r="A119" s="33" t="s">
        <v>1014</v>
      </c>
      <c r="B119" s="33" t="s">
        <v>21</v>
      </c>
    </row>
    <row r="120" spans="1:2" ht="15.75" thickBot="1" x14ac:dyDescent="0.3">
      <c r="A120" s="33" t="s">
        <v>457</v>
      </c>
      <c r="B120" s="33" t="s">
        <v>456</v>
      </c>
    </row>
    <row r="121" spans="1:2" ht="15.75" thickBot="1" x14ac:dyDescent="0.3">
      <c r="A121" s="33" t="s">
        <v>448</v>
      </c>
      <c r="B121" s="33" t="s">
        <v>447</v>
      </c>
    </row>
    <row r="122" spans="1:2" ht="64.5" thickBot="1" x14ac:dyDescent="0.3">
      <c r="A122" s="33" t="s">
        <v>1015</v>
      </c>
      <c r="B122" s="33" t="s">
        <v>458</v>
      </c>
    </row>
    <row r="123" spans="1:2" ht="15.75" thickBot="1" x14ac:dyDescent="0.3">
      <c r="A123" s="33" t="s">
        <v>481</v>
      </c>
      <c r="B123" s="33" t="s">
        <v>480</v>
      </c>
    </row>
    <row r="124" spans="1:2" ht="15.75" thickBot="1" x14ac:dyDescent="0.3">
      <c r="A124" s="33" t="s">
        <v>462</v>
      </c>
      <c r="B124" s="33" t="s">
        <v>461</v>
      </c>
    </row>
    <row r="125" spans="1:2" ht="15.75" thickBot="1" x14ac:dyDescent="0.3">
      <c r="A125" s="33" t="s">
        <v>475</v>
      </c>
      <c r="B125" s="33" t="s">
        <v>474</v>
      </c>
    </row>
    <row r="126" spans="1:2" ht="15.75" thickBot="1" x14ac:dyDescent="0.3">
      <c r="A126" s="33" t="s">
        <v>464</v>
      </c>
      <c r="B126" s="33" t="s">
        <v>463</v>
      </c>
    </row>
    <row r="127" spans="1:2" ht="15.75" thickBot="1" x14ac:dyDescent="0.3">
      <c r="A127" s="33" t="s">
        <v>466</v>
      </c>
      <c r="B127" s="33" t="s">
        <v>465</v>
      </c>
    </row>
    <row r="128" spans="1:2" ht="26.25" thickBot="1" x14ac:dyDescent="0.3">
      <c r="A128" s="33" t="s">
        <v>471</v>
      </c>
      <c r="B128" s="33" t="s">
        <v>470</v>
      </c>
    </row>
    <row r="129" spans="1:2" ht="15.75" thickBot="1" x14ac:dyDescent="0.3">
      <c r="A129" s="33" t="s">
        <v>477</v>
      </c>
      <c r="B129" s="33" t="s">
        <v>476</v>
      </c>
    </row>
    <row r="130" spans="1:2" ht="15.75" thickBot="1" x14ac:dyDescent="0.3">
      <c r="A130" s="33" t="s">
        <v>479</v>
      </c>
      <c r="B130" s="33" t="s">
        <v>478</v>
      </c>
    </row>
    <row r="131" spans="1:2" ht="15.75" thickBot="1" x14ac:dyDescent="0.3">
      <c r="A131" s="33" t="s">
        <v>483</v>
      </c>
      <c r="B131" s="33" t="s">
        <v>482</v>
      </c>
    </row>
    <row r="132" spans="1:2" ht="15.75" thickBot="1" x14ac:dyDescent="0.3">
      <c r="A132" s="33" t="s">
        <v>68</v>
      </c>
      <c r="B132" s="33" t="s">
        <v>69</v>
      </c>
    </row>
    <row r="133" spans="1:2" ht="15.75" thickBot="1" x14ac:dyDescent="0.3">
      <c r="A133" s="33" t="s">
        <v>66</v>
      </c>
      <c r="B133" s="33" t="s">
        <v>67</v>
      </c>
    </row>
    <row r="134" spans="1:2" ht="15.75" thickBot="1" x14ac:dyDescent="0.3">
      <c r="A134" s="33" t="s">
        <v>522</v>
      </c>
      <c r="B134" s="33" t="s">
        <v>521</v>
      </c>
    </row>
    <row r="135" spans="1:2" ht="15.75" thickBot="1" x14ac:dyDescent="0.3">
      <c r="A135" s="33" t="s">
        <v>493</v>
      </c>
      <c r="B135" s="33" t="s">
        <v>492</v>
      </c>
    </row>
    <row r="136" spans="1:2" ht="15.75" thickBot="1" x14ac:dyDescent="0.3">
      <c r="A136" s="33" t="s">
        <v>503</v>
      </c>
      <c r="B136" s="33" t="s">
        <v>502</v>
      </c>
    </row>
    <row r="137" spans="1:2" ht="15.75" thickBot="1" x14ac:dyDescent="0.3">
      <c r="A137" s="33" t="s">
        <v>505</v>
      </c>
      <c r="B137" s="33" t="s">
        <v>504</v>
      </c>
    </row>
    <row r="138" spans="1:2" ht="26.25" thickBot="1" x14ac:dyDescent="0.3">
      <c r="A138" s="33" t="s">
        <v>710</v>
      </c>
      <c r="B138" s="33" t="s">
        <v>496</v>
      </c>
    </row>
    <row r="139" spans="1:2" ht="15.75" thickBot="1" x14ac:dyDescent="0.3">
      <c r="A139" s="33" t="s">
        <v>520</v>
      </c>
      <c r="B139" s="33" t="s">
        <v>519</v>
      </c>
    </row>
    <row r="140" spans="1:2" ht="15.75" thickBot="1" x14ac:dyDescent="0.3">
      <c r="A140" s="33" t="s">
        <v>516</v>
      </c>
      <c r="B140" s="33" t="s">
        <v>515</v>
      </c>
    </row>
    <row r="141" spans="1:2" ht="15.75" thickBot="1" x14ac:dyDescent="0.3">
      <c r="A141" s="33" t="s">
        <v>64</v>
      </c>
      <c r="B141" s="33" t="s">
        <v>65</v>
      </c>
    </row>
    <row r="142" spans="1:2" ht="15.75" thickBot="1" x14ac:dyDescent="0.3">
      <c r="A142" s="33" t="s">
        <v>524</v>
      </c>
      <c r="B142" s="33" t="s">
        <v>523</v>
      </c>
    </row>
    <row r="143" spans="1:2" ht="15.75" thickBot="1" x14ac:dyDescent="0.3">
      <c r="A143" s="33" t="s">
        <v>495</v>
      </c>
      <c r="B143" s="33" t="s">
        <v>494</v>
      </c>
    </row>
    <row r="144" spans="1:2" ht="15.75" thickBot="1" x14ac:dyDescent="0.3">
      <c r="A144" s="33" t="s">
        <v>394</v>
      </c>
      <c r="B144" s="33" t="s">
        <v>393</v>
      </c>
    </row>
    <row r="145" spans="1:2" ht="15.75" thickBot="1" x14ac:dyDescent="0.3">
      <c r="A145" s="33" t="s">
        <v>491</v>
      </c>
      <c r="B145" s="33" t="s">
        <v>490</v>
      </c>
    </row>
    <row r="146" spans="1:2" ht="15.75" thickBot="1" x14ac:dyDescent="0.3">
      <c r="A146" s="33" t="s">
        <v>489</v>
      </c>
      <c r="B146" s="33" t="s">
        <v>488</v>
      </c>
    </row>
    <row r="147" spans="1:2" ht="15.75" thickBot="1" x14ac:dyDescent="0.3">
      <c r="A147" s="33" t="s">
        <v>511</v>
      </c>
      <c r="B147" s="33" t="s">
        <v>510</v>
      </c>
    </row>
    <row r="148" spans="1:2" ht="15.75" thickBot="1" x14ac:dyDescent="0.3">
      <c r="A148" s="33" t="s">
        <v>509</v>
      </c>
      <c r="B148" s="33" t="s">
        <v>508</v>
      </c>
    </row>
    <row r="149" spans="1:2" ht="15.75" thickBot="1" x14ac:dyDescent="0.3">
      <c r="A149" s="33" t="s">
        <v>518</v>
      </c>
      <c r="B149" s="33" t="s">
        <v>517</v>
      </c>
    </row>
    <row r="150" spans="1:2" ht="15.75" thickBot="1" x14ac:dyDescent="0.3">
      <c r="A150" s="33" t="s">
        <v>94</v>
      </c>
      <c r="B150" s="33" t="s">
        <v>95</v>
      </c>
    </row>
    <row r="151" spans="1:2" ht="26.25" thickBot="1" x14ac:dyDescent="0.3">
      <c r="A151" s="33" t="s">
        <v>62</v>
      </c>
      <c r="B151" s="33" t="s">
        <v>63</v>
      </c>
    </row>
    <row r="152" spans="1:2" ht="15.75" thickBot="1" x14ac:dyDescent="0.3">
      <c r="A152" s="33" t="s">
        <v>507</v>
      </c>
      <c r="B152" s="33" t="s">
        <v>506</v>
      </c>
    </row>
    <row r="153" spans="1:2" ht="15.75" thickBot="1" x14ac:dyDescent="0.3">
      <c r="A153" s="33" t="s">
        <v>48</v>
      </c>
      <c r="B153" s="33" t="s">
        <v>49</v>
      </c>
    </row>
    <row r="154" spans="1:2" ht="15.75" thickBot="1" x14ac:dyDescent="0.3">
      <c r="A154" s="33" t="s">
        <v>541</v>
      </c>
      <c r="B154" s="33" t="s">
        <v>540</v>
      </c>
    </row>
    <row r="155" spans="1:2" ht="15.75" thickBot="1" x14ac:dyDescent="0.3">
      <c r="A155" s="33" t="s">
        <v>539</v>
      </c>
      <c r="B155" s="33" t="s">
        <v>538</v>
      </c>
    </row>
    <row r="156" spans="1:2" ht="26.25" thickBot="1" x14ac:dyDescent="0.3">
      <c r="A156" s="33" t="s">
        <v>1016</v>
      </c>
      <c r="B156" s="33" t="s">
        <v>535</v>
      </c>
    </row>
    <row r="157" spans="1:2" ht="26.25" thickBot="1" x14ac:dyDescent="0.3">
      <c r="A157" s="33" t="s">
        <v>526</v>
      </c>
      <c r="B157" s="33" t="s">
        <v>525</v>
      </c>
    </row>
    <row r="158" spans="1:2" ht="26.25" thickBot="1" x14ac:dyDescent="0.3">
      <c r="A158" s="33" t="s">
        <v>543</v>
      </c>
      <c r="B158" s="33" t="s">
        <v>542</v>
      </c>
    </row>
    <row r="159" spans="1:2" ht="15.75" thickBot="1" x14ac:dyDescent="0.3">
      <c r="A159" s="33" t="s">
        <v>532</v>
      </c>
      <c r="B159" s="33" t="s">
        <v>531</v>
      </c>
    </row>
    <row r="160" spans="1:2" ht="15.75" thickBot="1" x14ac:dyDescent="0.3">
      <c r="A160" s="33" t="s">
        <v>528</v>
      </c>
      <c r="B160" s="33" t="s">
        <v>527</v>
      </c>
    </row>
    <row r="161" spans="1:2" ht="15.75" thickBot="1" x14ac:dyDescent="0.3">
      <c r="A161" s="33" t="s">
        <v>78</v>
      </c>
      <c r="B161" s="33" t="s">
        <v>79</v>
      </c>
    </row>
    <row r="162" spans="1:2" ht="15.75" thickBot="1" x14ac:dyDescent="0.3">
      <c r="A162" s="33" t="s">
        <v>534</v>
      </c>
      <c r="B162" s="33" t="s">
        <v>533</v>
      </c>
    </row>
    <row r="163" spans="1:2" ht="26.25" thickBot="1" x14ac:dyDescent="0.3">
      <c r="A163" s="33" t="s">
        <v>1017</v>
      </c>
      <c r="B163" s="33" t="s">
        <v>529</v>
      </c>
    </row>
    <row r="164" spans="1:2" ht="39" thickBot="1" x14ac:dyDescent="0.3">
      <c r="A164" s="33" t="s">
        <v>860</v>
      </c>
      <c r="B164" s="33" t="s">
        <v>512</v>
      </c>
    </row>
    <row r="165" spans="1:2" ht="15.75" thickBot="1" x14ac:dyDescent="0.3">
      <c r="A165" s="33" t="s">
        <v>537</v>
      </c>
      <c r="B165" s="33" t="s">
        <v>536</v>
      </c>
    </row>
    <row r="166" spans="1:2" ht="15.75" thickBot="1" x14ac:dyDescent="0.3">
      <c r="A166" s="33" t="s">
        <v>545</v>
      </c>
      <c r="B166" s="33" t="s">
        <v>544</v>
      </c>
    </row>
    <row r="167" spans="1:2" ht="15.75" thickBot="1" x14ac:dyDescent="0.3">
      <c r="A167" s="33" t="s">
        <v>547</v>
      </c>
      <c r="B167" s="33" t="s">
        <v>546</v>
      </c>
    </row>
    <row r="168" spans="1:2" ht="15.75" thickBot="1" x14ac:dyDescent="0.3">
      <c r="A168" s="33" t="s">
        <v>557</v>
      </c>
      <c r="B168" s="33" t="s">
        <v>556</v>
      </c>
    </row>
    <row r="169" spans="1:2" ht="15.75" thickBot="1" x14ac:dyDescent="0.3">
      <c r="A169" s="33" t="s">
        <v>571</v>
      </c>
      <c r="B169" s="33" t="s">
        <v>570</v>
      </c>
    </row>
    <row r="170" spans="1:2" ht="15.75" thickBot="1" x14ac:dyDescent="0.3">
      <c r="A170" s="33" t="s">
        <v>549</v>
      </c>
      <c r="B170" s="33" t="s">
        <v>548</v>
      </c>
    </row>
    <row r="171" spans="1:2" ht="26.25" thickBot="1" x14ac:dyDescent="0.3">
      <c r="A171" s="33" t="s">
        <v>559</v>
      </c>
      <c r="B171" s="33" t="s">
        <v>558</v>
      </c>
    </row>
    <row r="172" spans="1:2" ht="15.75" thickBot="1" x14ac:dyDescent="0.3">
      <c r="A172" s="33" t="s">
        <v>569</v>
      </c>
      <c r="B172" s="33" t="s">
        <v>568</v>
      </c>
    </row>
    <row r="173" spans="1:2" ht="15.75" thickBot="1" x14ac:dyDescent="0.3">
      <c r="A173" s="33" t="s">
        <v>553</v>
      </c>
      <c r="B173" s="33" t="s">
        <v>552</v>
      </c>
    </row>
    <row r="174" spans="1:2" ht="26.25" thickBot="1" x14ac:dyDescent="0.3">
      <c r="A174" s="33" t="s">
        <v>1018</v>
      </c>
      <c r="B174" s="33" t="s">
        <v>554</v>
      </c>
    </row>
    <row r="175" spans="1:2" ht="15.75" thickBot="1" x14ac:dyDescent="0.3">
      <c r="A175" s="33" t="s">
        <v>551</v>
      </c>
      <c r="B175" s="33" t="s">
        <v>550</v>
      </c>
    </row>
    <row r="176" spans="1:2" ht="15.75" thickBot="1" x14ac:dyDescent="0.3">
      <c r="A176" s="33" t="s">
        <v>561</v>
      </c>
      <c r="B176" s="33" t="s">
        <v>560</v>
      </c>
    </row>
    <row r="177" spans="1:2" ht="15.75" thickBot="1" x14ac:dyDescent="0.3">
      <c r="A177" s="33" t="s">
        <v>567</v>
      </c>
      <c r="B177" s="33" t="s">
        <v>566</v>
      </c>
    </row>
    <row r="178" spans="1:2" ht="15.75" thickBot="1" x14ac:dyDescent="0.3">
      <c r="A178" s="33" t="s">
        <v>563</v>
      </c>
      <c r="B178" s="33" t="s">
        <v>562</v>
      </c>
    </row>
    <row r="179" spans="1:2" ht="15.75" thickBot="1" x14ac:dyDescent="0.3">
      <c r="A179" s="33" t="s">
        <v>576</v>
      </c>
      <c r="B179" s="33" t="s">
        <v>575</v>
      </c>
    </row>
    <row r="180" spans="1:2" ht="15.75" thickBot="1" x14ac:dyDescent="0.3">
      <c r="A180" s="33" t="s">
        <v>499</v>
      </c>
      <c r="B180" s="33" t="s">
        <v>498</v>
      </c>
    </row>
    <row r="181" spans="1:2" ht="15.75" thickBot="1" x14ac:dyDescent="0.3">
      <c r="A181" s="33" t="s">
        <v>579</v>
      </c>
      <c r="B181" s="33" t="s">
        <v>578</v>
      </c>
    </row>
    <row r="182" spans="1:2" ht="39" thickBot="1" x14ac:dyDescent="0.3">
      <c r="A182" s="33" t="s">
        <v>1019</v>
      </c>
      <c r="B182" s="33" t="s">
        <v>22</v>
      </c>
    </row>
    <row r="183" spans="1:2" ht="15.75" thickBot="1" x14ac:dyDescent="0.3">
      <c r="A183" s="33" t="s">
        <v>60</v>
      </c>
      <c r="B183" s="33" t="s">
        <v>61</v>
      </c>
    </row>
    <row r="184" spans="1:2" ht="15.75" thickBot="1" x14ac:dyDescent="0.3">
      <c r="A184" s="33" t="s">
        <v>577</v>
      </c>
      <c r="B184" s="33" t="s">
        <v>26</v>
      </c>
    </row>
    <row r="185" spans="1:2" ht="26.25" thickBot="1" x14ac:dyDescent="0.3">
      <c r="A185" s="33" t="s">
        <v>1020</v>
      </c>
      <c r="B185" s="33" t="s">
        <v>329</v>
      </c>
    </row>
    <row r="186" spans="1:2" ht="26.25" thickBot="1" x14ac:dyDescent="0.3">
      <c r="A186" s="33" t="s">
        <v>756</v>
      </c>
      <c r="B186" s="33" t="s">
        <v>589</v>
      </c>
    </row>
    <row r="187" spans="1:2" ht="26.25" thickBot="1" x14ac:dyDescent="0.3">
      <c r="A187" s="33" t="s">
        <v>1021</v>
      </c>
      <c r="B187" s="33" t="s">
        <v>451</v>
      </c>
    </row>
    <row r="188" spans="1:2" ht="15.75" thickBot="1" x14ac:dyDescent="0.3">
      <c r="A188" s="33" t="s">
        <v>469</v>
      </c>
      <c r="B188" s="33" t="s">
        <v>468</v>
      </c>
    </row>
    <row r="189" spans="1:2" ht="39" thickBot="1" x14ac:dyDescent="0.3">
      <c r="A189" s="33" t="s">
        <v>1022</v>
      </c>
      <c r="B189" s="33" t="s">
        <v>484</v>
      </c>
    </row>
    <row r="190" spans="1:2" ht="39" thickBot="1" x14ac:dyDescent="0.3">
      <c r="A190" s="33" t="s">
        <v>1023</v>
      </c>
      <c r="B190" s="33" t="s">
        <v>604</v>
      </c>
    </row>
    <row r="191" spans="1:2" ht="51.75" thickBot="1" x14ac:dyDescent="0.3">
      <c r="A191" s="33" t="s">
        <v>667</v>
      </c>
      <c r="B191" s="33" t="s">
        <v>666</v>
      </c>
    </row>
    <row r="192" spans="1:2" ht="15.75" thickBot="1" x14ac:dyDescent="0.3">
      <c r="A192" s="33" t="s">
        <v>307</v>
      </c>
      <c r="B192" s="33" t="s">
        <v>684</v>
      </c>
    </row>
    <row r="193" spans="1:2" ht="15.75" thickBot="1" x14ac:dyDescent="0.3">
      <c r="A193" s="33" t="s">
        <v>601</v>
      </c>
      <c r="B193" s="33" t="s">
        <v>600</v>
      </c>
    </row>
    <row r="194" spans="1:2" ht="26.25" thickBot="1" x14ac:dyDescent="0.3">
      <c r="A194" s="33" t="s">
        <v>609</v>
      </c>
      <c r="B194" s="33" t="s">
        <v>608</v>
      </c>
    </row>
    <row r="195" spans="1:2" ht="26.25" thickBot="1" x14ac:dyDescent="0.3">
      <c r="A195" s="33" t="s">
        <v>582</v>
      </c>
      <c r="B195" s="33" t="s">
        <v>581</v>
      </c>
    </row>
    <row r="196" spans="1:2" ht="15.75" thickBot="1" x14ac:dyDescent="0.3">
      <c r="A196" s="33" t="s">
        <v>76</v>
      </c>
      <c r="B196" s="33" t="s">
        <v>77</v>
      </c>
    </row>
    <row r="197" spans="1:2" ht="15.75" thickBot="1" x14ac:dyDescent="0.3">
      <c r="A197" s="33" t="s">
        <v>607</v>
      </c>
      <c r="B197" s="33" t="s">
        <v>606</v>
      </c>
    </row>
    <row r="198" spans="1:2" ht="15.75" thickBot="1" x14ac:dyDescent="0.3">
      <c r="A198" s="33" t="s">
        <v>621</v>
      </c>
      <c r="B198" s="33" t="s">
        <v>620</v>
      </c>
    </row>
    <row r="199" spans="1:2" ht="15.75" thickBot="1" x14ac:dyDescent="0.3">
      <c r="A199" s="33" t="s">
        <v>598</v>
      </c>
      <c r="B199" s="33" t="s">
        <v>597</v>
      </c>
    </row>
    <row r="200" spans="1:2" ht="15.75" thickBot="1" x14ac:dyDescent="0.3">
      <c r="A200" s="33" t="s">
        <v>586</v>
      </c>
      <c r="B200" s="33" t="s">
        <v>585</v>
      </c>
    </row>
    <row r="201" spans="1:2" ht="39" thickBot="1" x14ac:dyDescent="0.3">
      <c r="A201" s="33" t="s">
        <v>759</v>
      </c>
      <c r="B201" s="33" t="s">
        <v>861</v>
      </c>
    </row>
    <row r="202" spans="1:2" ht="15.75" thickBot="1" x14ac:dyDescent="0.3">
      <c r="A202" s="33" t="s">
        <v>613</v>
      </c>
      <c r="B202" s="33" t="s">
        <v>612</v>
      </c>
    </row>
    <row r="203" spans="1:2" ht="15.75" thickBot="1" x14ac:dyDescent="0.3">
      <c r="A203" s="33" t="s">
        <v>615</v>
      </c>
      <c r="B203" s="33" t="s">
        <v>614</v>
      </c>
    </row>
    <row r="204" spans="1:2" ht="26.25" thickBot="1" x14ac:dyDescent="0.3">
      <c r="A204" s="33" t="s">
        <v>596</v>
      </c>
      <c r="B204" s="33" t="s">
        <v>595</v>
      </c>
    </row>
    <row r="205" spans="1:2" ht="15.75" thickBot="1" x14ac:dyDescent="0.3">
      <c r="A205" s="33" t="s">
        <v>603</v>
      </c>
      <c r="B205" s="33" t="s">
        <v>602</v>
      </c>
    </row>
    <row r="206" spans="1:2" ht="15.75" thickBot="1" x14ac:dyDescent="0.3">
      <c r="A206" s="33" t="s">
        <v>687</v>
      </c>
      <c r="B206" s="33" t="s">
        <v>47</v>
      </c>
    </row>
    <row r="207" spans="1:2" ht="64.5" thickBot="1" x14ac:dyDescent="0.3">
      <c r="A207" s="33" t="s">
        <v>1024</v>
      </c>
      <c r="B207" s="33" t="s">
        <v>587</v>
      </c>
    </row>
    <row r="208" spans="1:2" ht="26.25" thickBot="1" x14ac:dyDescent="0.3">
      <c r="A208" s="33" t="s">
        <v>749</v>
      </c>
      <c r="B208" s="33" t="s">
        <v>863</v>
      </c>
    </row>
    <row r="209" spans="1:2" ht="15.75" thickBot="1" x14ac:dyDescent="0.3">
      <c r="A209" s="33" t="s">
        <v>384</v>
      </c>
      <c r="B209" s="33" t="s">
        <v>383</v>
      </c>
    </row>
    <row r="210" spans="1:2" ht="15.75" thickBot="1" x14ac:dyDescent="0.3">
      <c r="A210" s="33" t="s">
        <v>473</v>
      </c>
      <c r="B210" s="33" t="s">
        <v>472</v>
      </c>
    </row>
    <row r="211" spans="1:2" ht="15.75" thickBot="1" x14ac:dyDescent="0.3">
      <c r="A211" s="33" t="s">
        <v>584</v>
      </c>
      <c r="B211" s="33" t="s">
        <v>583</v>
      </c>
    </row>
    <row r="212" spans="1:2" ht="15.75" thickBot="1" x14ac:dyDescent="0.3">
      <c r="A212" s="33" t="s">
        <v>611</v>
      </c>
      <c r="B212" s="33" t="s">
        <v>610</v>
      </c>
    </row>
    <row r="213" spans="1:2" ht="39" thickBot="1" x14ac:dyDescent="0.3">
      <c r="A213" s="33" t="s">
        <v>594</v>
      </c>
      <c r="B213" s="33" t="s">
        <v>593</v>
      </c>
    </row>
    <row r="214" spans="1:2" ht="15.75" thickBot="1" x14ac:dyDescent="0.3">
      <c r="A214" s="33" t="s">
        <v>617</v>
      </c>
      <c r="B214" s="33" t="s">
        <v>616</v>
      </c>
    </row>
    <row r="215" spans="1:2" ht="15.75" thickBot="1" x14ac:dyDescent="0.3">
      <c r="A215" s="33" t="s">
        <v>354</v>
      </c>
      <c r="B215" s="33" t="s">
        <v>353</v>
      </c>
    </row>
    <row r="216" spans="1:2" ht="15.75" thickBot="1" x14ac:dyDescent="0.3">
      <c r="A216" s="33" t="s">
        <v>1034</v>
      </c>
      <c r="B216" s="33" t="s">
        <v>622</v>
      </c>
    </row>
    <row r="217" spans="1:2" ht="39" thickBot="1" x14ac:dyDescent="0.3">
      <c r="A217" s="33" t="s">
        <v>1025</v>
      </c>
      <c r="B217" s="33" t="s">
        <v>646</v>
      </c>
    </row>
    <row r="218" spans="1:2" ht="15.75" thickBot="1" x14ac:dyDescent="0.3">
      <c r="A218" s="33" t="s">
        <v>631</v>
      </c>
      <c r="B218" s="33" t="s">
        <v>630</v>
      </c>
    </row>
    <row r="219" spans="1:2" ht="39" thickBot="1" x14ac:dyDescent="0.3">
      <c r="A219" s="33" t="s">
        <v>997</v>
      </c>
      <c r="B219" s="33" t="s">
        <v>59</v>
      </c>
    </row>
    <row r="220" spans="1:2" ht="15.75" thickBot="1" x14ac:dyDescent="0.3">
      <c r="A220" s="33" t="s">
        <v>629</v>
      </c>
      <c r="B220" s="33" t="s">
        <v>628</v>
      </c>
    </row>
    <row r="221" spans="1:2" ht="15.75" thickBot="1" x14ac:dyDescent="0.3">
      <c r="A221" s="33" t="s">
        <v>637</v>
      </c>
      <c r="B221" s="33" t="s">
        <v>636</v>
      </c>
    </row>
    <row r="222" spans="1:2" ht="15.75" thickBot="1" x14ac:dyDescent="0.3">
      <c r="A222" s="33" t="s">
        <v>74</v>
      </c>
      <c r="B222" s="33" t="s">
        <v>75</v>
      </c>
    </row>
    <row r="223" spans="1:2" ht="15.75" thickBot="1" x14ac:dyDescent="0.3">
      <c r="A223" s="33" t="s">
        <v>633</v>
      </c>
      <c r="B223" s="33" t="s">
        <v>632</v>
      </c>
    </row>
    <row r="224" spans="1:2" ht="15.75" thickBot="1" x14ac:dyDescent="0.3">
      <c r="A224" s="33" t="s">
        <v>639</v>
      </c>
      <c r="B224" s="33" t="s">
        <v>638</v>
      </c>
    </row>
    <row r="225" spans="1:2" ht="26.25" thickBot="1" x14ac:dyDescent="0.3">
      <c r="A225" s="33" t="s">
        <v>641</v>
      </c>
      <c r="B225" s="33" t="s">
        <v>640</v>
      </c>
    </row>
    <row r="226" spans="1:2" ht="15.75" thickBot="1" x14ac:dyDescent="0.3">
      <c r="A226" s="33" t="s">
        <v>92</v>
      </c>
      <c r="B226" s="33" t="s">
        <v>93</v>
      </c>
    </row>
    <row r="227" spans="1:2" ht="15.75" thickBot="1" x14ac:dyDescent="0.3">
      <c r="A227" s="33" t="s">
        <v>643</v>
      </c>
      <c r="B227" s="33" t="s">
        <v>642</v>
      </c>
    </row>
    <row r="228" spans="1:2" ht="26.25" thickBot="1" x14ac:dyDescent="0.3">
      <c r="A228" s="33" t="s">
        <v>635</v>
      </c>
      <c r="B228" s="33" t="s">
        <v>634</v>
      </c>
    </row>
    <row r="229" spans="1:2" ht="39" thickBot="1" x14ac:dyDescent="0.3">
      <c r="A229" s="33" t="s">
        <v>1026</v>
      </c>
      <c r="B229" s="33" t="s">
        <v>624</v>
      </c>
    </row>
    <row r="230" spans="1:2" ht="15.75" thickBot="1" x14ac:dyDescent="0.3">
      <c r="A230" s="33" t="s">
        <v>645</v>
      </c>
      <c r="B230" s="33" t="s">
        <v>644</v>
      </c>
    </row>
    <row r="231" spans="1:2" ht="15.75" thickBot="1" x14ac:dyDescent="0.3">
      <c r="A231" s="33" t="s">
        <v>56</v>
      </c>
      <c r="B231" s="33" t="s">
        <v>57</v>
      </c>
    </row>
    <row r="232" spans="1:2" ht="15.75" thickBot="1" x14ac:dyDescent="0.3">
      <c r="A232" s="33" t="s">
        <v>652</v>
      </c>
      <c r="B232" s="33" t="s">
        <v>651</v>
      </c>
    </row>
    <row r="233" spans="1:2" ht="39" thickBot="1" x14ac:dyDescent="0.3">
      <c r="A233" s="33" t="s">
        <v>1027</v>
      </c>
      <c r="B233" s="33" t="s">
        <v>299</v>
      </c>
    </row>
    <row r="234" spans="1:2" ht="77.25" thickBot="1" x14ac:dyDescent="0.3">
      <c r="A234" s="33" t="s">
        <v>1028</v>
      </c>
      <c r="B234" s="33" t="s">
        <v>3</v>
      </c>
    </row>
    <row r="235" spans="1:2" ht="64.5" thickBot="1" x14ac:dyDescent="0.3">
      <c r="A235" s="33" t="s">
        <v>1035</v>
      </c>
      <c r="B235" s="33" t="s">
        <v>653</v>
      </c>
    </row>
    <row r="236" spans="1:2" ht="51.75" thickBot="1" x14ac:dyDescent="0.3">
      <c r="A236" s="33" t="s">
        <v>1029</v>
      </c>
      <c r="B236" s="33" t="s">
        <v>19</v>
      </c>
    </row>
    <row r="237" spans="1:2" ht="15.75" thickBot="1" x14ac:dyDescent="0.3">
      <c r="A237" s="33" t="s">
        <v>657</v>
      </c>
      <c r="B237" s="33" t="s">
        <v>656</v>
      </c>
    </row>
    <row r="238" spans="1:2" ht="15.75" thickBot="1" x14ac:dyDescent="0.3">
      <c r="A238" s="33" t="s">
        <v>659</v>
      </c>
      <c r="B238" s="33" t="s">
        <v>658</v>
      </c>
    </row>
    <row r="239" spans="1:2" ht="15.75" thickBot="1" x14ac:dyDescent="0.3">
      <c r="A239" s="33" t="s">
        <v>680</v>
      </c>
      <c r="B239" s="33" t="s">
        <v>679</v>
      </c>
    </row>
    <row r="240" spans="1:2" ht="39" thickBot="1" x14ac:dyDescent="0.3">
      <c r="A240" s="33" t="s">
        <v>996</v>
      </c>
      <c r="B240" s="33" t="s">
        <v>668</v>
      </c>
    </row>
    <row r="241" spans="1:2" ht="15.75" thickBot="1" x14ac:dyDescent="0.3">
      <c r="A241" s="33" t="s">
        <v>995</v>
      </c>
      <c r="B241" s="33" t="s">
        <v>676</v>
      </c>
    </row>
    <row r="242" spans="1:2" ht="39" thickBot="1" x14ac:dyDescent="0.3">
      <c r="A242" s="33" t="s">
        <v>1030</v>
      </c>
      <c r="B242" s="33" t="s">
        <v>671</v>
      </c>
    </row>
    <row r="243" spans="1:2" ht="39" thickBot="1" x14ac:dyDescent="0.3">
      <c r="A243" s="33" t="s">
        <v>871</v>
      </c>
      <c r="B243" s="33" t="s">
        <v>674</v>
      </c>
    </row>
    <row r="244" spans="1:2" ht="39" thickBot="1" x14ac:dyDescent="0.3">
      <c r="A244" s="33" t="s">
        <v>1036</v>
      </c>
      <c r="B244" s="33" t="s">
        <v>681</v>
      </c>
    </row>
    <row r="245" spans="1:2" ht="26.25" thickBot="1" x14ac:dyDescent="0.3">
      <c r="A245" s="33" t="s">
        <v>381</v>
      </c>
      <c r="B245" s="33" t="s">
        <v>380</v>
      </c>
    </row>
    <row r="246" spans="1:2" ht="15.75" thickBot="1" x14ac:dyDescent="0.3">
      <c r="A246" s="33" t="s">
        <v>686</v>
      </c>
      <c r="B246" s="33" t="s">
        <v>685</v>
      </c>
    </row>
    <row r="247" spans="1:2" ht="15.75" thickBot="1" x14ac:dyDescent="0.3">
      <c r="A247" s="33" t="s">
        <v>54</v>
      </c>
      <c r="B247" s="33" t="s">
        <v>55</v>
      </c>
    </row>
    <row r="248" spans="1:2" ht="15.75" thickBot="1" x14ac:dyDescent="0.3">
      <c r="A248" s="33" t="s">
        <v>52</v>
      </c>
      <c r="B248" s="33" t="s">
        <v>53</v>
      </c>
    </row>
    <row r="249" spans="1:2" ht="26.25" thickBot="1" x14ac:dyDescent="0.3">
      <c r="A249" s="33" t="s">
        <v>1031</v>
      </c>
      <c r="B249" s="33" t="s">
        <v>291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DAB0-DAC2-468B-A503-71B71F78263C}">
  <dimension ref="A1:I26"/>
  <sheetViews>
    <sheetView tabSelected="1" zoomScaleNormal="100" workbookViewId="0">
      <selection activeCell="A22" sqref="A22"/>
    </sheetView>
  </sheetViews>
  <sheetFormatPr baseColWidth="10" defaultRowHeight="15" x14ac:dyDescent="0.25"/>
  <cols>
    <col min="1" max="1" width="22.7109375" customWidth="1"/>
    <col min="2" max="2" width="18.42578125" customWidth="1"/>
    <col min="3" max="3" width="11.5703125" bestFit="1" customWidth="1"/>
    <col min="4" max="4" width="12.140625" bestFit="1" customWidth="1"/>
    <col min="5" max="5" width="20.5703125" customWidth="1"/>
    <col min="6" max="6" width="5.7109375" customWidth="1"/>
    <col min="7" max="8" width="11.5703125" bestFit="1" customWidth="1"/>
    <col min="9" max="9" width="24.5703125" customWidth="1"/>
    <col min="10" max="10" width="6.85546875" customWidth="1"/>
    <col min="11" max="12" width="11.5703125" bestFit="1" customWidth="1"/>
    <col min="13" max="13" width="13.42578125" bestFit="1" customWidth="1"/>
    <col min="14" max="14" width="11.5703125" bestFit="1" customWidth="1"/>
    <col min="16" max="16" width="11.5703125" bestFit="1" customWidth="1"/>
  </cols>
  <sheetData>
    <row r="1" spans="1:9" x14ac:dyDescent="0.25">
      <c r="A1" s="25" t="s">
        <v>35</v>
      </c>
      <c r="B1" s="20"/>
      <c r="C1" s="20" t="s">
        <v>993</v>
      </c>
    </row>
    <row r="2" spans="1:9" x14ac:dyDescent="0.25">
      <c r="A2" t="s">
        <v>19</v>
      </c>
      <c r="B2" t="s">
        <v>869</v>
      </c>
      <c r="C2">
        <f>Alphas!$J$4</f>
        <v>5.953305611064651E-3</v>
      </c>
    </row>
    <row r="3" spans="1:9" x14ac:dyDescent="0.25">
      <c r="A3" t="s">
        <v>18</v>
      </c>
      <c r="B3" t="s">
        <v>163</v>
      </c>
      <c r="C3">
        <f>Alphas!$J$22</f>
        <v>0.12240284074761253</v>
      </c>
    </row>
    <row r="4" spans="1:9" x14ac:dyDescent="0.25">
      <c r="A4" t="s">
        <v>20</v>
      </c>
      <c r="B4" t="s">
        <v>278</v>
      </c>
      <c r="C4">
        <f>Alphas!$J$40</f>
        <v>3.9810327665964554E-2</v>
      </c>
    </row>
    <row r="5" spans="1:9" x14ac:dyDescent="0.25">
      <c r="A5" t="s">
        <v>21</v>
      </c>
      <c r="B5" t="s">
        <v>455</v>
      </c>
      <c r="C5">
        <f>Alphas!J58</f>
        <v>5.4078714664034654E-2</v>
      </c>
    </row>
    <row r="6" spans="1:9" x14ac:dyDescent="0.25">
      <c r="A6" t="s">
        <v>22</v>
      </c>
      <c r="B6" t="s">
        <v>980</v>
      </c>
      <c r="C6">
        <f>Alphas!J76</f>
        <v>8.1395048509893472E-2</v>
      </c>
    </row>
    <row r="7" spans="1:9" x14ac:dyDescent="0.25">
      <c r="A7" t="s">
        <v>23</v>
      </c>
      <c r="B7" t="s">
        <v>173</v>
      </c>
      <c r="C7">
        <f>Alphas!J94</f>
        <v>2.9863984230625112E-3</v>
      </c>
    </row>
    <row r="8" spans="1:9" x14ac:dyDescent="0.25">
      <c r="A8" t="s">
        <v>24</v>
      </c>
      <c r="B8" t="s">
        <v>262</v>
      </c>
      <c r="C8">
        <f>Alphas!J112</f>
        <v>1.2662713963945825E-2</v>
      </c>
    </row>
    <row r="9" spans="1:9" x14ac:dyDescent="0.25">
      <c r="A9" t="s">
        <v>25</v>
      </c>
      <c r="B9" t="s">
        <v>149</v>
      </c>
      <c r="C9">
        <f>Alphas!J130</f>
        <v>0.1505082450206115</v>
      </c>
    </row>
    <row r="10" spans="1:9" ht="15.75" thickBot="1" x14ac:dyDescent="0.3">
      <c r="A10" s="32" t="s">
        <v>17</v>
      </c>
      <c r="B10" s="32" t="s">
        <v>900</v>
      </c>
      <c r="C10" s="32">
        <f>EU!J1</f>
        <v>1.2389401307264044E-2</v>
      </c>
      <c r="D10" s="32"/>
      <c r="E10" s="32"/>
      <c r="F10" s="32"/>
      <c r="G10" s="32"/>
      <c r="H10" s="32"/>
      <c r="I10" s="32"/>
    </row>
    <row r="11" spans="1:9" x14ac:dyDescent="0.25">
      <c r="A11" s="44" t="s">
        <v>26</v>
      </c>
      <c r="B11" s="44" t="s">
        <v>1057</v>
      </c>
      <c r="C11">
        <v>0.23309856322810685</v>
      </c>
    </row>
    <row r="12" spans="1:9" x14ac:dyDescent="0.25">
      <c r="A12" s="44" t="s">
        <v>27</v>
      </c>
      <c r="B12" t="s">
        <v>1042</v>
      </c>
      <c r="C12">
        <v>5.1192614855260894E-2</v>
      </c>
    </row>
    <row r="13" spans="1:9" x14ac:dyDescent="0.25">
      <c r="A13" s="44" t="s">
        <v>28</v>
      </c>
      <c r="B13" t="s">
        <v>988</v>
      </c>
      <c r="C13">
        <v>4.7599926130683909E-2</v>
      </c>
    </row>
    <row r="14" spans="1:9" x14ac:dyDescent="0.25">
      <c r="A14" s="44" t="s">
        <v>29</v>
      </c>
      <c r="B14" t="s">
        <v>1058</v>
      </c>
      <c r="C14">
        <v>3.3717403533832312E-2</v>
      </c>
    </row>
    <row r="15" spans="1:9" x14ac:dyDescent="0.25">
      <c r="A15" s="44" t="s">
        <v>31</v>
      </c>
      <c r="B15" t="s">
        <v>1041</v>
      </c>
      <c r="C15">
        <v>3.7655849233238656E-2</v>
      </c>
    </row>
    <row r="16" spans="1:9" x14ac:dyDescent="0.25">
      <c r="A16" s="44" t="s">
        <v>30</v>
      </c>
      <c r="B16" t="s">
        <v>987</v>
      </c>
      <c r="C16">
        <v>1.6714457430316274E-2</v>
      </c>
    </row>
    <row r="17" spans="1:3" x14ac:dyDescent="0.25">
      <c r="A17" s="44" t="s">
        <v>7</v>
      </c>
      <c r="B17" t="s">
        <v>1059</v>
      </c>
      <c r="C17">
        <v>6.1404047223672077E-2</v>
      </c>
    </row>
    <row r="18" spans="1:3" x14ac:dyDescent="0.25">
      <c r="A18" s="44" t="s">
        <v>3</v>
      </c>
      <c r="B18" t="s">
        <v>1060</v>
      </c>
      <c r="C18">
        <v>7.2649426010716542E-2</v>
      </c>
    </row>
    <row r="21" spans="1:3" x14ac:dyDescent="0.25">
      <c r="A21" s="29"/>
      <c r="B21" s="29"/>
    </row>
    <row r="22" spans="1:3" x14ac:dyDescent="0.25">
      <c r="A22" s="34"/>
    </row>
    <row r="23" spans="1:3" x14ac:dyDescent="0.25">
      <c r="A23" s="34"/>
    </row>
    <row r="24" spans="1:3" x14ac:dyDescent="0.25">
      <c r="A24" s="34"/>
    </row>
    <row r="25" spans="1:3" x14ac:dyDescent="0.25">
      <c r="A25" s="34"/>
    </row>
    <row r="26" spans="1:3" x14ac:dyDescent="0.25">
      <c r="A26" s="3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FD11-84C5-446D-BBEF-E0A61B4E302F}">
  <dimension ref="A1:P169"/>
  <sheetViews>
    <sheetView topLeftCell="A145" workbookViewId="0">
      <selection activeCell="A169" sqref="A169"/>
    </sheetView>
  </sheetViews>
  <sheetFormatPr baseColWidth="10" defaultRowHeight="15" x14ac:dyDescent="0.25"/>
  <cols>
    <col min="4" max="6" width="15.7109375" customWidth="1"/>
    <col min="9" max="10" width="12" customWidth="1"/>
    <col min="11" max="11" width="12" bestFit="1" customWidth="1"/>
    <col min="12" max="14" width="12" customWidth="1"/>
    <col min="16" max="16" width="12" bestFit="1" customWidth="1"/>
  </cols>
  <sheetData>
    <row r="1" spans="1:11" x14ac:dyDescent="0.25">
      <c r="C1" t="s">
        <v>1038</v>
      </c>
      <c r="D1" t="s">
        <v>974</v>
      </c>
      <c r="J1" t="s">
        <v>1046</v>
      </c>
      <c r="K1">
        <v>0.1</v>
      </c>
    </row>
    <row r="2" spans="1:11" x14ac:dyDescent="0.25">
      <c r="C2" t="s">
        <v>286</v>
      </c>
      <c r="D2" t="s">
        <v>1039</v>
      </c>
    </row>
    <row r="3" spans="1:11" x14ac:dyDescent="0.25">
      <c r="A3" s="34"/>
      <c r="I3" t="s">
        <v>17</v>
      </c>
    </row>
    <row r="5" spans="1:11" x14ac:dyDescent="0.25">
      <c r="A5" s="29" t="s">
        <v>26</v>
      </c>
      <c r="B5" s="29" t="s">
        <v>981</v>
      </c>
      <c r="C5">
        <f>SUM(C6:C16)</f>
        <v>116.787028209</v>
      </c>
      <c r="D5">
        <f>SUM(D6:D16)</f>
        <v>1093.6666943932735</v>
      </c>
      <c r="E5">
        <f>MEDIAN(E6:E16)</f>
        <v>0.14052077131064475</v>
      </c>
      <c r="F5">
        <f>_xlfn.RANK.EQ(E5,$E$5:$E$16,0)</f>
        <v>6</v>
      </c>
      <c r="G5">
        <f>REU!I1</f>
        <v>0.23309856322810685</v>
      </c>
      <c r="H5">
        <v>0.1</v>
      </c>
      <c r="I5" t="s">
        <v>26</v>
      </c>
      <c r="J5">
        <f>REU!I1</f>
        <v>0.23309856322810685</v>
      </c>
      <c r="K5">
        <f>J5*3*$K$1^2*D5</f>
        <v>7.6479640534051541</v>
      </c>
    </row>
    <row r="6" spans="1:11" x14ac:dyDescent="0.25">
      <c r="A6" s="35" t="s">
        <v>353</v>
      </c>
      <c r="B6" t="s">
        <v>354</v>
      </c>
      <c r="C6">
        <f>VLOOKUP(A6,'CO2'!C:G,4,0)</f>
        <v>10.284253769999999</v>
      </c>
      <c r="D6">
        <f>VLOOKUP(A6,GDP_WB!D:O,12,0)/10^9</f>
        <v>752.24804573011033</v>
      </c>
      <c r="E6">
        <f>C6/D6</f>
        <v>1.3671359903658371E-2</v>
      </c>
      <c r="F6">
        <f t="shared" ref="F6:F16" si="0">_xlfn.RANK.EQ(E6,$E$5:$E$16,0)</f>
        <v>12</v>
      </c>
      <c r="I6" t="s">
        <v>26</v>
      </c>
      <c r="J6">
        <f t="shared" ref="J6:J16" si="1">K6/(3*$K$1^2*D6)</f>
        <v>0.37278308693069828</v>
      </c>
      <c r="K6">
        <f t="shared" ref="K6:K16" si="2">(((F6-$F$5)/$F$5*0.1)+1)*$K$5</f>
        <v>8.4127604587456695</v>
      </c>
    </row>
    <row r="7" spans="1:11" x14ac:dyDescent="0.25">
      <c r="A7" s="35" t="s">
        <v>294</v>
      </c>
      <c r="B7" t="s">
        <v>101</v>
      </c>
      <c r="C7">
        <f>VLOOKUP(A7,'CO2'!C:G,4,0)</f>
        <v>1.5226568359999999</v>
      </c>
      <c r="D7">
        <f>VLOOKUP(A7,GDP_WB!D:O,12,0)/10^9</f>
        <v>15.131866270593649</v>
      </c>
      <c r="E7">
        <f t="shared" ref="E7:E16" si="3">C7/D7</f>
        <v>0.10062584540276032</v>
      </c>
      <c r="F7">
        <f t="shared" si="0"/>
        <v>9</v>
      </c>
      <c r="I7" t="s">
        <v>26</v>
      </c>
      <c r="J7">
        <f t="shared" si="1"/>
        <v>17.689737477350757</v>
      </c>
      <c r="K7">
        <f t="shared" si="2"/>
        <v>8.0303622560754118</v>
      </c>
    </row>
    <row r="8" spans="1:11" x14ac:dyDescent="0.25">
      <c r="A8" s="35" t="s">
        <v>332</v>
      </c>
      <c r="B8" t="s">
        <v>133</v>
      </c>
      <c r="C8">
        <f>VLOOKUP(A8,'CO2'!C:G,4,0)</f>
        <v>17.053459969999999</v>
      </c>
      <c r="D8">
        <f>VLOOKUP(A8,GDP_WB!D:O,12,0)/10^9</f>
        <v>61.489588894821146</v>
      </c>
      <c r="E8">
        <f t="shared" si="3"/>
        <v>0.27733898171233823</v>
      </c>
      <c r="F8">
        <f t="shared" si="0"/>
        <v>4</v>
      </c>
      <c r="I8" t="s">
        <v>26</v>
      </c>
      <c r="J8">
        <f t="shared" si="1"/>
        <v>4.0077418259848496</v>
      </c>
      <c r="K8">
        <f t="shared" si="2"/>
        <v>7.3930319182916486</v>
      </c>
    </row>
    <row r="9" spans="1:11" x14ac:dyDescent="0.25">
      <c r="A9" s="35" t="s">
        <v>651</v>
      </c>
      <c r="B9" t="s">
        <v>652</v>
      </c>
      <c r="C9">
        <f>VLOOKUP(A9,'CO2'!C:G,4,0)</f>
        <v>60.925052669999999</v>
      </c>
      <c r="D9">
        <f>VLOOKUP(A9,GDP_WB!D:O,12,0)/10^9</f>
        <v>156.61786144857649</v>
      </c>
      <c r="E9">
        <f t="shared" si="3"/>
        <v>0.38900449863442921</v>
      </c>
      <c r="F9">
        <f t="shared" si="0"/>
        <v>1</v>
      </c>
      <c r="I9" t="s">
        <v>26</v>
      </c>
      <c r="J9">
        <f t="shared" si="1"/>
        <v>1.4920890143646959</v>
      </c>
      <c r="K9">
        <f t="shared" si="2"/>
        <v>7.0106337156213909</v>
      </c>
    </row>
    <row r="10" spans="1:11" x14ac:dyDescent="0.25">
      <c r="A10" s="35" t="str">
        <f>VLOOKUP(B10,ISO3_2.0!A:B,2,FALSE)</f>
        <v>MDA</v>
      </c>
      <c r="B10" t="s">
        <v>491</v>
      </c>
      <c r="C10">
        <f>VLOOKUP(A10,'CO2'!C:G,4,0)</f>
        <v>1.626039896</v>
      </c>
      <c r="D10">
        <f>VLOOKUP(A10,GDP_WB!D:O,12,0)/10^9</f>
        <v>11.859730543552535</v>
      </c>
      <c r="E10">
        <f t="shared" si="3"/>
        <v>0.13710597302600486</v>
      </c>
      <c r="F10">
        <f t="shared" si="0"/>
        <v>8</v>
      </c>
      <c r="I10" t="s">
        <v>26</v>
      </c>
      <c r="J10">
        <f t="shared" si="1"/>
        <v>22.212129692426601</v>
      </c>
      <c r="K10">
        <f t="shared" si="2"/>
        <v>7.9028961885186604</v>
      </c>
    </row>
    <row r="11" spans="1:11" x14ac:dyDescent="0.25">
      <c r="A11" s="35" t="str">
        <f>VLOOKUP(B11,ISO3_2.0!A:B,2,FALSE)</f>
        <v>AND</v>
      </c>
      <c r="B11" t="s">
        <v>105</v>
      </c>
      <c r="C11">
        <f>IF(ISERROR(VLOOKUP(A11,'CO2'!$C$2:$G$220,4,FALSE)),"NA",VLOOKUP(A11,'CO2'!$C$2:$G$220,4,FALSE))</f>
        <v>0.12841017199999999</v>
      </c>
      <c r="D11">
        <f>IF(ISERROR(VLOOKUP(A11,GDP_WB!D:O,12,0)/10^9),"NA",VLOOKUP(A11,GDP_WB!D:O,12,0)/10^9)</f>
        <v>2.891001149361105</v>
      </c>
      <c r="E11">
        <f t="shared" si="3"/>
        <v>4.4417198529436049E-2</v>
      </c>
      <c r="F11">
        <f t="shared" si="0"/>
        <v>11</v>
      </c>
      <c r="I11" t="s">
        <v>26</v>
      </c>
      <c r="J11">
        <f t="shared" si="1"/>
        <v>95.529702493314687</v>
      </c>
      <c r="K11">
        <f t="shared" si="2"/>
        <v>8.2852943911889163</v>
      </c>
    </row>
    <row r="12" spans="1:11" x14ac:dyDescent="0.25">
      <c r="A12" s="35" t="str">
        <f>VLOOKUP(B12,ISO3_2.0!A:B,2,FALSE)</f>
        <v>BIH</v>
      </c>
      <c r="B12" t="s">
        <v>146</v>
      </c>
      <c r="C12">
        <f>IF(ISERROR(VLOOKUP(A12,'CO2'!$C$2:$G$220,4,FALSE)),"NA",VLOOKUP(A12,'CO2'!$C$2:$G$220,4,FALSE))</f>
        <v>7.2655819160000004</v>
      </c>
      <c r="D12">
        <f>IF(ISERROR(VLOOKUP(A12,GDP_WB!D:O,12,0)/10^9),"NA",VLOOKUP(A12,GDP_WB!D:O,12,0)/10^9)</f>
        <v>19.955120004660376</v>
      </c>
      <c r="E12">
        <f t="shared" si="3"/>
        <v>0.36409612742510072</v>
      </c>
      <c r="F12">
        <f t="shared" si="0"/>
        <v>2</v>
      </c>
      <c r="I12" t="s">
        <v>26</v>
      </c>
      <c r="J12">
        <f t="shared" si="1"/>
        <v>11.923589504032199</v>
      </c>
      <c r="K12">
        <f t="shared" si="2"/>
        <v>7.1380997831781441</v>
      </c>
    </row>
    <row r="13" spans="1:11" x14ac:dyDescent="0.25">
      <c r="A13" s="35" t="str">
        <f>VLOOKUP(B13,ISO3_2.0!A:B,2,FALSE)</f>
        <v>FRO</v>
      </c>
      <c r="B13" t="s">
        <v>849</v>
      </c>
      <c r="C13">
        <f>IF(ISERROR(VLOOKUP(A13,'CO2'!$C$2:$G$220,4,FALSE)),"NA",VLOOKUP(A13,'CO2'!$C$2:$G$220,4,FALSE))</f>
        <v>0.195143017</v>
      </c>
      <c r="D13">
        <f>IF(ISERROR(VLOOKUP(A13,GDP_WB!D:O,12,0)/10^9),"NA",VLOOKUP(A13,GDP_WB!D:O,12,0)/10^9)</f>
        <v>3.2407599889945278</v>
      </c>
      <c r="E13">
        <f t="shared" si="3"/>
        <v>6.0215201885575213E-2</v>
      </c>
      <c r="F13">
        <f t="shared" si="0"/>
        <v>10</v>
      </c>
      <c r="I13" t="s">
        <v>26</v>
      </c>
      <c r="J13">
        <f t="shared" si="1"/>
        <v>83.908592956958387</v>
      </c>
      <c r="K13">
        <f t="shared" si="2"/>
        <v>8.1578283236321649</v>
      </c>
    </row>
    <row r="14" spans="1:11" x14ac:dyDescent="0.25">
      <c r="A14" s="35" t="str">
        <f>VLOOKUP(B14,ISO3_2.0!A:B,2,FALSE)</f>
        <v>MKD</v>
      </c>
      <c r="B14" t="s">
        <v>499</v>
      </c>
      <c r="C14">
        <f>IF(ISERROR(VLOOKUP(A14,'CO2'!$C$2:$G$220,4,FALSE)),"NA",VLOOKUP(A14,'CO2'!$C$2:$G$220,4,FALSE))</f>
        <v>2.1946951619999999</v>
      </c>
      <c r="D14">
        <f>IF(ISERROR(VLOOKUP(A14,GDP_WB!D:O,12,0)/10^9),"NA",VLOOKUP(A14,GDP_WB!D:O,12,0)/10^9)</f>
        <v>12.116981815226145</v>
      </c>
      <c r="E14">
        <f t="shared" si="3"/>
        <v>0.1811255637309083</v>
      </c>
      <c r="F14">
        <f t="shared" si="0"/>
        <v>5</v>
      </c>
      <c r="I14" t="s">
        <v>26</v>
      </c>
      <c r="J14">
        <f t="shared" si="1"/>
        <v>20.688589783962467</v>
      </c>
      <c r="K14">
        <f t="shared" si="2"/>
        <v>7.5204979858484009</v>
      </c>
    </row>
    <row r="15" spans="1:11" x14ac:dyDescent="0.25">
      <c r="A15" s="35" t="str">
        <f>VLOOKUP(B15,ISO3_2.0!A:B,2,FALSE)</f>
        <v>MNE</v>
      </c>
      <c r="B15" t="s">
        <v>509</v>
      </c>
      <c r="C15">
        <f>IF(ISERROR(VLOOKUP(A15,'CO2'!$C$2:$G$220,4,FALSE)),"NA",VLOOKUP(A15,'CO2'!$C$2:$G$220,4,FALSE))</f>
        <v>0.67179076000000004</v>
      </c>
      <c r="D15">
        <f>IF(ISERROR(VLOOKUP(A15,GDP_WB!D:O,12,0)/10^9),"NA",VLOOKUP(A15,GDP_WB!D:O,12,0)/10^9)</f>
        <v>4.7807221219622669</v>
      </c>
      <c r="E15">
        <f t="shared" si="3"/>
        <v>0.14052077131064475</v>
      </c>
      <c r="F15">
        <f t="shared" si="0"/>
        <v>6</v>
      </c>
      <c r="I15" t="s">
        <v>26</v>
      </c>
      <c r="J15">
        <f t="shared" si="1"/>
        <v>53.325026765803152</v>
      </c>
      <c r="K15">
        <f t="shared" si="2"/>
        <v>7.6479640534051541</v>
      </c>
    </row>
    <row r="16" spans="1:11" x14ac:dyDescent="0.25">
      <c r="A16" s="35" t="str">
        <f>VLOOKUP(B16,ISO3_2.0!A:B,2,FALSE)</f>
        <v>SRB</v>
      </c>
      <c r="B16" t="s">
        <v>607</v>
      </c>
      <c r="C16">
        <f>IF(ISERROR(VLOOKUP(A16,'CO2'!$C$2:$G$220,4,FALSE)),"NA",VLOOKUP(A16,'CO2'!$C$2:$G$220,4,FALSE))</f>
        <v>14.919944040000001</v>
      </c>
      <c r="D16">
        <f>IF(ISERROR(VLOOKUP(A16,GDP_WB!D:O,12,0)/10^9),"NA",VLOOKUP(A16,GDP_WB!D:O,12,0)/10^9)</f>
        <v>53.33501642541485</v>
      </c>
      <c r="E16">
        <f t="shared" si="3"/>
        <v>0.27974012271777321</v>
      </c>
      <c r="F16">
        <f t="shared" si="0"/>
        <v>3</v>
      </c>
      <c r="I16" t="s">
        <v>26</v>
      </c>
      <c r="J16">
        <f t="shared" si="1"/>
        <v>4.5408353571336901</v>
      </c>
      <c r="K16">
        <f t="shared" si="2"/>
        <v>7.2655658507348964</v>
      </c>
    </row>
    <row r="18" spans="1:11" s="29" customFormat="1" x14ac:dyDescent="0.25">
      <c r="A18" s="29" t="s">
        <v>29</v>
      </c>
      <c r="B18" s="29" t="s">
        <v>1040</v>
      </c>
      <c r="C18" s="29">
        <f>SUM(C19:C71)</f>
        <v>388.81738637100005</v>
      </c>
      <c r="D18" s="29">
        <f>SUM(D19:D71)</f>
        <v>2460.559282702452</v>
      </c>
      <c r="E18" s="29">
        <f>MEDIAN(E19:E44)</f>
        <v>9.4841003194705523E-2</v>
      </c>
      <c r="F18" s="29">
        <f>_xlfn.RANK.EQ(E18,$E$18:$E$71,0)</f>
        <v>24</v>
      </c>
      <c r="G18" s="29">
        <f>AFR!I1</f>
        <v>3.3717403533832312E-2</v>
      </c>
      <c r="H18" s="29">
        <v>0.1</v>
      </c>
      <c r="I18" s="29" t="s">
        <v>29</v>
      </c>
      <c r="J18" s="29">
        <f>AFR!I1</f>
        <v>3.3717403533832312E-2</v>
      </c>
      <c r="K18" s="29">
        <f>G18*3*0.1^2*D18</f>
        <v>2.4889101076138669</v>
      </c>
    </row>
    <row r="19" spans="1:11" x14ac:dyDescent="0.25">
      <c r="A19" t="s">
        <v>97</v>
      </c>
      <c r="B19" t="s">
        <v>96</v>
      </c>
      <c r="C19">
        <f>VLOOKUP(A19,'CO2'!$C$2:$G$220,4,FALSE)</f>
        <v>67.315206739999994</v>
      </c>
      <c r="D19">
        <f>IF(ISERROR(VLOOKUP(A19,GDP_WB!$D$2:$O$267,12,FALSE)),"NA",VLOOKUP(A19,GDP_WB!$D$2:$O$267,12,FALSE)/10^9)</f>
        <v>365.25265127885211</v>
      </c>
      <c r="E19">
        <f t="shared" ref="E19:E69" si="4">C19/D19</f>
        <v>0.18429765397817249</v>
      </c>
      <c r="F19">
        <f t="shared" ref="F19:F71" si="5">_xlfn.RANK.EQ(E19,$E$18:$E$71,0)</f>
        <v>8</v>
      </c>
      <c r="I19" t="s">
        <v>29</v>
      </c>
      <c r="J19">
        <f t="shared" ref="J19:J50" si="6">K19/(3*0.1^2*D19)</f>
        <v>0.2119978010629866</v>
      </c>
      <c r="K19">
        <f t="shared" ref="K19:K50" si="7">(((F19-$F$18)/$F$18*0.1)+1)*$K$18</f>
        <v>2.3229827671062759</v>
      </c>
    </row>
    <row r="20" spans="1:11" x14ac:dyDescent="0.25">
      <c r="A20" t="s">
        <v>95</v>
      </c>
      <c r="B20" t="s">
        <v>94</v>
      </c>
      <c r="C20">
        <f>VLOOKUP(A20,'CO2'!$C$2:$G$220,4,FALSE)</f>
        <v>19.631256629999999</v>
      </c>
      <c r="D20">
        <f>IF(ISERROR(VLOOKUP(A20,GDP_WB!$D$2:$O$267,12,FALSE)),"NA",VLOOKUP(A20,GDP_WB!$D$2:$O$267,12,FALSE)/10^9)</f>
        <v>114.72506528514869</v>
      </c>
      <c r="E20">
        <f t="shared" si="4"/>
        <v>0.17111567189965496</v>
      </c>
      <c r="F20">
        <f t="shared" si="5"/>
        <v>9</v>
      </c>
      <c r="I20" t="s">
        <v>29</v>
      </c>
      <c r="J20">
        <f t="shared" si="6"/>
        <v>0.67795508043177244</v>
      </c>
      <c r="K20">
        <f t="shared" si="7"/>
        <v>2.3333532258880001</v>
      </c>
    </row>
    <row r="21" spans="1:11" x14ac:dyDescent="0.25">
      <c r="A21" t="s">
        <v>93</v>
      </c>
      <c r="B21" t="s">
        <v>92</v>
      </c>
      <c r="C21">
        <f>VLOOKUP(A21,'CO2'!$C$2:$G$220,4,FALSE)</f>
        <v>8.4642250800000003</v>
      </c>
      <c r="D21">
        <f>IF(ISERROR(VLOOKUP(A21,GDP_WB!$D$2:$O$267,12,FALSE)),"NA",VLOOKUP(A21,GDP_WB!$D$2:$O$267,12,FALSE)/10^9)</f>
        <v>42.514151614279626</v>
      </c>
      <c r="E21">
        <f t="shared" si="4"/>
        <v>0.19909194370838726</v>
      </c>
      <c r="F21">
        <f t="shared" si="5"/>
        <v>6</v>
      </c>
      <c r="I21" t="s">
        <v>29</v>
      </c>
      <c r="J21">
        <f t="shared" si="6"/>
        <v>1.8050788283632371</v>
      </c>
      <c r="K21">
        <f t="shared" si="7"/>
        <v>2.3022418495428272</v>
      </c>
    </row>
    <row r="22" spans="1:11" x14ac:dyDescent="0.25">
      <c r="A22" t="s">
        <v>91</v>
      </c>
      <c r="B22" t="s">
        <v>90</v>
      </c>
      <c r="C22">
        <f>VLOOKUP(A22,'CO2'!$C$2:$G$220,4,FALSE)</f>
        <v>2.1828998390000001</v>
      </c>
      <c r="D22">
        <f>IF(ISERROR(VLOOKUP(A22,GDP_WB!$D$2:$O$267,12,FALSE)),"NA",VLOOKUP(A22,GDP_WB!$D$2:$O$267,12,FALSE)/10^9)</f>
        <v>15.651545331540378</v>
      </c>
      <c r="E22">
        <f t="shared" si="4"/>
        <v>0.13946864624294358</v>
      </c>
      <c r="F22">
        <f t="shared" si="5"/>
        <v>15</v>
      </c>
      <c r="I22" t="s">
        <v>29</v>
      </c>
      <c r="J22">
        <f t="shared" si="6"/>
        <v>5.1018944728967135</v>
      </c>
      <c r="K22">
        <f t="shared" si="7"/>
        <v>2.3955759785783468</v>
      </c>
    </row>
    <row r="23" spans="1:11" x14ac:dyDescent="0.25">
      <c r="A23" t="s">
        <v>89</v>
      </c>
      <c r="B23" t="s">
        <v>88</v>
      </c>
      <c r="C23">
        <f>VLOOKUP(A23,'CO2'!$C$2:$G$220,4,FALSE)</f>
        <v>1.173933058</v>
      </c>
      <c r="D23">
        <f>IF(ISERROR(VLOOKUP(A23,GDP_WB!$D$2:$O$267,12,FALSE)),"NA",VLOOKUP(A23,GDP_WB!$D$2:$O$267,12,FALSE)/10^9)</f>
        <v>17.933606353177456</v>
      </c>
      <c r="E23">
        <f t="shared" si="4"/>
        <v>6.5459954617103758E-2</v>
      </c>
      <c r="F23">
        <f t="shared" si="5"/>
        <v>32</v>
      </c>
      <c r="I23" t="s">
        <v>29</v>
      </c>
      <c r="J23">
        <f t="shared" si="6"/>
        <v>4.7803617543848169</v>
      </c>
      <c r="K23">
        <f t="shared" si="7"/>
        <v>2.5718737778676628</v>
      </c>
    </row>
    <row r="24" spans="1:11" x14ac:dyDescent="0.25">
      <c r="A24" t="s">
        <v>87</v>
      </c>
      <c r="B24" t="s">
        <v>86</v>
      </c>
      <c r="C24">
        <f>VLOOKUP(A24,'CO2'!$C$2:$G$220,4,FALSE)</f>
        <v>2.072257037</v>
      </c>
      <c r="D24">
        <f>IF(ISERROR(VLOOKUP(A24,GDP_WB!$D$2:$O$267,12,FALSE)),"NA",VLOOKUP(A24,GDP_WB!$D$2:$O$267,12,FALSE)/10^9)</f>
        <v>40.804449726018355</v>
      </c>
      <c r="E24">
        <f t="shared" si="4"/>
        <v>5.0785074934576457E-2</v>
      </c>
      <c r="F24">
        <f t="shared" si="5"/>
        <v>41</v>
      </c>
      <c r="I24" t="s">
        <v>29</v>
      </c>
      <c r="J24">
        <f t="shared" si="6"/>
        <v>2.1772199885051191</v>
      </c>
      <c r="K24">
        <f t="shared" si="7"/>
        <v>2.6652079069031824</v>
      </c>
    </row>
    <row r="25" spans="1:11" x14ac:dyDescent="0.25">
      <c r="A25" t="s">
        <v>85</v>
      </c>
      <c r="B25" t="s">
        <v>84</v>
      </c>
      <c r="C25">
        <f>VLOOKUP(A25,'CO2'!$C$2:$G$220,4,FALSE)</f>
        <v>3.5334211770000001</v>
      </c>
      <c r="D25">
        <f>IF(ISERROR(VLOOKUP(A25,GDP_WB!$D$2:$O$267,12,FALSE)),"NA",VLOOKUP(A25,GDP_WB!$D$2:$O$267,12,FALSE)/10^9)</f>
        <v>61.348579465101658</v>
      </c>
      <c r="E25">
        <f t="shared" si="4"/>
        <v>5.7595810820851988E-2</v>
      </c>
      <c r="F25">
        <f t="shared" si="5"/>
        <v>36</v>
      </c>
      <c r="I25" t="s">
        <v>29</v>
      </c>
      <c r="J25">
        <f t="shared" si="6"/>
        <v>1.4199489951684896</v>
      </c>
      <c r="K25">
        <f t="shared" si="7"/>
        <v>2.6133556129945603</v>
      </c>
    </row>
    <row r="26" spans="1:11" x14ac:dyDescent="0.25">
      <c r="A26" t="s">
        <v>83</v>
      </c>
      <c r="B26" t="s">
        <v>82</v>
      </c>
      <c r="C26">
        <f>VLOOKUP(A26,'CO2'!$C$2:$G$220,4,FALSE)</f>
        <v>4.0829455130000003</v>
      </c>
      <c r="D26">
        <f>IF(ISERROR(VLOOKUP(A26,GDP_WB!$D$2:$O$267,12,FALSE)),"NA",VLOOKUP(A26,GDP_WB!$D$2:$O$267,12,FALSE)/10^9)</f>
        <v>70.043199813688531</v>
      </c>
      <c r="E26">
        <f t="shared" si="4"/>
        <v>5.8291818818392571E-2</v>
      </c>
      <c r="F26">
        <f t="shared" si="5"/>
        <v>35</v>
      </c>
      <c r="I26" t="s">
        <v>29</v>
      </c>
      <c r="J26">
        <f t="shared" si="6"/>
        <v>1.2387522562916637</v>
      </c>
      <c r="K26">
        <f t="shared" si="7"/>
        <v>2.6029851542128357</v>
      </c>
    </row>
    <row r="27" spans="1:11" x14ac:dyDescent="0.25">
      <c r="A27" t="s">
        <v>81</v>
      </c>
      <c r="B27" t="s">
        <v>80</v>
      </c>
      <c r="C27">
        <f>VLOOKUP(A27,'CO2'!$C$2:$G$220,4,FALSE)</f>
        <v>0.86064524499999995</v>
      </c>
      <c r="D27">
        <f>IF(ISERROR(VLOOKUP(A27,GDP_WB!$D$2:$O$267,12,FALSE)),"NA",VLOOKUP(A27,GDP_WB!$D$2:$O$267,12,FALSE)/10^9)</f>
        <v>14.169626010122927</v>
      </c>
      <c r="E27">
        <f t="shared" si="4"/>
        <v>6.0738741049703504E-2</v>
      </c>
      <c r="F27">
        <f t="shared" si="5"/>
        <v>34</v>
      </c>
      <c r="I27" t="s">
        <v>29</v>
      </c>
      <c r="J27">
        <f t="shared" si="6"/>
        <v>6.0989958228935617</v>
      </c>
      <c r="K27">
        <f t="shared" si="7"/>
        <v>2.5926146954311116</v>
      </c>
    </row>
    <row r="28" spans="1:11" x14ac:dyDescent="0.25">
      <c r="A28" t="s">
        <v>79</v>
      </c>
      <c r="B28" t="s">
        <v>78</v>
      </c>
      <c r="C28">
        <f>VLOOKUP(A28,'CO2'!$C$2:$G$220,4,FALSE)</f>
        <v>38.216829410000003</v>
      </c>
      <c r="D28">
        <f>IF(ISERROR(VLOOKUP(A28,GDP_WB!$D$2:$O$267,12,FALSE)),"NA",VLOOKUP(A28,GDP_WB!$D$2:$O$267,12,FALSE)/10^9)</f>
        <v>432.29377626239796</v>
      </c>
      <c r="E28">
        <f t="shared" si="4"/>
        <v>8.8404764325829138E-2</v>
      </c>
      <c r="F28">
        <f t="shared" si="5"/>
        <v>25</v>
      </c>
      <c r="I28" t="s">
        <v>29</v>
      </c>
      <c r="J28">
        <f t="shared" si="6"/>
        <v>0.19271466948582308</v>
      </c>
      <c r="K28">
        <f t="shared" si="7"/>
        <v>2.4992805663955915</v>
      </c>
    </row>
    <row r="29" spans="1:11" x14ac:dyDescent="0.25">
      <c r="A29" t="s">
        <v>77</v>
      </c>
      <c r="B29" t="s">
        <v>76</v>
      </c>
      <c r="C29">
        <f>VLOOKUP(A29,'CO2'!$C$2:$G$220,4,FALSE)</f>
        <v>2.6808747660000001</v>
      </c>
      <c r="D29">
        <f>IF(ISERROR(VLOOKUP(A29,GDP_WB!$D$2:$O$267,12,FALSE)),"NA",VLOOKUP(A29,GDP_WB!$D$2:$O$267,12,FALSE)/10^9)</f>
        <v>24.493157583228221</v>
      </c>
      <c r="E29">
        <f t="shared" si="4"/>
        <v>0.10945402841141801</v>
      </c>
      <c r="F29">
        <f t="shared" si="5"/>
        <v>20</v>
      </c>
      <c r="I29" t="s">
        <v>29</v>
      </c>
      <c r="J29">
        <f t="shared" si="6"/>
        <v>3.3307646079938311</v>
      </c>
      <c r="K29">
        <f t="shared" si="7"/>
        <v>2.4474282724869689</v>
      </c>
    </row>
    <row r="30" spans="1:11" x14ac:dyDescent="0.25">
      <c r="A30" t="s">
        <v>75</v>
      </c>
      <c r="B30" t="s">
        <v>74</v>
      </c>
      <c r="C30">
        <f>VLOOKUP(A30,'CO2'!$C$2:$G$220,4,FALSE)</f>
        <v>0.89012947799999997</v>
      </c>
      <c r="D30">
        <f>IF(ISERROR(VLOOKUP(A30,GDP_WB!$D$2:$O$267,12,FALSE)),"NA",VLOOKUP(A30,GDP_WB!$D$2:$O$267,12,FALSE)/10^9)</f>
        <v>7.5746369786617462</v>
      </c>
      <c r="E30">
        <f t="shared" si="4"/>
        <v>0.11751447369788857</v>
      </c>
      <c r="F30">
        <f t="shared" si="5"/>
        <v>17</v>
      </c>
      <c r="I30" t="s">
        <v>29</v>
      </c>
      <c r="J30">
        <f t="shared" si="6"/>
        <v>10.633367218119803</v>
      </c>
      <c r="K30">
        <f t="shared" si="7"/>
        <v>2.4163168961417956</v>
      </c>
    </row>
    <row r="31" spans="1:11" x14ac:dyDescent="0.25">
      <c r="A31" t="s">
        <v>73</v>
      </c>
      <c r="B31" t="s">
        <v>72</v>
      </c>
      <c r="C31">
        <f>VLOOKUP(A31,'CO2'!$C$2:$G$220,4,FALSE)</f>
        <v>4.436446654</v>
      </c>
      <c r="D31">
        <f>IF(ISERROR(VLOOKUP(A31,GDP_WB!$D$2:$O$267,12,FALSE)),"NA",VLOOKUP(A31,GDP_WB!$D$2:$O$267,12,FALSE)/10^9)</f>
        <v>107.65773439244585</v>
      </c>
      <c r="E31">
        <f t="shared" si="4"/>
        <v>4.1208805656524176E-2</v>
      </c>
      <c r="F31">
        <f t="shared" si="5"/>
        <v>44</v>
      </c>
      <c r="I31" t="s">
        <v>29</v>
      </c>
      <c r="J31">
        <f t="shared" si="6"/>
        <v>0.83484303240100854</v>
      </c>
      <c r="K31">
        <f t="shared" si="7"/>
        <v>2.6963192832483558</v>
      </c>
    </row>
    <row r="32" spans="1:11" x14ac:dyDescent="0.25">
      <c r="A32" t="s">
        <v>71</v>
      </c>
      <c r="B32" t="s">
        <v>70</v>
      </c>
      <c r="C32">
        <f>VLOOKUP(A32,'CO2'!$C$2:$G$220,4,FALSE)</f>
        <v>4.725782079</v>
      </c>
      <c r="D32">
        <f>IF(ISERROR(VLOOKUP(A32,GDP_WB!$D$2:$O$267,12,FALSE)),"NA",VLOOKUP(A32,GDP_WB!$D$2:$O$267,12,FALSE)/10^9)</f>
        <v>100.66654266571975</v>
      </c>
      <c r="E32">
        <f t="shared" si="4"/>
        <v>4.6944912916029681E-2</v>
      </c>
      <c r="F32">
        <f t="shared" si="5"/>
        <v>42</v>
      </c>
      <c r="I32" t="s">
        <v>29</v>
      </c>
      <c r="J32">
        <f t="shared" si="6"/>
        <v>0.88595419253631469</v>
      </c>
      <c r="K32">
        <f t="shared" si="7"/>
        <v>2.6755783656849066</v>
      </c>
    </row>
    <row r="33" spans="1:11" x14ac:dyDescent="0.25">
      <c r="A33" t="s">
        <v>69</v>
      </c>
      <c r="B33" t="s">
        <v>68</v>
      </c>
      <c r="C33">
        <f>VLOOKUP(A33,'CO2'!$C$2:$G$220,4,FALSE)</f>
        <v>1.095750738</v>
      </c>
      <c r="D33">
        <f>IF(ISERROR(VLOOKUP(A33,GDP_WB!$D$2:$O$267,12,FALSE)),"NA",VLOOKUP(A33,GDP_WB!$D$2:$O$267,12,FALSE)/10^9)</f>
        <v>13.225591803623153</v>
      </c>
      <c r="E33">
        <f t="shared" si="4"/>
        <v>8.2850790669330876E-2</v>
      </c>
      <c r="F33">
        <f t="shared" si="5"/>
        <v>28</v>
      </c>
      <c r="I33" t="s">
        <v>29</v>
      </c>
      <c r="J33">
        <f t="shared" si="6"/>
        <v>6.3775140911465362</v>
      </c>
      <c r="K33">
        <f t="shared" si="7"/>
        <v>2.5303919427407644</v>
      </c>
    </row>
    <row r="34" spans="1:11" x14ac:dyDescent="0.25">
      <c r="A34" t="s">
        <v>67</v>
      </c>
      <c r="B34" t="s">
        <v>66</v>
      </c>
      <c r="C34">
        <f>VLOOKUP(A34,'CO2'!$C$2:$G$220,4,FALSE)</f>
        <v>0.40020304099999998</v>
      </c>
      <c r="D34">
        <f>IF(ISERROR(VLOOKUP(A34,GDP_WB!$D$2:$O$267,12,FALSE)),"NA",VLOOKUP(A34,GDP_WB!$D$2:$O$267,12,FALSE)/10^9)</f>
        <v>12.172128469573749</v>
      </c>
      <c r="E34">
        <f t="shared" si="4"/>
        <v>3.2878640904947215E-2</v>
      </c>
      <c r="F34">
        <f t="shared" si="5"/>
        <v>48</v>
      </c>
      <c r="I34" t="s">
        <v>29</v>
      </c>
      <c r="J34">
        <f t="shared" si="6"/>
        <v>7.4974592576224177</v>
      </c>
      <c r="K34">
        <f t="shared" si="7"/>
        <v>2.7378011183752538</v>
      </c>
    </row>
    <row r="35" spans="1:11" x14ac:dyDescent="0.25">
      <c r="A35" t="s">
        <v>65</v>
      </c>
      <c r="B35" t="s">
        <v>64</v>
      </c>
      <c r="C35">
        <f>VLOOKUP(A35,'CO2'!$C$2:$G$220,4,FALSE)</f>
        <v>1.2791513160000001</v>
      </c>
      <c r="D35">
        <f>IF(ISERROR(VLOOKUP(A35,GDP_WB!$D$2:$O$267,12,FALSE)),"NA",VLOOKUP(A35,GDP_WB!$D$2:$O$267,12,FALSE)/10^9)</f>
        <v>10.926820603402048</v>
      </c>
      <c r="E35">
        <f t="shared" si="4"/>
        <v>0.11706528023364257</v>
      </c>
      <c r="F35">
        <f t="shared" si="5"/>
        <v>18</v>
      </c>
      <c r="I35" t="s">
        <v>29</v>
      </c>
      <c r="J35">
        <f t="shared" si="6"/>
        <v>7.4028467596755281</v>
      </c>
      <c r="K35">
        <f t="shared" si="7"/>
        <v>2.4266873549235202</v>
      </c>
    </row>
    <row r="36" spans="1:11" x14ac:dyDescent="0.25">
      <c r="A36" t="s">
        <v>63</v>
      </c>
      <c r="B36" t="s">
        <v>62</v>
      </c>
      <c r="C36">
        <f>VLOOKUP(A36,'CO2'!$C$2:$G$220,4,FALSE)</f>
        <v>2.3760389910000002</v>
      </c>
      <c r="D36">
        <f>IF(ISERROR(VLOOKUP(A36,GDP_WB!$D$2:$O$267,12,FALSE)),"NA",VLOOKUP(A36,GDP_WB!$D$2:$O$267,12,FALSE)/10^9)</f>
        <v>14.028811071762759</v>
      </c>
      <c r="E36">
        <f t="shared" si="4"/>
        <v>0.16936852159784943</v>
      </c>
      <c r="F36">
        <f t="shared" si="5"/>
        <v>10</v>
      </c>
      <c r="I36" t="s">
        <v>29</v>
      </c>
      <c r="J36">
        <f t="shared" si="6"/>
        <v>5.5688341957625092</v>
      </c>
      <c r="K36">
        <f t="shared" si="7"/>
        <v>2.3437236846697247</v>
      </c>
    </row>
    <row r="37" spans="1:11" x14ac:dyDescent="0.25">
      <c r="A37" t="s">
        <v>61</v>
      </c>
      <c r="B37" t="s">
        <v>60</v>
      </c>
      <c r="C37">
        <f>VLOOKUP(A37,'CO2'!$C$2:$G$220,4,FALSE)</f>
        <v>0.30319677099999998</v>
      </c>
      <c r="D37">
        <f>IF(ISERROR(VLOOKUP(A37,GDP_WB!$D$2:$O$267,12,FALSE)),"NA",VLOOKUP(A37,GDP_WB!$D$2:$O$267,12,FALSE)/10^9)</f>
        <v>10.184345442170812</v>
      </c>
      <c r="E37">
        <f t="shared" si="4"/>
        <v>2.9770864776889679E-2</v>
      </c>
      <c r="F37">
        <f t="shared" si="5"/>
        <v>49</v>
      </c>
      <c r="I37" t="s">
        <v>29</v>
      </c>
      <c r="J37">
        <f t="shared" si="6"/>
        <v>8.9947576659418562</v>
      </c>
      <c r="K37">
        <f t="shared" si="7"/>
        <v>2.7481715771569784</v>
      </c>
    </row>
    <row r="38" spans="1:11" x14ac:dyDescent="0.25">
      <c r="A38" t="s">
        <v>59</v>
      </c>
      <c r="B38" t="s">
        <v>58</v>
      </c>
      <c r="C38">
        <f>VLOOKUP(A38,'CO2'!$C$2:$G$220,4,FALSE)</f>
        <v>3.1731184670000001</v>
      </c>
      <c r="D38">
        <f>IF(ISERROR(VLOOKUP(A38,GDP_WB!$D$2:$O$267,12,FALSE)),"NA",VLOOKUP(A38,GDP_WB!$D$2:$O$267,12,FALSE)/10^9)</f>
        <v>62.409709110953784</v>
      </c>
      <c r="E38">
        <f t="shared" si="4"/>
        <v>5.0843346527360646E-2</v>
      </c>
      <c r="F38">
        <f t="shared" si="5"/>
        <v>40</v>
      </c>
      <c r="I38" t="s">
        <v>29</v>
      </c>
      <c r="J38">
        <f t="shared" si="6"/>
        <v>1.4179617701265095</v>
      </c>
      <c r="K38">
        <f t="shared" si="7"/>
        <v>2.6548374481214578</v>
      </c>
    </row>
    <row r="39" spans="1:11" x14ac:dyDescent="0.25">
      <c r="A39" t="s">
        <v>57</v>
      </c>
      <c r="B39" t="s">
        <v>56</v>
      </c>
      <c r="C39">
        <f>VLOOKUP(A39,'CO2'!$C$2:$G$220,4,FALSE)</f>
        <v>1.509624817</v>
      </c>
      <c r="D39">
        <f>IF(ISERROR(VLOOKUP(A39,GDP_WB!$D$2:$O$267,12,FALSE)),"NA",VLOOKUP(A39,GDP_WB!$D$2:$O$267,12,FALSE)/10^9)</f>
        <v>37.600368180939952</v>
      </c>
      <c r="E39">
        <f t="shared" si="4"/>
        <v>4.0149203053954287E-2</v>
      </c>
      <c r="F39">
        <f t="shared" si="5"/>
        <v>45</v>
      </c>
      <c r="I39" t="s">
        <v>29</v>
      </c>
      <c r="J39">
        <f t="shared" si="6"/>
        <v>2.3995241473921971</v>
      </c>
      <c r="K39">
        <f t="shared" si="7"/>
        <v>2.7066897420300799</v>
      </c>
    </row>
    <row r="40" spans="1:11" x14ac:dyDescent="0.25">
      <c r="A40" t="s">
        <v>55</v>
      </c>
      <c r="B40" t="s">
        <v>54</v>
      </c>
      <c r="C40">
        <f>VLOOKUP(A40,'CO2'!$C$2:$G$220,4,FALSE)</f>
        <v>1.834194796</v>
      </c>
      <c r="D40">
        <f>IF(ISERROR(VLOOKUP(A40,GDP_WB!$D$2:$O$267,12,FALSE)),"NA",VLOOKUP(A40,GDP_WB!$D$2:$O$267,12,FALSE)/10^9)</f>
        <v>18.110631358311391</v>
      </c>
      <c r="E40">
        <f t="shared" si="4"/>
        <v>0.10127724206358191</v>
      </c>
      <c r="F40">
        <f t="shared" si="5"/>
        <v>23</v>
      </c>
      <c r="I40" t="s">
        <v>29</v>
      </c>
      <c r="J40">
        <f t="shared" si="6"/>
        <v>4.5618502557885376</v>
      </c>
      <c r="K40">
        <f t="shared" si="7"/>
        <v>2.4785396488321423</v>
      </c>
    </row>
    <row r="41" spans="1:11" x14ac:dyDescent="0.25">
      <c r="A41" t="s">
        <v>53</v>
      </c>
      <c r="B41" t="s">
        <v>52</v>
      </c>
      <c r="C41">
        <f>VLOOKUP(A41,'CO2'!$C$2:$G$220,4,FALSE)</f>
        <v>2.8314101850000002</v>
      </c>
      <c r="D41">
        <f>IF(ISERROR(VLOOKUP(A41,GDP_WB!$D$2:$O$267,12,FALSE)),"NA",VLOOKUP(A41,GDP_WB!$D$2:$O$267,12,FALSE)/10^9)</f>
        <v>18.051170798941047</v>
      </c>
      <c r="E41">
        <f t="shared" si="4"/>
        <v>0.15685465594099313</v>
      </c>
      <c r="F41">
        <f t="shared" si="5"/>
        <v>11</v>
      </c>
      <c r="I41" t="s">
        <v>29</v>
      </c>
      <c r="J41">
        <f t="shared" si="6"/>
        <v>4.3470756360201461</v>
      </c>
      <c r="K41">
        <f t="shared" si="7"/>
        <v>2.3540941434514489</v>
      </c>
    </row>
    <row r="42" spans="1:11" x14ac:dyDescent="0.25">
      <c r="A42" t="s">
        <v>51</v>
      </c>
      <c r="B42" t="s">
        <v>50</v>
      </c>
      <c r="C42">
        <f>VLOOKUP(A42,'CO2'!$C$2:$G$220,4,FALSE)</f>
        <v>1.7239051519999999</v>
      </c>
      <c r="D42">
        <f>IF(ISERROR(VLOOKUP(A42,GDP_WB!$D$2:$O$267,12,FALSE)),"NA",VLOOKUP(A42,GDP_WB!$D$2:$O$267,12,FALSE)/10^9)</f>
        <v>14.930072799008396</v>
      </c>
      <c r="E42">
        <f t="shared" si="4"/>
        <v>0.11546528775897835</v>
      </c>
      <c r="F42">
        <f t="shared" si="5"/>
        <v>19</v>
      </c>
      <c r="I42" t="s">
        <v>29</v>
      </c>
      <c r="J42">
        <f t="shared" si="6"/>
        <v>5.4410491864605532</v>
      </c>
      <c r="K42">
        <f t="shared" si="7"/>
        <v>2.4370578137052448</v>
      </c>
    </row>
    <row r="43" spans="1:11" x14ac:dyDescent="0.25">
      <c r="A43" t="s">
        <v>49</v>
      </c>
      <c r="B43" t="s">
        <v>48</v>
      </c>
      <c r="C43">
        <f>VLOOKUP(A43,'CO2'!$C$2:$G$220,4,FALSE)</f>
        <v>1.1375567799999999</v>
      </c>
      <c r="D43">
        <f>IF(ISERROR(VLOOKUP(A43,GDP_WB!$D$2:$O$267,12,FALSE)),"NA",VLOOKUP(A43,GDP_WB!$D$2:$O$267,12,FALSE)/10^9)</f>
        <v>10.562637375594019</v>
      </c>
      <c r="E43">
        <f t="shared" si="4"/>
        <v>0.10769628261862264</v>
      </c>
      <c r="F43">
        <f t="shared" si="5"/>
        <v>21</v>
      </c>
      <c r="I43" t="s">
        <v>29</v>
      </c>
      <c r="J43">
        <f t="shared" si="6"/>
        <v>7.756265927004403</v>
      </c>
      <c r="K43">
        <f t="shared" si="7"/>
        <v>2.4577987312686935</v>
      </c>
    </row>
    <row r="44" spans="1:11" x14ac:dyDescent="0.25">
      <c r="A44" t="s">
        <v>47</v>
      </c>
      <c r="B44" t="s">
        <v>46</v>
      </c>
      <c r="C44">
        <f>VLOOKUP(A44,'CO2'!$C$2:$G$220,4,FALSE)</f>
        <v>130.6244816</v>
      </c>
      <c r="D44">
        <f>IF(ISERROR(VLOOKUP(A44,GDP_WB!$D$2:$O$267,12,FALSE)),"NA",VLOOKUP(A44,GDP_WB!$D$2:$O$267,12,FALSE)/10^9)</f>
        <v>335.44210136641738</v>
      </c>
      <c r="E44">
        <f t="shared" si="4"/>
        <v>0.38940991923167523</v>
      </c>
      <c r="F44">
        <f t="shared" si="5"/>
        <v>1</v>
      </c>
      <c r="I44" t="s">
        <v>29</v>
      </c>
      <c r="J44">
        <f t="shared" si="6"/>
        <v>0.22362424061333611</v>
      </c>
      <c r="K44">
        <f t="shared" si="7"/>
        <v>2.2503895556342046</v>
      </c>
    </row>
    <row r="45" spans="1:11" x14ac:dyDescent="0.25">
      <c r="A45" s="35" t="str">
        <f>VLOOKUP(B45,ISO3_2.0!A:B,2,FALSE)</f>
        <v>DZA</v>
      </c>
      <c r="B45" t="s">
        <v>103</v>
      </c>
      <c r="C45">
        <f>VLOOKUP(A45,'CO2'!$C$2:$G$220,4,FALSE)</f>
        <v>46.863275430000002</v>
      </c>
      <c r="D45">
        <f>IF(ISERROR(VLOOKUP(A45,GDP_WB!$D$2:$O$267,12,FALSE)),"NA",VLOOKUP(A45,GDP_WB!$D$2:$O$267,12,FALSE)/10^9)</f>
        <v>145.00918149061974</v>
      </c>
      <c r="E45">
        <f t="shared" si="4"/>
        <v>0.32317453935171314</v>
      </c>
      <c r="F45">
        <f t="shared" si="5"/>
        <v>2</v>
      </c>
      <c r="I45" t="s">
        <v>29</v>
      </c>
      <c r="J45">
        <f t="shared" si="6"/>
        <v>0.51968203925123435</v>
      </c>
      <c r="K45">
        <f t="shared" si="7"/>
        <v>2.2607600144159292</v>
      </c>
    </row>
    <row r="46" spans="1:11" x14ac:dyDescent="0.25">
      <c r="A46" s="35" t="str">
        <f>VLOOKUP(B46,ISO3_2.0!A:B,2,FALSE)</f>
        <v>LBY</v>
      </c>
      <c r="B46" t="s">
        <v>466</v>
      </c>
      <c r="C46">
        <f>VLOOKUP(A46,'CO2'!$C$2:$G$220,4,FALSE)</f>
        <v>12.67133716</v>
      </c>
      <c r="D46">
        <f>IF(ISERROR(VLOOKUP(A46,GDP_WB!$D$2:$O$267,12,FALSE)),"NA",VLOOKUP(A46,GDP_WB!$D$2:$O$267,12,FALSE)/10^9)</f>
        <v>52.320215472093366</v>
      </c>
      <c r="E46">
        <f t="shared" si="4"/>
        <v>0.2421881684863981</v>
      </c>
      <c r="F46">
        <f t="shared" si="5"/>
        <v>5</v>
      </c>
      <c r="I46" t="s">
        <v>29</v>
      </c>
      <c r="J46">
        <f t="shared" si="6"/>
        <v>1.4601566972926197</v>
      </c>
      <c r="K46">
        <f t="shared" si="7"/>
        <v>2.2918713907611026</v>
      </c>
    </row>
    <row r="47" spans="1:11" x14ac:dyDescent="0.25">
      <c r="A47" s="35" t="str">
        <f>VLOOKUP(B47,ISO3_2.0!A:B,2,FALSE)</f>
        <v>CPV</v>
      </c>
      <c r="B47" t="s">
        <v>165</v>
      </c>
      <c r="C47">
        <f>IF(ISERROR(VLOOKUP(A47,'CO2'!$C$2:$G$220,4,FALSE)),"NA",VLOOKUP(A47,'CO2'!$C$2:$G$220,4,FALSE))</f>
        <v>0.17300502400000001</v>
      </c>
      <c r="D47">
        <f>IF(ISERROR(VLOOKUP(A47,GDP_WB!$D$2:$O$267,12,FALSE)),"NA",VLOOKUP(A47,GDP_WB!$D$2:$O$267,12,FALSE)/10^9)</f>
        <v>1.7036986766974154</v>
      </c>
      <c r="E47">
        <f t="shared" si="4"/>
        <v>0.10154672675767212</v>
      </c>
      <c r="F47">
        <f t="shared" si="5"/>
        <v>22</v>
      </c>
      <c r="I47" t="s">
        <v>29</v>
      </c>
      <c r="J47">
        <f t="shared" si="6"/>
        <v>48.290409249185473</v>
      </c>
      <c r="K47">
        <f t="shared" si="7"/>
        <v>2.4681691900504181</v>
      </c>
    </row>
    <row r="48" spans="1:11" x14ac:dyDescent="0.25">
      <c r="A48" s="35" t="str">
        <f>VLOOKUP(B48,ISO3_2.0!A:B,2,FALSE)</f>
        <v>GMB</v>
      </c>
      <c r="B48" t="s">
        <v>233</v>
      </c>
      <c r="C48">
        <f>IF(ISERROR(VLOOKUP(A48,'CO2'!$C$2:$G$220,4,FALSE)),"NA",VLOOKUP(A48,'CO2'!$C$2:$G$220,4,FALSE))</f>
        <v>0.15985606299999999</v>
      </c>
      <c r="D48">
        <f>IF(ISERROR(VLOOKUP(A48,GDP_WB!$D$2:$O$267,12,FALSE)),"NA",VLOOKUP(A48,GDP_WB!$D$2:$O$267,12,FALSE)/10^9)</f>
        <v>1.8304129999592247</v>
      </c>
      <c r="E48">
        <f t="shared" si="4"/>
        <v>8.7333330239438331E-2</v>
      </c>
      <c r="F48">
        <f t="shared" si="5"/>
        <v>26</v>
      </c>
      <c r="I48" t="s">
        <v>29</v>
      </c>
      <c r="J48">
        <f t="shared" si="6"/>
        <v>45.702819076591304</v>
      </c>
      <c r="K48">
        <f t="shared" si="7"/>
        <v>2.5096510251773156</v>
      </c>
    </row>
    <row r="49" spans="1:11" x14ac:dyDescent="0.25">
      <c r="A49" s="35" t="str">
        <f>VLOOKUP(B49,ISO3_2.0!A:B,2,FALSE)</f>
        <v>GNB</v>
      </c>
      <c r="B49" t="s">
        <v>249</v>
      </c>
      <c r="C49">
        <f>IF(ISERROR(VLOOKUP(A49,'CO2'!$C$2:$G$220,4,FALSE)),"NA",VLOOKUP(A49,'CO2'!$C$2:$G$220,4,FALSE))</f>
        <v>8.7597480000000005E-2</v>
      </c>
      <c r="D49">
        <f>IF(ISERROR(VLOOKUP(A49,GDP_WB!$D$2:$O$267,12,FALSE)),"NA",VLOOKUP(A49,GDP_WB!$D$2:$O$267,12,FALSE)/10^9)</f>
        <v>1.4317582429037539</v>
      </c>
      <c r="E49">
        <f t="shared" si="4"/>
        <v>6.1181753577575534E-2</v>
      </c>
      <c r="F49">
        <f t="shared" si="5"/>
        <v>33</v>
      </c>
      <c r="I49" t="s">
        <v>29</v>
      </c>
      <c r="J49">
        <f t="shared" si="6"/>
        <v>60.118255518993394</v>
      </c>
      <c r="K49">
        <f t="shared" si="7"/>
        <v>2.582244236649387</v>
      </c>
    </row>
    <row r="50" spans="1:11" x14ac:dyDescent="0.25">
      <c r="A50" s="35" t="str">
        <f>VLOOKUP(B50,ISO3_2.0!A:B,2,FALSE)</f>
        <v>LBR</v>
      </c>
      <c r="B50" t="s">
        <v>464</v>
      </c>
      <c r="C50">
        <f>IF(ISERROR(VLOOKUP(A50,'CO2'!$C$2:$G$220,4,FALSE)),"NA",VLOOKUP(A50,'CO2'!$C$2:$G$220,4,FALSE))</f>
        <v>0.36072060500000003</v>
      </c>
      <c r="D50">
        <f>IF(ISERROR(VLOOKUP(A50,GDP_WB!$D$2:$O$267,12,FALSE)),"NA",VLOOKUP(A50,GDP_WB!$D$2:$O$267,12,FALSE)/10^9)</f>
        <v>3.03998254</v>
      </c>
      <c r="E50">
        <f t="shared" si="4"/>
        <v>0.11865877525730791</v>
      </c>
      <c r="F50">
        <f t="shared" si="5"/>
        <v>16</v>
      </c>
      <c r="I50" t="s">
        <v>29</v>
      </c>
      <c r="J50">
        <f t="shared" si="6"/>
        <v>26.381143155733071</v>
      </c>
      <c r="K50">
        <f t="shared" si="7"/>
        <v>2.4059464373600714</v>
      </c>
    </row>
    <row r="51" spans="1:11" x14ac:dyDescent="0.25">
      <c r="A51" s="35" t="str">
        <f>VLOOKUP(B51,ISO3_2.0!A:B,2,FALSE)</f>
        <v>MLI</v>
      </c>
      <c r="B51" t="s">
        <v>503</v>
      </c>
      <c r="C51">
        <f>IF(ISERROR(VLOOKUP(A51,'CO2'!$C$2:$G$220,4,FALSE)),"NA",VLOOKUP(A51,'CO2'!$C$2:$G$220,4,FALSE))</f>
        <v>0.92642242299999999</v>
      </c>
      <c r="D51">
        <f>IF(ISERROR(VLOOKUP(A51,GDP_WB!$D$2:$O$267,12,FALSE)),"NA",VLOOKUP(A51,GDP_WB!$D$2:$O$267,12,FALSE)/10^9)</f>
        <v>17.46539277903662</v>
      </c>
      <c r="E51">
        <f t="shared" si="4"/>
        <v>5.3043320280318419E-2</v>
      </c>
      <c r="F51">
        <f t="shared" si="5"/>
        <v>39</v>
      </c>
      <c r="I51" t="s">
        <v>29</v>
      </c>
      <c r="J51">
        <f t="shared" ref="J51:J82" si="8">K51/(3*0.1^2*D51)</f>
        <v>5.0470608225004385</v>
      </c>
      <c r="K51">
        <f t="shared" ref="K51:K71" si="9">(((F51-$F$18)/$F$18*0.1)+1)*$K$18</f>
        <v>2.6444669893397337</v>
      </c>
    </row>
    <row r="52" spans="1:11" x14ac:dyDescent="0.25">
      <c r="A52" s="35" t="str">
        <f>VLOOKUP(B52,ISO3_2.0!A:B,2,FALSE)</f>
        <v>MRT</v>
      </c>
      <c r="B52" t="s">
        <v>516</v>
      </c>
      <c r="C52">
        <f>IF(ISERROR(VLOOKUP(A52,'CO2'!$C$2:$G$220,4,FALSE)),"NA",VLOOKUP(A52,'CO2'!$C$2:$G$220,4,FALSE))</f>
        <v>1.1168678759999999</v>
      </c>
      <c r="D52">
        <f>IF(ISERROR(VLOOKUP(A52,GDP_WB!$D$2:$O$267,12,FALSE)),"NA",VLOOKUP(A52,GDP_WB!$D$2:$O$267,12,FALSE)/10^9)</f>
        <v>7.9159855137024602</v>
      </c>
      <c r="E52">
        <f t="shared" si="4"/>
        <v>0.14109018694724962</v>
      </c>
      <c r="F52">
        <f t="shared" si="5"/>
        <v>14</v>
      </c>
      <c r="I52" t="s">
        <v>29</v>
      </c>
      <c r="J52">
        <f t="shared" si="8"/>
        <v>10.043834784975562</v>
      </c>
      <c r="K52">
        <f t="shared" si="9"/>
        <v>2.3852055197966227</v>
      </c>
    </row>
    <row r="53" spans="1:11" x14ac:dyDescent="0.25">
      <c r="A53" s="35" t="str">
        <f>VLOOKUP(B53,ISO3_2.0!A:B,2,FALSE)</f>
        <v>NER</v>
      </c>
      <c r="B53" t="s">
        <v>528</v>
      </c>
      <c r="C53">
        <f>IF(ISERROR(VLOOKUP(A53,'CO2'!$C$2:$G$220,4,FALSE)),"NA",VLOOKUP(A53,'CO2'!$C$2:$G$220,4,FALSE))</f>
        <v>0.58277175199999998</v>
      </c>
      <c r="D53">
        <f>IF(ISERROR(VLOOKUP(A53,GDP_WB!$D$2:$O$267,12,FALSE)),"NA",VLOOKUP(A53,GDP_WB!$D$2:$O$267,12,FALSE)/10^9)</f>
        <v>13.741378450136036</v>
      </c>
      <c r="E53">
        <f t="shared" si="4"/>
        <v>4.2409992135412779E-2</v>
      </c>
      <c r="F53">
        <f t="shared" si="5"/>
        <v>43</v>
      </c>
      <c r="I53" t="s">
        <v>29</v>
      </c>
      <c r="J53">
        <f t="shared" si="8"/>
        <v>6.515476435432479</v>
      </c>
      <c r="K53">
        <f t="shared" si="9"/>
        <v>2.6859488244666312</v>
      </c>
    </row>
    <row r="54" spans="1:11" x14ac:dyDescent="0.25">
      <c r="A54" s="35" t="str">
        <f>VLOOKUP(B54,ISO3_2.0!A:B,2,FALSE)</f>
        <v>SLE</v>
      </c>
      <c r="B54" t="s">
        <v>598</v>
      </c>
      <c r="C54">
        <f>IF(ISERROR(VLOOKUP(A54,'CO2'!$C$2:$G$220,4,FALSE)),"NA",VLOOKUP(A54,'CO2'!$C$2:$G$220,4,FALSE))</f>
        <v>0.28031193700000001</v>
      </c>
      <c r="D54">
        <f>IF(ISERROR(VLOOKUP(A54,GDP_WB!$D$2:$O$267,12,FALSE)),"NA",VLOOKUP(A54,GDP_WB!$D$2:$O$267,12,FALSE)/10^9)</f>
        <v>4.0632894495879537</v>
      </c>
      <c r="E54">
        <f t="shared" si="4"/>
        <v>6.8986455549807216E-2</v>
      </c>
      <c r="F54">
        <f t="shared" si="5"/>
        <v>30</v>
      </c>
      <c r="I54" t="s">
        <v>29</v>
      </c>
      <c r="J54">
        <f t="shared" si="8"/>
        <v>20.928305272164121</v>
      </c>
      <c r="K54">
        <f t="shared" si="9"/>
        <v>2.5511328603042132</v>
      </c>
    </row>
    <row r="55" spans="1:11" x14ac:dyDescent="0.25">
      <c r="A55" s="35" t="str">
        <f>VLOOKUP(B55,ISO3_2.0!A:B,2,FALSE)</f>
        <v>CAF</v>
      </c>
      <c r="B55" t="s">
        <v>167</v>
      </c>
      <c r="C55">
        <f>IF(ISERROR(VLOOKUP(A55,'CO2'!$C$2:$G$220,4,FALSE)),"NA",VLOOKUP(A55,'CO2'!$C$2:$G$220,4,FALSE))</f>
        <v>8.3966320999999997E-2</v>
      </c>
      <c r="D55">
        <f>IF(ISERROR(VLOOKUP(A55,GDP_WB!$D$2:$O$267,12,FALSE)),"NA",VLOOKUP(A55,GDP_WB!$D$2:$O$267,12,FALSE)/10^9)</f>
        <v>2.3267209205922312</v>
      </c>
      <c r="E55">
        <f t="shared" si="4"/>
        <v>3.6087835140377583E-2</v>
      </c>
      <c r="F55">
        <f t="shared" si="5"/>
        <v>46</v>
      </c>
      <c r="I55" t="s">
        <v>29</v>
      </c>
      <c r="J55">
        <f t="shared" si="8"/>
        <v>38.925456232774408</v>
      </c>
      <c r="K55">
        <f t="shared" si="9"/>
        <v>2.717060200811805</v>
      </c>
    </row>
    <row r="56" spans="1:11" x14ac:dyDescent="0.25">
      <c r="A56" s="35" t="str">
        <f>VLOOKUP(B56,ISO3_2.0!A:B,2,FALSE)</f>
        <v>TCD</v>
      </c>
      <c r="B56" t="s">
        <v>169</v>
      </c>
      <c r="C56">
        <f>IF(ISERROR(VLOOKUP(A56,'CO2'!$C$2:$G$220,4,FALSE)),"NA",VLOOKUP(A56,'CO2'!$C$2:$G$220,4,FALSE))</f>
        <v>0.281186677</v>
      </c>
      <c r="D56">
        <f>IF(ISERROR(VLOOKUP(A56,GDP_WB!$D$2:$O$267,12,FALSE)),"NA",VLOOKUP(A56,GDP_WB!$D$2:$O$267,12,FALSE)/10^9)</f>
        <v>10.715396135416775</v>
      </c>
      <c r="E56">
        <f t="shared" si="4"/>
        <v>2.6241370215947062E-2</v>
      </c>
      <c r="F56">
        <f t="shared" si="5"/>
        <v>51</v>
      </c>
      <c r="I56" t="s">
        <v>29</v>
      </c>
      <c r="J56">
        <f t="shared" si="8"/>
        <v>8.6135017306812482</v>
      </c>
      <c r="K56">
        <f t="shared" si="9"/>
        <v>2.7689124947204271</v>
      </c>
    </row>
    <row r="57" spans="1:11" x14ac:dyDescent="0.25">
      <c r="A57" s="35" t="str">
        <f>VLOOKUP(B57,ISO3_2.0!A:B,2,FALSE)</f>
        <v>COD</v>
      </c>
      <c r="B57" t="s">
        <v>179</v>
      </c>
      <c r="C57">
        <f>IF(ISERROR(VLOOKUP(A57,'CO2'!$C$2:$G$220,4,FALSE)),"NA",VLOOKUP(A57,'CO2'!$C$2:$G$220,4,FALSE))</f>
        <v>0.62301265100000003</v>
      </c>
      <c r="D57">
        <f>IF(ISERROR(VLOOKUP(A57,GDP_WB!$D$2:$O$267,12,FALSE)),"NA",VLOOKUP(A57,GDP_WB!$D$2:$O$267,12,FALSE)/10^9)</f>
        <v>48.716960860066401</v>
      </c>
      <c r="E57">
        <f t="shared" si="4"/>
        <v>1.278841372698779E-2</v>
      </c>
      <c r="F57">
        <f t="shared" si="5"/>
        <v>53</v>
      </c>
      <c r="I57" t="s">
        <v>29</v>
      </c>
      <c r="J57">
        <f t="shared" si="8"/>
        <v>1.9087489333176444</v>
      </c>
      <c r="K57">
        <f t="shared" si="9"/>
        <v>2.7896534122838759</v>
      </c>
    </row>
    <row r="58" spans="1:11" x14ac:dyDescent="0.25">
      <c r="A58" s="35" t="str">
        <f>VLOOKUP(B58,ISO3_2.0!A:B,2,FALSE)</f>
        <v>GNQ</v>
      </c>
      <c r="B58" t="s">
        <v>212</v>
      </c>
      <c r="C58">
        <f>IF(ISERROR(VLOOKUP(A58,'CO2'!$C$2:$G$220,4,FALSE)),"NA",VLOOKUP(A58,'CO2'!$C$2:$G$220,4,FALSE))</f>
        <v>1.537603195</v>
      </c>
      <c r="D58">
        <f>IF(ISERROR(VLOOKUP(A58,GDP_WB!$D$2:$O$267,12,FALSE)),"NA",VLOOKUP(A58,GDP_WB!$D$2:$O$267,12,FALSE)/10^9)</f>
        <v>10.099157269802497</v>
      </c>
      <c r="E58">
        <f t="shared" si="4"/>
        <v>0.15225064368465568</v>
      </c>
      <c r="F58">
        <f t="shared" si="5"/>
        <v>12</v>
      </c>
      <c r="I58" t="s">
        <v>29</v>
      </c>
      <c r="J58">
        <f t="shared" si="8"/>
        <v>7.8041647075614975</v>
      </c>
      <c r="K58">
        <f t="shared" si="9"/>
        <v>2.3644646022331735</v>
      </c>
    </row>
    <row r="59" spans="1:11" x14ac:dyDescent="0.25">
      <c r="A59" s="35" t="str">
        <f>VLOOKUP(B59,ISO3_2.0!A:B,2,FALSE)</f>
        <v>GAB</v>
      </c>
      <c r="B59" t="s">
        <v>231</v>
      </c>
      <c r="C59">
        <f>IF(ISERROR(VLOOKUP(A59,'CO2'!$C$2:$G$220,4,FALSE)),"NA",VLOOKUP(A59,'CO2'!$C$2:$G$220,4,FALSE))</f>
        <v>1.284097898</v>
      </c>
      <c r="D59">
        <f>IF(ISERROR(VLOOKUP(A59,GDP_WB!$D$2:$O$267,12,FALSE)),"NA",VLOOKUP(A59,GDP_WB!$D$2:$O$267,12,FALSE)/10^9)</f>
        <v>15.316824039326878</v>
      </c>
      <c r="E59">
        <f t="shared" si="4"/>
        <v>8.3835780492287459E-2</v>
      </c>
      <c r="F59">
        <f t="shared" si="5"/>
        <v>27</v>
      </c>
      <c r="I59" t="s">
        <v>29</v>
      </c>
      <c r="J59">
        <f t="shared" si="8"/>
        <v>5.4842123873912136</v>
      </c>
      <c r="K59">
        <f t="shared" si="9"/>
        <v>2.5200214839590402</v>
      </c>
    </row>
    <row r="60" spans="1:11" x14ac:dyDescent="0.25">
      <c r="A60" s="35" t="str">
        <f>VLOOKUP(B60,ISO3_2.0!A:B,2,FALSE)</f>
        <v>STP</v>
      </c>
      <c r="B60" t="s">
        <v>609</v>
      </c>
      <c r="C60">
        <f>IF(ISERROR(VLOOKUP(A60,'CO2'!$C$2:$G$220,4,FALSE)),"NA",VLOOKUP(A60,'CO2'!$C$2:$G$220,4,FALSE))</f>
        <v>3.5245121999999997E-2</v>
      </c>
      <c r="D60">
        <f>IF(ISERROR(VLOOKUP(A60,GDP_WB!$D$2:$O$267,12,FALSE)),"NA",VLOOKUP(A60,GDP_WB!$D$2:$O$267,12,FALSE)/10^9)</f>
        <v>0.47291446991932956</v>
      </c>
      <c r="E60">
        <f t="shared" si="4"/>
        <v>7.4527476408180443E-2</v>
      </c>
      <c r="F60">
        <f t="shared" si="5"/>
        <v>29</v>
      </c>
      <c r="I60" t="s">
        <v>29</v>
      </c>
      <c r="J60">
        <f t="shared" si="8"/>
        <v>179.08540642707871</v>
      </c>
      <c r="K60">
        <f t="shared" si="9"/>
        <v>2.540762401522489</v>
      </c>
    </row>
    <row r="61" spans="1:11" x14ac:dyDescent="0.25">
      <c r="A61" s="35" t="str">
        <f>VLOOKUP(B61,ISO3_2.0!A:B,2,FALSE)</f>
        <v>AGO</v>
      </c>
      <c r="B61" t="s">
        <v>107</v>
      </c>
      <c r="C61">
        <f>IF(ISERROR(VLOOKUP(A61,'CO2'!$C$2:$G$220,4,FALSE)),"NA",VLOOKUP(A61,'CO2'!$C$2:$G$220,4,FALSE))</f>
        <v>10.37671853</v>
      </c>
      <c r="D61">
        <f>IF(ISERROR(VLOOKUP(A61,GDP_WB!$D$2:$O$267,12,FALSE)),"NA",VLOOKUP(A61,GDP_WB!$D$2:$O$267,12,FALSE)/10^9)</f>
        <v>53.619071176139009</v>
      </c>
      <c r="E61">
        <f t="shared" si="4"/>
        <v>0.1935266371159696</v>
      </c>
      <c r="F61">
        <f t="shared" si="5"/>
        <v>7</v>
      </c>
      <c r="I61" t="s">
        <v>29</v>
      </c>
      <c r="J61">
        <f t="shared" si="8"/>
        <v>1.4376801994745512</v>
      </c>
      <c r="K61">
        <f t="shared" si="9"/>
        <v>2.3126123083245513</v>
      </c>
    </row>
    <row r="62" spans="1:11" x14ac:dyDescent="0.25">
      <c r="A62" s="35" t="str">
        <f>VLOOKUP(B62,ISO3_2.0!A:B,2,FALSE)</f>
        <v>COD</v>
      </c>
      <c r="B62" t="s">
        <v>179</v>
      </c>
      <c r="C62">
        <f>IF(ISERROR(VLOOKUP(A62,'CO2'!$C$2:$G$220,4,FALSE)),"NA",VLOOKUP(A62,'CO2'!$C$2:$G$220,4,FALSE))</f>
        <v>0.62301265100000003</v>
      </c>
      <c r="D62">
        <f>IF(ISERROR(VLOOKUP(A62,GDP_WB!$D$2:$O$267,12,FALSE)),"NA",VLOOKUP(A62,GDP_WB!$D$2:$O$267,12,FALSE)/10^9)</f>
        <v>48.716960860066401</v>
      </c>
      <c r="E62">
        <f t="shared" si="4"/>
        <v>1.278841372698779E-2</v>
      </c>
      <c r="F62">
        <f t="shared" si="5"/>
        <v>53</v>
      </c>
      <c r="I62" t="s">
        <v>29</v>
      </c>
      <c r="J62">
        <f t="shared" si="8"/>
        <v>1.9087489333176444</v>
      </c>
      <c r="K62">
        <f t="shared" si="9"/>
        <v>2.7896534122838759</v>
      </c>
    </row>
    <row r="63" spans="1:11" x14ac:dyDescent="0.25">
      <c r="A63" s="35" t="str">
        <f>VLOOKUP(B63,ISO3_2.0!A:B,2,FALSE)</f>
        <v>BDI</v>
      </c>
      <c r="B63" t="s">
        <v>159</v>
      </c>
      <c r="C63">
        <f>IF(ISERROR(VLOOKUP(A63,'CO2'!$C$2:$G$220,4,FALSE)),"NA",VLOOKUP(A63,'CO2'!$C$2:$G$220,4,FALSE))</f>
        <v>0.158238407</v>
      </c>
      <c r="D63">
        <f>IF(ISERROR(VLOOKUP(A63,GDP_WB!$D$2:$O$267,12,FALSE)),"NA",VLOOKUP(A63,GDP_WB!$D$2:$O$267,12,FALSE)/10^9)</f>
        <v>2.780510624641845</v>
      </c>
      <c r="E63">
        <f t="shared" si="4"/>
        <v>5.6909837206747783E-2</v>
      </c>
      <c r="F63">
        <f t="shared" si="5"/>
        <v>37</v>
      </c>
      <c r="I63" t="s">
        <v>29</v>
      </c>
      <c r="J63">
        <f t="shared" si="8"/>
        <v>31.453767862203897</v>
      </c>
      <c r="K63">
        <f t="shared" si="9"/>
        <v>2.6237260717762849</v>
      </c>
    </row>
    <row r="64" spans="1:11" x14ac:dyDescent="0.25">
      <c r="A64" s="35" t="str">
        <f>VLOOKUP(B64,ISO3_2.0!A:B,2,FALSE)</f>
        <v>COM</v>
      </c>
      <c r="B64" t="s">
        <v>177</v>
      </c>
      <c r="C64">
        <f>IF(ISERROR(VLOOKUP(A64,'CO2'!$C$2:$G$220,4,FALSE)),"NA",VLOOKUP(A64,'CO2'!$C$2:$G$220,4,FALSE))</f>
        <v>6.9081364000000006E-2</v>
      </c>
      <c r="D64">
        <f>IF(ISERROR(VLOOKUP(A64,GDP_WB!$D$2:$O$267,12,FALSE)),"NA",VLOOKUP(A64,GDP_WB!$D$2:$O$267,12,FALSE)/10^9)</f>
        <v>1.2238760645234537</v>
      </c>
      <c r="E64">
        <f t="shared" si="4"/>
        <v>5.6444738158106342E-2</v>
      </c>
      <c r="F64">
        <f t="shared" si="5"/>
        <v>38</v>
      </c>
      <c r="I64" t="s">
        <v>29</v>
      </c>
      <c r="J64">
        <f t="shared" si="8"/>
        <v>71.741919161933524</v>
      </c>
      <c r="K64">
        <f t="shared" si="9"/>
        <v>2.6340965305580091</v>
      </c>
    </row>
    <row r="65" spans="1:11" x14ac:dyDescent="0.25">
      <c r="A65" s="35" t="str">
        <f>VLOOKUP(B65,ISO3_2.0!A:B,2,FALSE)</f>
        <v>DJI</v>
      </c>
      <c r="B65" t="s">
        <v>201</v>
      </c>
      <c r="C65">
        <f>IF(ISERROR(VLOOKUP(A65,'CO2'!$C$2:$G$220,4,FALSE)),"NA",VLOOKUP(A65,'CO2'!$C$2:$G$220,4,FALSE))</f>
        <v>0.108999162</v>
      </c>
      <c r="D65">
        <f>IF(ISERROR(VLOOKUP(A65,GDP_WB!$D$2:$O$267,12,FALSE)),"NA",VLOOKUP(A65,GDP_WB!$D$2:$O$267,12,FALSE)/10^9)</f>
        <v>3.1810711536622009</v>
      </c>
      <c r="E65">
        <f t="shared" si="4"/>
        <v>3.4264924214133019E-2</v>
      </c>
      <c r="F65">
        <f t="shared" si="5"/>
        <v>47</v>
      </c>
      <c r="I65" t="s">
        <v>29</v>
      </c>
      <c r="J65">
        <f t="shared" si="8"/>
        <v>28.57979307225472</v>
      </c>
      <c r="K65">
        <f t="shared" si="9"/>
        <v>2.7274306595935296</v>
      </c>
    </row>
    <row r="66" spans="1:11" x14ac:dyDescent="0.25">
      <c r="A66" s="35" t="str">
        <f>VLOOKUP(B66,ISO3_2.0!A:B,2,FALSE)</f>
        <v>ERI</v>
      </c>
      <c r="B66" t="s">
        <v>214</v>
      </c>
      <c r="C66">
        <f>IF(ISERROR(VLOOKUP(A66,'CO2'!$C$2:$G$220,4,FALSE)),"NA",VLOOKUP(A66,'CO2'!$C$2:$G$220,4,FALSE))</f>
        <v>0.19848070900000001</v>
      </c>
      <c r="D66">
        <f>706370815.584416/10^9</f>
        <v>0.70637081558441606</v>
      </c>
      <c r="E66">
        <f t="shared" si="4"/>
        <v>0.28098656487639134</v>
      </c>
      <c r="F66">
        <f t="shared" si="5"/>
        <v>3</v>
      </c>
      <c r="I66" t="s">
        <v>29</v>
      </c>
      <c r="J66">
        <f t="shared" si="8"/>
        <v>107.17366493115152</v>
      </c>
      <c r="K66">
        <f t="shared" si="9"/>
        <v>2.2711304731976534</v>
      </c>
    </row>
    <row r="67" spans="1:11" x14ac:dyDescent="0.25">
      <c r="A67" s="35" t="str">
        <f>VLOOKUP(B67,ISO3_2.0!A:B,2,FALSE)</f>
        <v>SYC</v>
      </c>
      <c r="B67" t="s">
        <v>621</v>
      </c>
      <c r="C67">
        <f>IF(ISERROR(VLOOKUP(A67,'CO2'!$C$2:$G$220,4,FALSE)),"NA",VLOOKUP(A67,'CO2'!$C$2:$G$220,4,FALSE))</f>
        <v>0.170046434</v>
      </c>
      <c r="D67">
        <f>IF(ISERROR(VLOOKUP(A67,GDP_WB!$D$2:$O$267,12,FALSE)),"NA",VLOOKUP(A67,GDP_WB!$D$2:$O$267,12,FALSE)/10^9)</f>
        <v>1.200634489348414</v>
      </c>
      <c r="E67">
        <f t="shared" si="4"/>
        <v>0.14163047580973992</v>
      </c>
      <c r="F67">
        <f t="shared" si="5"/>
        <v>13</v>
      </c>
      <c r="I67" t="s">
        <v>29</v>
      </c>
      <c r="J67">
        <f t="shared" si="8"/>
        <v>65.93277921197938</v>
      </c>
      <c r="K67">
        <f t="shared" si="9"/>
        <v>2.3748350610148981</v>
      </c>
    </row>
    <row r="68" spans="1:11" x14ac:dyDescent="0.25">
      <c r="A68" s="35" t="str">
        <f>VLOOKUP(B68,ISO3_2.0!A:B,2,FALSE)</f>
        <v>SOM</v>
      </c>
      <c r="B68" t="s">
        <v>603</v>
      </c>
      <c r="C68">
        <f>IF(ISERROR(VLOOKUP(A68,'CO2'!$C$2:$G$220,4,FALSE)),"NA",VLOOKUP(A68,'CO2'!$C$2:$G$220,4,FALSE))</f>
        <v>0.18492549699999999</v>
      </c>
      <c r="D68">
        <f>IF(ISERROR(VLOOKUP(A68,GDP_WB!$D$2:$O$267,12,FALSE)),"NA",VLOOKUP(A68,GDP_WB!$D$2:$O$267,12,FALSE)/10^9)</f>
        <v>6.9652853245215631</v>
      </c>
      <c r="E68">
        <f t="shared" si="4"/>
        <v>2.6549593933928656E-2</v>
      </c>
      <c r="F68">
        <f t="shared" si="5"/>
        <v>50</v>
      </c>
      <c r="I68" t="s">
        <v>29</v>
      </c>
      <c r="J68">
        <f t="shared" si="8"/>
        <v>13.201383276322963</v>
      </c>
      <c r="K68">
        <f t="shared" si="9"/>
        <v>2.7585420359387025</v>
      </c>
    </row>
    <row r="69" spans="1:11" x14ac:dyDescent="0.25">
      <c r="A69" s="35" t="str">
        <f>VLOOKUP(B69,ISO3_2.0!A:B,2,FALSE)</f>
        <v>SDN</v>
      </c>
      <c r="B69" t="s">
        <v>584</v>
      </c>
      <c r="C69">
        <f>IF(ISERROR(VLOOKUP(A69,'CO2'!$C$2:$G$220,4,FALSE)),"NA",VLOOKUP(A69,'CO2'!$C$2:$G$220,4,FALSE))</f>
        <v>0.43255561599999998</v>
      </c>
      <c r="D69">
        <f>IF(ISERROR(VLOOKUP(A69,GDP_WB!$D$2:$O$267,12,FALSE)),"NA",VLOOKUP(A69,GDP_WB!$D$2:$O$267,12,FALSE)/10^9)</f>
        <v>26.987563444148932</v>
      </c>
      <c r="E69">
        <f t="shared" si="4"/>
        <v>1.602796106047805E-2</v>
      </c>
      <c r="F69">
        <f t="shared" si="5"/>
        <v>52</v>
      </c>
      <c r="I69" t="s">
        <v>29</v>
      </c>
      <c r="J69">
        <f t="shared" si="8"/>
        <v>3.4327947133302197</v>
      </c>
      <c r="K69">
        <f t="shared" si="9"/>
        <v>2.7792829535021513</v>
      </c>
    </row>
    <row r="70" spans="1:11" x14ac:dyDescent="0.25">
      <c r="A70" s="35" t="str">
        <f>VLOOKUP(B70,ISO3_2.0!A:B,2,FALSE)</f>
        <v>SWZ</v>
      </c>
      <c r="B70" t="s">
        <v>848</v>
      </c>
      <c r="C70">
        <f>IF(ISERROR(VLOOKUP(A70,'CO2'!$C$2:$G$220,4,FALSE)),"NA",VLOOKUP(A70,'CO2'!$C$2:$G$220,4,FALSE))</f>
        <v>0.26578810899999999</v>
      </c>
      <c r="D70">
        <f>IF(ISERROR(VLOOKUP(A70,GDP_WB!$D$2:$O$267,12,FALSE)),"NA",VLOOKUP(A70,GDP_WB!$D$2:$O$267,12,FALSE)/10^9)</f>
        <v>3.9848405804063431</v>
      </c>
      <c r="E70">
        <f>C70/D70</f>
        <v>6.6699809851087435E-2</v>
      </c>
      <c r="F70">
        <f t="shared" si="5"/>
        <v>31</v>
      </c>
      <c r="I70" t="s">
        <v>29</v>
      </c>
      <c r="J70">
        <f t="shared" si="8"/>
        <v>21.427066465184538</v>
      </c>
      <c r="K70">
        <f t="shared" si="9"/>
        <v>2.5615033190859378</v>
      </c>
    </row>
    <row r="71" spans="1:11" x14ac:dyDescent="0.25">
      <c r="A71" s="35" t="str">
        <f>VLOOKUP(B71,ISO3_2.0!A:B,2,FALSE)</f>
        <v>LSO</v>
      </c>
      <c r="B71" t="s">
        <v>475</v>
      </c>
      <c r="C71">
        <f>IF(ISERROR(VLOOKUP(A71,'CO2'!$C$2:$G$220,4,FALSE)),"NA",VLOOKUP(A71,'CO2'!$C$2:$G$220,4,FALSE))</f>
        <v>0.606776918</v>
      </c>
      <c r="D71">
        <f>IF(ISERROR(VLOOKUP(A71,GDP_WB!$D$2:$O$267,12,FALSE)),"NA",VLOOKUP(A71,GDP_WB!$D$2:$O$267,12,FALSE)/10^9)</f>
        <v>2.2507177184657725</v>
      </c>
      <c r="E71">
        <f>C71/D71</f>
        <v>0.26959263395039001</v>
      </c>
      <c r="F71">
        <f t="shared" si="5"/>
        <v>4</v>
      </c>
      <c r="I71" t="s">
        <v>29</v>
      </c>
      <c r="J71">
        <f t="shared" si="8"/>
        <v>33.78923551453606</v>
      </c>
      <c r="K71">
        <f t="shared" si="9"/>
        <v>2.281500931979378</v>
      </c>
    </row>
    <row r="73" spans="1:11" s="29" customFormat="1" x14ac:dyDescent="0.25">
      <c r="A73" s="37" t="s">
        <v>31</v>
      </c>
      <c r="B73" s="29" t="s">
        <v>1041</v>
      </c>
      <c r="C73" s="29">
        <f>SUM(C74:C96)</f>
        <v>326.58820793899991</v>
      </c>
      <c r="D73" s="29">
        <f>SUM(D74:D96)</f>
        <v>3294.3799066912093</v>
      </c>
      <c r="E73" s="29">
        <f>MEDIAN(E74:E96)</f>
        <v>0.10319527201620282</v>
      </c>
      <c r="F73" s="29">
        <f>_xlfn.RANK.EQ(E73,$E$73:$E$96,0)</f>
        <v>12</v>
      </c>
      <c r="G73" s="29">
        <f>OAM!I1</f>
        <v>3.7655849233238656E-2</v>
      </c>
      <c r="H73" s="29">
        <v>0.1</v>
      </c>
      <c r="I73" s="29" t="s">
        <v>31</v>
      </c>
      <c r="J73" s="29">
        <f>G73</f>
        <v>3.7655849233238656E-2</v>
      </c>
      <c r="K73" s="29">
        <f>J73*3*0.1^2*D73</f>
        <v>3.7215801925012513</v>
      </c>
    </row>
    <row r="74" spans="1:11" x14ac:dyDescent="0.25">
      <c r="A74" s="35" t="s">
        <v>494</v>
      </c>
      <c r="B74" t="s">
        <v>495</v>
      </c>
      <c r="C74">
        <f>IF(ISERROR(VLOOKUP(A74,'CO2'!$C$2:$G$220,4,FALSE)),"NA",VLOOKUP(A74,'CO2'!$C$2:$G$220,4,FALSE))</f>
        <v>119.6772988</v>
      </c>
      <c r="D74">
        <f>IF(ISERROR(VLOOKUP(A74,GDP_WB!$D$2:$O$267,12,FALSE)),"NA",VLOOKUP(A74,GDP_WB!$D$2:$O$267,12,FALSE)/10^9)</f>
        <v>1087.1177830733141</v>
      </c>
      <c r="E74">
        <f>C74/D74</f>
        <v>0.11008678237391054</v>
      </c>
      <c r="F74">
        <f t="shared" ref="F74:F95" si="10">_xlfn.RANK.EQ(E74,$E$73:$E$96,0)</f>
        <v>10</v>
      </c>
      <c r="I74" t="s">
        <v>31</v>
      </c>
      <c r="J74">
        <f t="shared" ref="J74:J96" si="11">K74/(3*0.1^2*D74)</f>
        <v>0.11220967077470655</v>
      </c>
      <c r="K74">
        <f t="shared" ref="K74:K96" si="12">(((F74-$F$73)/$F$73*0.1)+1)*$K$73</f>
        <v>3.6595538559595635</v>
      </c>
    </row>
    <row r="75" spans="1:11" x14ac:dyDescent="0.25">
      <c r="A75" s="35" t="s">
        <v>355</v>
      </c>
      <c r="B75" t="s">
        <v>171</v>
      </c>
      <c r="C75">
        <f>IF(ISERROR(VLOOKUP(A75,'CO2'!$C$2:$G$220,4,FALSE)),"NA",VLOOKUP(A75,'CO2'!$C$2:$G$220,4,FALSE))</f>
        <v>22.99853208</v>
      </c>
      <c r="D75">
        <f>IF(ISERROR(VLOOKUP(A75,GDP_WB!$D$2:$O$267,12,FALSE)),"NA",VLOOKUP(A75,GDP_WB!$D$2:$O$267,12,FALSE)/10^9)</f>
        <v>252.72719371001776</v>
      </c>
      <c r="E75">
        <f t="shared" ref="E75:E96" si="13">C75/D75</f>
        <v>9.1001414380396259E-2</v>
      </c>
      <c r="F75">
        <f t="shared" si="10"/>
        <v>15</v>
      </c>
      <c r="I75" t="s">
        <v>31</v>
      </c>
      <c r="J75">
        <f t="shared" si="11"/>
        <v>0.50312745551377991</v>
      </c>
      <c r="K75">
        <f t="shared" si="12"/>
        <v>3.8146196973137823</v>
      </c>
    </row>
    <row r="76" spans="1:11" x14ac:dyDescent="0.25">
      <c r="A76" s="35" t="s">
        <v>303</v>
      </c>
      <c r="B76" t="s">
        <v>113</v>
      </c>
      <c r="C76">
        <f>IF(ISERROR(VLOOKUP(A76,'CO2'!$C$2:$G$220,4,FALSE)),"NA",VLOOKUP(A76,'CO2'!$C$2:$G$220,4,FALSE))</f>
        <v>48.837212389999998</v>
      </c>
      <c r="D76">
        <f>IF(ISERROR(VLOOKUP(A76,GDP_WB!$D$2:$O$267,12,FALSE)),"NA",VLOOKUP(A76,GDP_WB!$D$2:$O$267,12,FALSE)/10^9)</f>
        <v>389.59103552067506</v>
      </c>
      <c r="E76">
        <f t="shared" si="13"/>
        <v>0.12535507220983855</v>
      </c>
      <c r="F76">
        <f t="shared" si="10"/>
        <v>5</v>
      </c>
      <c r="I76" t="s">
        <v>31</v>
      </c>
      <c r="J76">
        <f t="shared" si="11"/>
        <v>0.29984331389296609</v>
      </c>
      <c r="K76">
        <f t="shared" si="12"/>
        <v>3.5044880146053448</v>
      </c>
    </row>
    <row r="77" spans="1:11" x14ac:dyDescent="0.25">
      <c r="A77" s="35" t="s">
        <v>335</v>
      </c>
      <c r="B77" t="s">
        <v>336</v>
      </c>
      <c r="C77">
        <f>IF(ISERROR(VLOOKUP(A77,'CO2'!$C$2:$G$220,4,FALSE)),"NA",VLOOKUP(A77,'CO2'!$C$2:$G$220,4,FALSE))</f>
        <v>6.1612584699999999</v>
      </c>
      <c r="D77">
        <f>IF(ISERROR(VLOOKUP(A77,GDP_WB!$D$2:$O$267,12,FALSE)),"NA",VLOOKUP(A77,GDP_WB!$D$2:$O$267,12,FALSE)/10^9)</f>
        <v>36.629843806078149</v>
      </c>
      <c r="E77">
        <f t="shared" si="13"/>
        <v>0.16820324166868644</v>
      </c>
      <c r="F77">
        <f t="shared" si="10"/>
        <v>3</v>
      </c>
      <c r="I77" t="s">
        <v>31</v>
      </c>
      <c r="J77">
        <f t="shared" si="11"/>
        <v>3.132656617637041</v>
      </c>
      <c r="K77">
        <f t="shared" si="12"/>
        <v>3.4424616780636574</v>
      </c>
    </row>
    <row r="78" spans="1:11" x14ac:dyDescent="0.25">
      <c r="A78" s="35" t="s">
        <v>361</v>
      </c>
      <c r="B78" t="s">
        <v>175</v>
      </c>
      <c r="C78">
        <f>IF(ISERROR(VLOOKUP(A78,'CO2'!$C$2:$G$220,4,FALSE)),"NA",VLOOKUP(A78,'CO2'!$C$2:$G$220,4,FALSE))</f>
        <v>27.89368026</v>
      </c>
      <c r="D78">
        <f>IF(ISERROR(VLOOKUP(A78,GDP_WB!$D$2:$O$267,12,FALSE)),"NA",VLOOKUP(A78,GDP_WB!$D$2:$O$267,12,FALSE)/10^9)</f>
        <v>270.29998288701034</v>
      </c>
      <c r="E78">
        <f t="shared" si="13"/>
        <v>0.10319527201620282</v>
      </c>
      <c r="F78">
        <f t="shared" si="10"/>
        <v>12</v>
      </c>
      <c r="I78" t="s">
        <v>31</v>
      </c>
      <c r="J78">
        <f t="shared" si="11"/>
        <v>0.45894443558004588</v>
      </c>
      <c r="K78">
        <f t="shared" si="12"/>
        <v>3.7215801925012513</v>
      </c>
    </row>
    <row r="79" spans="1:11" x14ac:dyDescent="0.25">
      <c r="A79" s="35" t="s">
        <v>378</v>
      </c>
      <c r="B79" t="s">
        <v>207</v>
      </c>
      <c r="C79">
        <f>IF(ISERROR(VLOOKUP(A79,'CO2'!$C$2:$G$220,4,FALSE)),"NA",VLOOKUP(A79,'CO2'!$C$2:$G$220,4,FALSE))</f>
        <v>11.064487379999999</v>
      </c>
      <c r="D79">
        <f>IF(ISERROR(VLOOKUP(A79,GDP_WB!$D$2:$O$267,12,FALSE)),"NA",VLOOKUP(A79,GDP_WB!$D$2:$O$267,12,FALSE)/10^9)</f>
        <v>99.291123999999996</v>
      </c>
      <c r="E79">
        <f t="shared" si="13"/>
        <v>0.11143480841248206</v>
      </c>
      <c r="F79">
        <f t="shared" si="10"/>
        <v>9</v>
      </c>
      <c r="I79" t="s">
        <v>31</v>
      </c>
      <c r="J79">
        <f t="shared" si="11"/>
        <v>1.2181487265295803</v>
      </c>
      <c r="K79">
        <f t="shared" si="12"/>
        <v>3.6285406876887198</v>
      </c>
    </row>
    <row r="80" spans="1:11" x14ac:dyDescent="0.25">
      <c r="A80" s="35" t="s">
        <v>568</v>
      </c>
      <c r="B80" t="s">
        <v>569</v>
      </c>
      <c r="C80">
        <f>IF(ISERROR(VLOOKUP(A80,'CO2'!$C$2:$G$220,4,FALSE)),"NA",VLOOKUP(A80,'CO2'!$C$2:$G$220,4,FALSE))</f>
        <v>2.2577191000000001</v>
      </c>
      <c r="D80">
        <f>IF(ISERROR(VLOOKUP(A80,GDP_WB!$D$2:$O$267,12,FALSE)),"NA",VLOOKUP(A80,GDP_WB!$D$2:$O$267,12,FALSE)/10^9)</f>
        <v>35.432178068175631</v>
      </c>
      <c r="E80">
        <f t="shared" si="13"/>
        <v>6.371945567827883E-2</v>
      </c>
      <c r="F80">
        <f t="shared" si="10"/>
        <v>20</v>
      </c>
      <c r="I80" t="s">
        <v>31</v>
      </c>
      <c r="J80">
        <f t="shared" si="11"/>
        <v>3.7345390123725615</v>
      </c>
      <c r="K80">
        <f t="shared" si="12"/>
        <v>3.9696855386680014</v>
      </c>
    </row>
    <row r="81" spans="1:11" x14ac:dyDescent="0.25">
      <c r="A81" s="35" t="s">
        <v>552</v>
      </c>
      <c r="B81" t="s">
        <v>553</v>
      </c>
      <c r="C81">
        <f>IF(ISERROR(VLOOKUP(A81,'CO2'!$C$2:$G$220,4,FALSE)),"NA",VLOOKUP(A81,'CO2'!$C$2:$G$220,4,FALSE))</f>
        <v>14.88350851</v>
      </c>
      <c r="D81">
        <f>IF(ISERROR(VLOOKUP(A81,GDP_WB!$D$2:$O$267,12,FALSE)),"NA",VLOOKUP(A81,GDP_WB!$D$2:$O$267,12,FALSE)/10^9)</f>
        <v>201.70505593865346</v>
      </c>
      <c r="E81">
        <f t="shared" si="13"/>
        <v>7.3788475161111811E-2</v>
      </c>
      <c r="F81">
        <f t="shared" si="10"/>
        <v>16</v>
      </c>
      <c r="I81" t="s">
        <v>31</v>
      </c>
      <c r="J81">
        <f t="shared" si="11"/>
        <v>0.63552081820468198</v>
      </c>
      <c r="K81">
        <f t="shared" si="12"/>
        <v>3.8456328655846268</v>
      </c>
    </row>
    <row r="82" spans="1:11" x14ac:dyDescent="0.25">
      <c r="A82" s="35" t="s">
        <v>656</v>
      </c>
      <c r="B82" t="s">
        <v>657</v>
      </c>
      <c r="C82">
        <f>IF(ISERROR(VLOOKUP(A82,'CO2'!$C$2:$G$220,4,FALSE)),"NA",VLOOKUP(A82,'CO2'!$C$2:$G$220,4,FALSE))</f>
        <v>1.7407519650000001</v>
      </c>
      <c r="D82">
        <f>IF(ISERROR(VLOOKUP(A82,GDP_WB!$D$2:$O$267,12,FALSE)),"NA",VLOOKUP(A82,GDP_WB!$D$2:$O$267,12,FALSE)/10^9)</f>
        <v>53.560755046572631</v>
      </c>
      <c r="E82">
        <f t="shared" si="13"/>
        <v>3.2500512053767083E-2</v>
      </c>
      <c r="F82">
        <f t="shared" si="10"/>
        <v>23</v>
      </c>
      <c r="I82" t="s">
        <v>31</v>
      </c>
      <c r="J82">
        <f t="shared" si="11"/>
        <v>2.5284215653469131</v>
      </c>
      <c r="K82">
        <f t="shared" si="12"/>
        <v>4.0627250434805333</v>
      </c>
    </row>
    <row r="83" spans="1:11" x14ac:dyDescent="0.25">
      <c r="A83" s="35" t="s">
        <v>364</v>
      </c>
      <c r="B83" t="s">
        <v>976</v>
      </c>
      <c r="C83">
        <f>IF(ISERROR(VLOOKUP(A83,'CO2'!$C$2:$G$220,4,FALSE)),"NA",VLOOKUP(A83,'CO2'!$C$2:$G$220,4,FALSE))</f>
        <v>2.3219215819999999</v>
      </c>
      <c r="D83">
        <f>IF(ISERROR(VLOOKUP(A83,GDP_WB!$D$2:$O$267,12,FALSE)),"NA",VLOOKUP(A83,GDP_WB!$D$2:$O$267,12,FALSE)/10^9)</f>
        <v>62.158002233027858</v>
      </c>
      <c r="E83">
        <f t="shared" si="13"/>
        <v>3.7355151365631237E-2</v>
      </c>
      <c r="F83">
        <f t="shared" si="10"/>
        <v>22</v>
      </c>
      <c r="I83" t="s">
        <v>31</v>
      </c>
      <c r="J83">
        <f t="shared" si="11"/>
        <v>2.1620771423202876</v>
      </c>
      <c r="K83">
        <f t="shared" si="12"/>
        <v>4.0317118752096883</v>
      </c>
    </row>
    <row r="84" spans="1:11" x14ac:dyDescent="0.25">
      <c r="A84" s="35" t="s">
        <v>412</v>
      </c>
      <c r="B84" t="s">
        <v>246</v>
      </c>
      <c r="C84">
        <f>IF(ISERROR(VLOOKUP(A84,'CO2'!$C$2:$G$220,4,FALSE)),"NA",VLOOKUP(A84,'CO2'!$C$2:$G$220,4,FALSE))</f>
        <v>5.5986461179999996</v>
      </c>
      <c r="D84">
        <f>IF(ISERROR(VLOOKUP(A84,GDP_WB!$D$2:$O$267,12,FALSE)),"NA",VLOOKUP(A84,GDP_WB!$D$2:$O$267,12,FALSE)/10^9)</f>
        <v>77.604632620647266</v>
      </c>
      <c r="E84">
        <f t="shared" si="13"/>
        <v>7.2143194664263374E-2</v>
      </c>
      <c r="F84">
        <f t="shared" si="10"/>
        <v>17</v>
      </c>
      <c r="I84" t="s">
        <v>31</v>
      </c>
      <c r="J84">
        <f t="shared" si="11"/>
        <v>1.6651265536365503</v>
      </c>
      <c r="K84">
        <f t="shared" si="12"/>
        <v>3.8766460338554705</v>
      </c>
    </row>
    <row r="85" spans="1:11" x14ac:dyDescent="0.25">
      <c r="A85" s="35" t="s">
        <v>422</v>
      </c>
      <c r="B85" t="s">
        <v>255</v>
      </c>
      <c r="C85">
        <f>IF(ISERROR(VLOOKUP(A85,'CO2'!$C$2:$G$220,4,FALSE)),"NA",VLOOKUP(A85,'CO2'!$C$2:$G$220,4,FALSE))</f>
        <v>2.9826452429999999</v>
      </c>
      <c r="D85">
        <f>IF(ISERROR(VLOOKUP(A85,GDP_WB!$D$2:$O$267,12,FALSE)),"NA",VLOOKUP(A85,GDP_WB!$D$2:$O$267,12,FALSE)/10^9)</f>
        <v>23.827840809701446</v>
      </c>
      <c r="E85">
        <f t="shared" si="13"/>
        <v>0.12517480147784199</v>
      </c>
      <c r="F85">
        <f t="shared" si="10"/>
        <v>6</v>
      </c>
      <c r="I85" t="s">
        <v>31</v>
      </c>
      <c r="J85">
        <f t="shared" si="11"/>
        <v>4.9458967084094292</v>
      </c>
      <c r="K85">
        <f t="shared" si="12"/>
        <v>3.5355011828761884</v>
      </c>
    </row>
    <row r="86" spans="1:11" x14ac:dyDescent="0.25">
      <c r="A86" s="35" t="s">
        <v>531</v>
      </c>
      <c r="B86" t="s">
        <v>532</v>
      </c>
      <c r="C86">
        <f>IF(ISERROR(VLOOKUP(A86,'CO2'!$C$2:$G$220,4,FALSE)),"NA",VLOOKUP(A86,'CO2'!$C$2:$G$220,4,FALSE))</f>
        <v>1.5143627200000001</v>
      </c>
      <c r="D86">
        <f>IF(ISERROR(VLOOKUP(A86,GDP_WB!$D$2:$O$267,12,FALSE)),"NA",VLOOKUP(A86,GDP_WB!$D$2:$O$267,12,FALSE)/10^9)</f>
        <v>12.586941392634696</v>
      </c>
      <c r="E86">
        <f t="shared" si="13"/>
        <v>0.1203122087218215</v>
      </c>
      <c r="F86">
        <f t="shared" si="10"/>
        <v>7</v>
      </c>
      <c r="I86" t="s">
        <v>31</v>
      </c>
      <c r="J86">
        <f t="shared" si="11"/>
        <v>9.4450119370911221</v>
      </c>
      <c r="K86">
        <f t="shared" si="12"/>
        <v>3.5665143511470325</v>
      </c>
    </row>
    <row r="87" spans="1:11" x14ac:dyDescent="0.25">
      <c r="A87" s="35" t="s">
        <v>548</v>
      </c>
      <c r="B87" t="s">
        <v>549</v>
      </c>
      <c r="C87">
        <f>IF(ISERROR(VLOOKUP(A87,'CO2'!$C$2:$G$220,4,FALSE)),"NA",VLOOKUP(A87,'CO2'!$C$2:$G$220,4,FALSE))</f>
        <v>3.4124189999999999</v>
      </c>
      <c r="D87">
        <f>IF(ISERROR(VLOOKUP(A87,GDP_WB!$D$2:$O$267,12,FALSE)),"NA",VLOOKUP(A87,GDP_WB!$D$2:$O$267,12,FALSE)/10^9)</f>
        <v>53.977037000000003</v>
      </c>
      <c r="E87">
        <f t="shared" si="13"/>
        <v>6.3219828090971347E-2</v>
      </c>
      <c r="F87">
        <f t="shared" si="10"/>
        <v>21</v>
      </c>
      <c r="I87" t="s">
        <v>31</v>
      </c>
      <c r="J87">
        <f t="shared" si="11"/>
        <v>2.4706177103539075</v>
      </c>
      <c r="K87">
        <f t="shared" si="12"/>
        <v>4.0006987069388451</v>
      </c>
    </row>
    <row r="88" spans="1:11" x14ac:dyDescent="0.25">
      <c r="A88" s="35" t="s">
        <v>599</v>
      </c>
      <c r="B88" t="s">
        <v>977</v>
      </c>
      <c r="C88">
        <f>IF(ISERROR(VLOOKUP(A88,'CO2'!$C$2:$G$220,4,FALSE)),"NA",VLOOKUP(A88,'CO2'!$C$2:$G$220,4,FALSE))</f>
        <v>1.69413094</v>
      </c>
      <c r="D88">
        <f>IF(ISERROR(VLOOKUP(A88,GDP_WB!$D$2:$O$267,12,FALSE)),"NA",VLOOKUP(A88,GDP_WB!$D$2:$O$267,12,FALSE)/10^9)</f>
        <v>24.638719999999999</v>
      </c>
      <c r="E88">
        <f t="shared" si="13"/>
        <v>6.8758886013559145E-2</v>
      </c>
      <c r="F88">
        <f t="shared" si="10"/>
        <v>18</v>
      </c>
      <c r="I88" t="s">
        <v>31</v>
      </c>
      <c r="J88">
        <f t="shared" si="11"/>
        <v>5.2866101298096568</v>
      </c>
      <c r="K88">
        <f t="shared" si="12"/>
        <v>3.9076592021263141</v>
      </c>
    </row>
    <row r="89" spans="1:11" x14ac:dyDescent="0.25">
      <c r="A89" s="35" t="s">
        <v>376</v>
      </c>
      <c r="B89" t="s">
        <v>978</v>
      </c>
      <c r="C89">
        <f>IF(ISERROR(VLOOKUP(A89,'CO2'!$C$2:$G$220,4,FALSE)),"NA",VLOOKUP(A89,'CO2'!$C$2:$G$220,4,FALSE))</f>
        <v>7.4723804679999999</v>
      </c>
      <c r="D89">
        <f>IF(ISERROR(VLOOKUP(A89,GDP_WB!$D$2:$O$267,12,FALSE)),"NA",VLOOKUP(A89,GDP_WB!$D$2:$O$267,12,FALSE)/10^9)</f>
        <v>78.844702329078544</v>
      </c>
      <c r="E89">
        <f t="shared" si="13"/>
        <v>9.4773399445559542E-2</v>
      </c>
      <c r="F89">
        <f t="shared" si="10"/>
        <v>14</v>
      </c>
      <c r="I89" t="s">
        <v>31</v>
      </c>
      <c r="J89">
        <f t="shared" si="11"/>
        <v>1.5996029398192106</v>
      </c>
      <c r="K89">
        <f t="shared" si="12"/>
        <v>3.7836065290429386</v>
      </c>
    </row>
    <row r="90" spans="1:11" x14ac:dyDescent="0.25">
      <c r="A90" s="35" t="s">
        <v>442</v>
      </c>
      <c r="B90" t="s">
        <v>276</v>
      </c>
      <c r="C90">
        <f>IF(ISERROR(VLOOKUP(A90,'CO2'!$C$2:$G$220,4,FALSE)),"NA",VLOOKUP(A90,'CO2'!$C$2:$G$220,4,FALSE))</f>
        <v>2.1872795489999999</v>
      </c>
      <c r="D90">
        <f>IF(ISERROR(VLOOKUP(A90,GDP_WB!$D$2:$O$267,12,FALSE)),"NA",VLOOKUP(A90,GDP_WB!$D$2:$O$267,12,FALSE)/10^9)</f>
        <v>13.812425036586356</v>
      </c>
      <c r="E90">
        <f t="shared" si="13"/>
        <v>0.15835593990239463</v>
      </c>
      <c r="F90">
        <f t="shared" si="10"/>
        <v>4</v>
      </c>
      <c r="I90" t="s">
        <v>31</v>
      </c>
      <c r="J90">
        <f t="shared" si="11"/>
        <v>8.3824885616488025</v>
      </c>
      <c r="K90">
        <f t="shared" si="12"/>
        <v>3.4734748463345011</v>
      </c>
    </row>
    <row r="91" spans="1:11" x14ac:dyDescent="0.25">
      <c r="A91" s="35" t="s">
        <v>640</v>
      </c>
      <c r="B91" t="s">
        <v>979</v>
      </c>
      <c r="C91">
        <f>IF(ISERROR(VLOOKUP(A91,'CO2'!$C$2:$G$220,4,FALSE)),"NA",VLOOKUP(A91,'CO2'!$C$2:$G$220,4,FALSE))</f>
        <v>10.334030670000001</v>
      </c>
      <c r="D91">
        <f>IF(ISERROR(VLOOKUP(A91,GDP_WB!$D$2:$O$267,12,FALSE)),"NA",VLOOKUP(A91,GDP_WB!$D$2:$O$267,12,FALSE)/10^9)</f>
        <v>21.392536137772371</v>
      </c>
      <c r="E91">
        <f t="shared" si="13"/>
        <v>0.48306711291483623</v>
      </c>
      <c r="F91">
        <f t="shared" si="10"/>
        <v>1</v>
      </c>
      <c r="I91" t="s">
        <v>31</v>
      </c>
      <c r="J91">
        <f t="shared" si="11"/>
        <v>5.2673127358552598</v>
      </c>
      <c r="K91">
        <f t="shared" si="12"/>
        <v>3.3804353415219697</v>
      </c>
    </row>
    <row r="92" spans="1:11" x14ac:dyDescent="0.25">
      <c r="A92" s="35" t="s">
        <v>668</v>
      </c>
      <c r="B92" t="s">
        <v>669</v>
      </c>
      <c r="C92">
        <f>IF(ISERROR(VLOOKUP(A92,'CO2'!$C$2:$G$220,4,FALSE)),"NA",VLOOKUP(A92,'CO2'!$C$2:$G$220,4,FALSE))</f>
        <v>31.847102759999999</v>
      </c>
      <c r="D92">
        <f>482359318767.703/10^9</f>
        <v>482.35931876770303</v>
      </c>
      <c r="E92">
        <f t="shared" si="13"/>
        <v>6.6023608378419418E-2</v>
      </c>
      <c r="F92">
        <f t="shared" si="10"/>
        <v>19</v>
      </c>
      <c r="I92" t="s">
        <v>31</v>
      </c>
      <c r="J92">
        <f t="shared" si="11"/>
        <v>0.27218107726963064</v>
      </c>
      <c r="K92">
        <f t="shared" si="12"/>
        <v>3.9386723703971578</v>
      </c>
    </row>
    <row r="93" spans="1:11" x14ac:dyDescent="0.25">
      <c r="A93" s="35" t="str">
        <f>VLOOKUP(B93,ISO3_2.0!A:B,2,FALSE)</f>
        <v>BMU</v>
      </c>
      <c r="B93" t="s">
        <v>140</v>
      </c>
      <c r="C93">
        <f>IF(ISERROR(VLOOKUP(A93,'CO2'!$C$2:$G$220,4,FALSE)),"NA",VLOOKUP(A93,'CO2'!$C$2:$G$220,4,FALSE))</f>
        <v>0.172478042</v>
      </c>
      <c r="D93">
        <f>IF(ISERROR(VLOOKUP(A93,GDP_WB!$D$2:$O$267,12,FALSE)),"NA",VLOOKUP(A93,GDP_WB!$D$2:$O$267,12,FALSE)/10^9)</f>
        <v>6.8816620000000004</v>
      </c>
      <c r="E93">
        <f t="shared" si="13"/>
        <v>2.5063428282295758E-2</v>
      </c>
      <c r="F93">
        <f t="shared" si="10"/>
        <v>24</v>
      </c>
      <c r="I93" t="s">
        <v>31</v>
      </c>
      <c r="J93">
        <f t="shared" si="11"/>
        <v>19.829212825580875</v>
      </c>
      <c r="K93">
        <f t="shared" si="12"/>
        <v>4.0937382117513765</v>
      </c>
    </row>
    <row r="94" spans="1:11" x14ac:dyDescent="0.25">
      <c r="A94" s="35" t="str">
        <f>VLOOKUP(B94,ISO3_2.0!A:B,2,FALSE)</f>
        <v>GUY</v>
      </c>
      <c r="B94" t="s">
        <v>251</v>
      </c>
      <c r="C94">
        <f>IF(ISERROR(VLOOKUP(A94,'CO2'!$C$2:$G$220,4,FALSE)),"NA",VLOOKUP(A94,'CO2'!$C$2:$G$220,4,FALSE))</f>
        <v>0.65240128200000003</v>
      </c>
      <c r="D94">
        <f>IF(ISERROR(VLOOKUP(A94,GDP_WB!$D$2:$O$267,12,FALSE)),"NA",VLOOKUP(A94,GDP_WB!$D$2:$O$267,12,FALSE)/10^9)</f>
        <v>5.4712565947242204</v>
      </c>
      <c r="E94">
        <f t="shared" si="13"/>
        <v>0.11924158019367842</v>
      </c>
      <c r="F94">
        <f t="shared" si="10"/>
        <v>8</v>
      </c>
      <c r="I94" t="s">
        <v>31</v>
      </c>
      <c r="J94">
        <f t="shared" si="11"/>
        <v>21.917740815926827</v>
      </c>
      <c r="K94">
        <f t="shared" si="12"/>
        <v>3.5975275194178762</v>
      </c>
    </row>
    <row r="95" spans="1:11" x14ac:dyDescent="0.25">
      <c r="A95" s="35" t="str">
        <f>VLOOKUP(B95,ISO3_2.0!A:B,2,FALSE)</f>
        <v>SUR</v>
      </c>
      <c r="B95" t="s">
        <v>611</v>
      </c>
      <c r="C95">
        <f>IF(ISERROR(VLOOKUP(A95,'CO2'!$C$2:$G$220,4,FALSE)),"NA",VLOOKUP(A95,'CO2'!$C$2:$G$220,4,FALSE))</f>
        <v>0.71125408199999995</v>
      </c>
      <c r="D95">
        <f>IF(ISERROR(VLOOKUP(A95,GDP_WB!$D$2:$O$267,12,FALSE)),"NA",VLOOKUP(A95,GDP_WB!$D$2:$O$267,12,FALSE)/10^9)</f>
        <v>2.8842480484906825</v>
      </c>
      <c r="E95">
        <f t="shared" si="13"/>
        <v>0.24659948452498628</v>
      </c>
      <c r="F95">
        <f t="shared" si="10"/>
        <v>2</v>
      </c>
      <c r="I95" t="s">
        <v>31</v>
      </c>
      <c r="J95">
        <f t="shared" si="11"/>
        <v>39.426203438339414</v>
      </c>
      <c r="K95">
        <f t="shared" si="12"/>
        <v>3.4114485097928133</v>
      </c>
    </row>
    <row r="96" spans="1:11" x14ac:dyDescent="0.25">
      <c r="A96" s="35" t="str">
        <f>VLOOKUP(B96,ISO3_2.0!A:B,2,FALSE)</f>
        <v>BLZ</v>
      </c>
      <c r="B96" t="s">
        <v>137</v>
      </c>
      <c r="C96">
        <f>IF(ISERROR(VLOOKUP(A96,'CO2'!$C$2:$G$220,4,FALSE)),"NA",VLOOKUP(A96,'CO2'!$C$2:$G$220,4,FALSE))</f>
        <v>0.172706528</v>
      </c>
      <c r="D96">
        <f>IF(ISERROR(VLOOKUP(A96,GDP_WB!$D$2:$O$267,12,FALSE)),"NA",VLOOKUP(A96,GDP_WB!$D$2:$O$267,12,FALSE)/10^9)</f>
        <v>1.5856316703460951</v>
      </c>
      <c r="E96">
        <f t="shared" si="13"/>
        <v>0.10891970135933488</v>
      </c>
      <c r="F96">
        <f>_xlfn.RANK.EQ(E96,$E$73:$E$96,0)</f>
        <v>11</v>
      </c>
      <c r="I96" t="s">
        <v>31</v>
      </c>
      <c r="J96">
        <f t="shared" si="11"/>
        <v>77.583529080766255</v>
      </c>
      <c r="K96">
        <f t="shared" si="12"/>
        <v>3.6905670242304076</v>
      </c>
    </row>
    <row r="97" spans="1:16" ht="15.75" thickBot="1" x14ac:dyDescent="0.3">
      <c r="A97" s="32"/>
      <c r="B97" s="32"/>
      <c r="C97" s="32"/>
      <c r="D97" s="32"/>
      <c r="E97" s="32"/>
      <c r="F97" s="32"/>
    </row>
    <row r="98" spans="1:16" s="29" customFormat="1" x14ac:dyDescent="0.25">
      <c r="A98" s="29" t="s">
        <v>27</v>
      </c>
      <c r="B98" s="29" t="s">
        <v>1042</v>
      </c>
      <c r="C98" s="29">
        <f>SUM(C99:C100)</f>
        <v>122.149735374</v>
      </c>
      <c r="D98" s="29">
        <f>SUM(D99:D100)</f>
        <v>1539.5707033765207</v>
      </c>
      <c r="E98" s="29">
        <f>MEDIAN(E99:E100)</f>
        <v>6.5791085590509696E-2</v>
      </c>
      <c r="F98" s="29">
        <f>_xlfn.RANK.EQ(E98,$E$98:$E$100,0)</f>
        <v>2</v>
      </c>
      <c r="G98" s="29">
        <f>ANZ!I1</f>
        <v>5.1192614855260894E-2</v>
      </c>
      <c r="H98" s="29">
        <v>0.1</v>
      </c>
      <c r="I98" s="29" t="s">
        <v>27</v>
      </c>
      <c r="J98" s="29">
        <f>G98</f>
        <v>5.1192614855260894E-2</v>
      </c>
      <c r="K98" s="29">
        <f>J98*3*0.1^2*D98</f>
        <v>2.3644395018119209</v>
      </c>
    </row>
    <row r="99" spans="1:16" x14ac:dyDescent="0.25">
      <c r="A99" t="s">
        <v>318</v>
      </c>
      <c r="B99" t="s">
        <v>119</v>
      </c>
      <c r="C99">
        <f>VLOOKUP(A99,'CO2'!C:G,4,0)</f>
        <v>112.176765</v>
      </c>
      <c r="D99">
        <f>VLOOKUP(A99,GDP_WB!D:O,12,0)/10^9</f>
        <v>1327.8361710685078</v>
      </c>
      <c r="E99">
        <f>C99/D99</f>
        <v>8.4480877569204582E-2</v>
      </c>
      <c r="F99">
        <f>_xlfn.RANK.EQ(E99,$E$98:$E$100,0)</f>
        <v>1</v>
      </c>
      <c r="I99" t="s">
        <v>27</v>
      </c>
      <c r="J99">
        <f>K99/(3*0.1^2*D99)</f>
        <v>5.6387918320621254E-2</v>
      </c>
      <c r="K99">
        <f>(((F99-$F$98)/$F$98*0.1)+1)*$K$98</f>
        <v>2.2462175267213249</v>
      </c>
      <c r="P99" s="36"/>
    </row>
    <row r="100" spans="1:16" x14ac:dyDescent="0.25">
      <c r="A100" t="s">
        <v>542</v>
      </c>
      <c r="B100" t="s">
        <v>982</v>
      </c>
      <c r="C100">
        <f>VLOOKUP(A100,'CO2'!C:G,4,0)</f>
        <v>9.9729703740000009</v>
      </c>
      <c r="D100">
        <f>VLOOKUP(A100,GDP_WB!D:O,12,0)/10^9</f>
        <v>211.73453230801283</v>
      </c>
      <c r="E100">
        <f>C100/D100</f>
        <v>4.710129361181481E-2</v>
      </c>
      <c r="F100">
        <f>_xlfn.RANK.EQ(E100,$E$98:$E$100,0)</f>
        <v>3</v>
      </c>
      <c r="I100" t="s">
        <v>27</v>
      </c>
      <c r="J100">
        <f>K100/(3*0.1^2*D99)</f>
        <v>6.2323488670160326E-2</v>
      </c>
      <c r="K100">
        <f>(((F100-$F$98)/$F$98*0.1)+1)*$K$98</f>
        <v>2.4826614769025168</v>
      </c>
      <c r="P100" s="36"/>
    </row>
    <row r="102" spans="1:16" s="29" customFormat="1" x14ac:dyDescent="0.25">
      <c r="A102" s="29" t="s">
        <v>30</v>
      </c>
      <c r="B102" s="29" t="s">
        <v>987</v>
      </c>
      <c r="C102" s="29">
        <f>SUM(C103:C143)</f>
        <v>727.03347481600019</v>
      </c>
      <c r="D102" s="29">
        <f>SUM(D103:D143)</f>
        <v>4304.458450717816</v>
      </c>
      <c r="E102" s="29">
        <f>MEDIAN(E103:E143)</f>
        <v>0.13466863292091041</v>
      </c>
      <c r="F102" s="29">
        <f>_xlfn.RANK.EQ(E102,$E$102:$E$143,0)</f>
        <v>21</v>
      </c>
      <c r="G102" s="29">
        <f>OAS!I1</f>
        <v>1.6714457430316274E-2</v>
      </c>
      <c r="H102" s="29">
        <v>0.1</v>
      </c>
      <c r="I102" s="29" t="s">
        <v>30</v>
      </c>
      <c r="J102" s="29">
        <f>G102</f>
        <v>1.6714457430316274E-2</v>
      </c>
      <c r="K102" s="29">
        <f>J102*3*0.1^2*D102</f>
        <v>2.1584006260526429</v>
      </c>
    </row>
    <row r="103" spans="1:16" x14ac:dyDescent="0.25">
      <c r="A103" s="35" t="str">
        <f>VLOOKUP(B103,ISO3_2.0!A:B,2,FALSE)</f>
        <v>FJI</v>
      </c>
      <c r="B103" t="s">
        <v>221</v>
      </c>
      <c r="C103">
        <f>IF(ISERROR(VLOOKUP(A103,'CO2'!$C$2:$G$220,4,FALSE)),"NA",VLOOKUP(A103,'CO2'!$C$2:$G$220,4,FALSE))</f>
        <v>0.61603005600000005</v>
      </c>
      <c r="D103">
        <f>IF(ISERROR(VLOOKUP(A103,GDP_WB!D:O,12,0)/10^9),"NA",VLOOKUP(A103,GDP_WB!D:O,12,0)/10^9)</f>
        <v>4.5744138233124305</v>
      </c>
      <c r="E103">
        <f t="shared" ref="E103:E143" si="14">C103/D103</f>
        <v>0.13466863292091041</v>
      </c>
      <c r="F103">
        <f t="shared" ref="F103:F143" si="15">_xlfn.RANK.EQ(E103,$E$102:$E$143,0)</f>
        <v>21</v>
      </c>
      <c r="I103" t="s">
        <v>30</v>
      </c>
      <c r="J103">
        <f t="shared" ref="J103:J143" si="16">K103/(3*0.1^2*D103)</f>
        <v>15.728067095379219</v>
      </c>
      <c r="K103">
        <f t="shared" ref="K103:K143" si="17">(((F103-$F$102)/$F$102*0.1)+1)*$K$102</f>
        <v>2.1584006260526429</v>
      </c>
    </row>
    <row r="104" spans="1:16" x14ac:dyDescent="0.25">
      <c r="A104" s="35" t="str">
        <f>VLOOKUP(B104,ISO3_2.0!A:B,2,FALSE)</f>
        <v>PYF</v>
      </c>
      <c r="B104" t="s">
        <v>229</v>
      </c>
      <c r="C104">
        <f>IF(ISERROR(VLOOKUP(A104,'CO2'!$C$2:$G$220,4,FALSE)),"NA",VLOOKUP(A104,'CO2'!$C$2:$G$220,4,FALSE))</f>
        <v>0.22698601099999999</v>
      </c>
      <c r="D104">
        <f>IF(ISERROR(VLOOKUP(A104,GDP_WB!D:O,12,0)/10^9),"NA",VLOOKUP(A104,GDP_WB!D:O,12,0)/10^9)</f>
        <v>5.6693687172072362</v>
      </c>
      <c r="E104">
        <f t="shared" si="14"/>
        <v>4.0037263815822975E-2</v>
      </c>
      <c r="F104">
        <f t="shared" si="15"/>
        <v>40</v>
      </c>
      <c r="I104" t="s">
        <v>30</v>
      </c>
      <c r="J104">
        <f t="shared" si="16"/>
        <v>13.838604199885527</v>
      </c>
      <c r="K104">
        <f t="shared" si="17"/>
        <v>2.353684492219311</v>
      </c>
    </row>
    <row r="105" spans="1:16" x14ac:dyDescent="0.25">
      <c r="A105" s="35" t="str">
        <f>VLOOKUP(B105,ISO3_2.0!A:B,2,FALSE)</f>
        <v>KIR</v>
      </c>
      <c r="B105" t="s">
        <v>285</v>
      </c>
      <c r="C105">
        <f>IF(ISERROR(VLOOKUP(A105,'CO2'!$C$2:$G$220,4,FALSE)),"NA",VLOOKUP(A105,'CO2'!$C$2:$G$220,4,FALSE))</f>
        <v>2.0028177000000001E-2</v>
      </c>
      <c r="D105">
        <f>IF(ISERROR(VLOOKUP(A105,GDP_WB!D:O,12,0)/10^9),"NA",VLOOKUP(A105,GDP_WB!D:O,12,0)/10^9)</f>
        <v>0.18091184364462182</v>
      </c>
      <c r="E105">
        <f t="shared" si="14"/>
        <v>0.11070683155129851</v>
      </c>
      <c r="F105">
        <f t="shared" si="15"/>
        <v>27</v>
      </c>
      <c r="I105" t="s">
        <v>30</v>
      </c>
      <c r="J105">
        <f t="shared" si="16"/>
        <v>409.05175519804999</v>
      </c>
      <c r="K105">
        <f t="shared" si="17"/>
        <v>2.2200692153684325</v>
      </c>
    </row>
    <row r="106" spans="1:16" x14ac:dyDescent="0.25">
      <c r="A106" s="35" t="str">
        <f>VLOOKUP(B106,ISO3_2.0!A:B,2,FALSE)</f>
        <v>MHL</v>
      </c>
      <c r="B106" t="s">
        <v>710</v>
      </c>
      <c r="C106">
        <f>IF(ISERROR(VLOOKUP(A106,'CO2'!$C$2:$G$220,4,FALSE)),"NA",VLOOKUP(A106,'CO2'!$C$2:$G$220,4,FALSE))</f>
        <v>4.4507061000000001E-2</v>
      </c>
      <c r="D106">
        <f>IF(ISERROR(VLOOKUP(A106,GDP_WB!D:O,12,0)/10^9),"NA",VLOOKUP(A106,GDP_WB!D:O,12,0)/10^9)</f>
        <v>0.2444624</v>
      </c>
      <c r="E106">
        <f t="shared" si="14"/>
        <v>0.18206096724895118</v>
      </c>
      <c r="F106">
        <f t="shared" si="15"/>
        <v>15</v>
      </c>
      <c r="I106" t="s">
        <v>30</v>
      </c>
      <c r="J106">
        <f t="shared" si="16"/>
        <v>285.8970045750529</v>
      </c>
      <c r="K106">
        <f t="shared" si="17"/>
        <v>2.0967320367368529</v>
      </c>
    </row>
    <row r="107" spans="1:16" x14ac:dyDescent="0.25">
      <c r="A107" s="35" t="str">
        <f>VLOOKUP(B107,ISO3_2.0!A:B,2,FALSE)</f>
        <v>FSM</v>
      </c>
      <c r="B107" t="s">
        <v>394</v>
      </c>
      <c r="C107">
        <f>IF(ISERROR(VLOOKUP(A107,'CO2'!$C$2:$G$220,4,FALSE)),"NA",VLOOKUP(A107,'CO2'!$C$2:$G$220,4,FALSE))</f>
        <v>4.3394384000000001E-2</v>
      </c>
      <c r="D107">
        <f>IF(ISERROR(VLOOKUP(A107,GDP_WB!D:O,12,0)/10^9),"NA",VLOOKUP(A107,GDP_WB!D:O,12,0)/10^9)</f>
        <v>0.40751592798229003</v>
      </c>
      <c r="E107">
        <f t="shared" si="14"/>
        <v>0.10648512369775605</v>
      </c>
      <c r="F107">
        <f t="shared" si="15"/>
        <v>29</v>
      </c>
      <c r="I107" t="s">
        <v>30</v>
      </c>
      <c r="J107">
        <f t="shared" si="16"/>
        <v>183.27507858820863</v>
      </c>
      <c r="K107">
        <f t="shared" si="17"/>
        <v>2.2406254118070295</v>
      </c>
    </row>
    <row r="108" spans="1:16" x14ac:dyDescent="0.25">
      <c r="A108" s="35" t="str">
        <f>VLOOKUP(B108,ISO3_2.0!A:B,2,FALSE)</f>
        <v>NRU</v>
      </c>
      <c r="B108" t="s">
        <v>541</v>
      </c>
      <c r="C108">
        <f>IF(ISERROR(VLOOKUP(A108,'CO2'!$C$2:$G$220,4,FALSE)),"NA",VLOOKUP(A108,'CO2'!$C$2:$G$220,4,FALSE))</f>
        <v>1.4464795000000001E-2</v>
      </c>
      <c r="D108">
        <f>IF(ISERROR(VLOOKUP(A108,GDP_WB!D:O,12,0)/10^9),"NA",VLOOKUP(A108,GDP_WB!D:O,12,0)/10^9)</f>
        <v>0.11462662555302319</v>
      </c>
      <c r="E108">
        <f t="shared" si="14"/>
        <v>0.12619053322222223</v>
      </c>
      <c r="F108">
        <f t="shared" si="15"/>
        <v>24</v>
      </c>
      <c r="I108" t="s">
        <v>30</v>
      </c>
      <c r="J108">
        <f t="shared" si="16"/>
        <v>636.62780793683817</v>
      </c>
      <c r="K108">
        <f t="shared" si="17"/>
        <v>2.1892349207105379</v>
      </c>
    </row>
    <row r="109" spans="1:16" x14ac:dyDescent="0.25">
      <c r="A109" s="35" t="str">
        <f>VLOOKUP(B109,ISO3_2.0!A:B,2,FALSE)</f>
        <v>NCL</v>
      </c>
      <c r="B109" t="s">
        <v>526</v>
      </c>
      <c r="C109">
        <f>IF(ISERROR(VLOOKUP(A109,'CO2'!$C$2:$G$220,4,FALSE)),"NA",VLOOKUP(A109,'CO2'!$C$2:$G$220,4,FALSE))</f>
        <v>2.3066599920000002</v>
      </c>
      <c r="D109">
        <f>IF(ISERROR(VLOOKUP(A109,GDP_WB!D:O,12,0)/10^9),"NA",VLOOKUP(A109,GDP_WB!D:O,12,0)/10^9)</f>
        <v>9.4355299272470994</v>
      </c>
      <c r="E109">
        <f t="shared" si="14"/>
        <v>0.24446533578776841</v>
      </c>
      <c r="F109">
        <f t="shared" si="15"/>
        <v>9</v>
      </c>
      <c r="I109" t="s">
        <v>30</v>
      </c>
      <c r="J109">
        <f t="shared" si="16"/>
        <v>7.189362841347096</v>
      </c>
      <c r="K109">
        <f t="shared" si="17"/>
        <v>2.0350634474210634</v>
      </c>
    </row>
    <row r="110" spans="1:16" x14ac:dyDescent="0.25">
      <c r="A110" s="35" t="str">
        <f>VLOOKUP(B110,ISO3_2.0!A:B,2,FALSE)</f>
        <v>PLW</v>
      </c>
      <c r="B110" t="s">
        <v>557</v>
      </c>
      <c r="C110">
        <f>IF(ISERROR(VLOOKUP(A110,'CO2'!$C$2:$G$220,4,FALSE)),"NA",VLOOKUP(A110,'CO2'!$C$2:$G$220,4,FALSE))</f>
        <v>7.0098621E-2</v>
      </c>
      <c r="D110">
        <f>IF(ISERROR(VLOOKUP(A110,GDP_WB!D:O,12,0)/10^9),"NA",VLOOKUP(A110,GDP_WB!D:O,12,0)/10^9)</f>
        <v>0.25769999999999998</v>
      </c>
      <c r="E110">
        <f t="shared" si="14"/>
        <v>0.27201637951105939</v>
      </c>
      <c r="F110">
        <f t="shared" si="15"/>
        <v>7</v>
      </c>
      <c r="I110" t="s">
        <v>30</v>
      </c>
      <c r="J110">
        <f t="shared" si="16"/>
        <v>260.57524912462378</v>
      </c>
      <c r="K110">
        <f t="shared" si="17"/>
        <v>2.0145072509824669</v>
      </c>
    </row>
    <row r="111" spans="1:16" x14ac:dyDescent="0.25">
      <c r="A111" s="35" t="str">
        <f>VLOOKUP(B111,ISO3_2.0!A:B,2,FALSE)</f>
        <v>PNG</v>
      </c>
      <c r="B111" t="s">
        <v>559</v>
      </c>
      <c r="C111">
        <f>IF(ISERROR(VLOOKUP(A111,'CO2'!$C$2:$G$220,4,FALSE)),"NA",VLOOKUP(A111,'CO2'!$C$2:$G$220,4,FALSE))</f>
        <v>1.934184696</v>
      </c>
      <c r="D111">
        <f>IF(ISERROR(VLOOKUP(A111,GDP_WB!D:O,12,0)/10^9),"NA",VLOOKUP(A111,GDP_WB!D:O,12,0)/10^9)</f>
        <v>24.667052023121389</v>
      </c>
      <c r="E111">
        <f t="shared" si="14"/>
        <v>7.8411668090171999E-2</v>
      </c>
      <c r="F111">
        <f t="shared" si="15"/>
        <v>35</v>
      </c>
      <c r="I111" t="s">
        <v>30</v>
      </c>
      <c r="J111">
        <f t="shared" si="16"/>
        <v>3.1111595053525769</v>
      </c>
      <c r="K111">
        <f t="shared" si="17"/>
        <v>2.302294001122819</v>
      </c>
    </row>
    <row r="112" spans="1:16" x14ac:dyDescent="0.25">
      <c r="A112" s="35" t="str">
        <f>VLOOKUP(B112,ISO3_2.0!A:B,2,FALSE)</f>
        <v>WSM</v>
      </c>
      <c r="B112" t="s">
        <v>307</v>
      </c>
      <c r="C112">
        <f>IF(ISERROR(VLOOKUP(A112,'CO2'!$C$2:$G$220,4,FALSE)),"NA",VLOOKUP(A112,'CO2'!$C$2:$G$220,4,FALSE))</f>
        <v>7.7887357000000004E-2</v>
      </c>
      <c r="D112">
        <f>IF(ISERROR(VLOOKUP(A112,GDP_WB!D:O,12,0)/10^9),"NA",VLOOKUP(A112,GDP_WB!D:O,12,0)/10^9)</f>
        <v>0.80714752761509378</v>
      </c>
      <c r="E112">
        <f t="shared" si="14"/>
        <v>9.64970520694481E-2</v>
      </c>
      <c r="F112">
        <f t="shared" si="15"/>
        <v>31</v>
      </c>
      <c r="I112" t="s">
        <v>30</v>
      </c>
      <c r="J112">
        <f t="shared" si="16"/>
        <v>93.381590968333285</v>
      </c>
      <c r="K112">
        <f t="shared" si="17"/>
        <v>2.261181608245626</v>
      </c>
    </row>
    <row r="113" spans="1:11" x14ac:dyDescent="0.25">
      <c r="A113" s="35" t="str">
        <f>VLOOKUP(B113,ISO3_2.0!A:B,2,FALSE)</f>
        <v>SLB</v>
      </c>
      <c r="B113" t="s">
        <v>596</v>
      </c>
      <c r="C113">
        <f>IF(ISERROR(VLOOKUP(A113,'CO2'!$C$2:$G$220,4,FALSE)),"NA",VLOOKUP(A113,'CO2'!$C$2:$G$220,4,FALSE))</f>
        <v>8.6788769000000002E-2</v>
      </c>
      <c r="D113">
        <f>IF(ISERROR(VLOOKUP(A113,GDP_WB!D:O,12,0)/10^9),"NA",VLOOKUP(A113,GDP_WB!D:O,12,0)/10^9)</f>
        <v>1.5458884262303065</v>
      </c>
      <c r="E113">
        <f t="shared" si="14"/>
        <v>5.6141677191824842E-2</v>
      </c>
      <c r="F113">
        <f t="shared" si="15"/>
        <v>38</v>
      </c>
      <c r="I113" t="s">
        <v>30</v>
      </c>
      <c r="J113">
        <f t="shared" si="16"/>
        <v>50.308251147424102</v>
      </c>
      <c r="K113">
        <f t="shared" si="17"/>
        <v>2.333128295780714</v>
      </c>
    </row>
    <row r="114" spans="1:11" x14ac:dyDescent="0.25">
      <c r="A114" s="35" t="str">
        <f>VLOOKUP(B114,ISO3_2.0!A:B,2,FALSE)</f>
        <v>TON</v>
      </c>
      <c r="B114" t="s">
        <v>639</v>
      </c>
      <c r="C114">
        <f>IF(ISERROR(VLOOKUP(A114,'CO2'!$C$2:$G$220,4,FALSE)),"NA",VLOOKUP(A114,'CO2'!$C$2:$G$220,4,FALSE))</f>
        <v>4.784509E-2</v>
      </c>
      <c r="D114">
        <f>IF(ISERROR(VLOOKUP(A114,GDP_WB!D:O,12,0)/10^9),"NA",VLOOKUP(A114,GDP_WB!D:O,12,0)/10^9)</f>
        <v>0.48882996407081952</v>
      </c>
      <c r="E114">
        <f t="shared" si="14"/>
        <v>9.7876753711170647E-2</v>
      </c>
      <c r="F114">
        <f t="shared" si="15"/>
        <v>30</v>
      </c>
      <c r="I114" t="s">
        <v>30</v>
      </c>
      <c r="J114">
        <f t="shared" si="16"/>
        <v>153.4891936166326</v>
      </c>
      <c r="K114">
        <f t="shared" si="17"/>
        <v>2.2509035100263279</v>
      </c>
    </row>
    <row r="115" spans="1:11" x14ac:dyDescent="0.25">
      <c r="A115" s="35" t="str">
        <f>VLOOKUP(B115,ISO3_2.0!A:B,2,FALSE)</f>
        <v>TUV</v>
      </c>
      <c r="B115" t="s">
        <v>645</v>
      </c>
      <c r="C115">
        <f>IF(ISERROR(VLOOKUP(A115,'CO2'!$C$2:$G$220,4,FALSE)),"NA",VLOOKUP(A115,'CO2'!$C$2:$G$220,4,FALSE))</f>
        <v>3.3380300000000001E-3</v>
      </c>
      <c r="D115">
        <f>IF(ISERROR(VLOOKUP(A115,GDP_WB!D:O,12,0)/10^9),"NA",VLOOKUP(A115,GDP_WB!D:O,12,0)/10^9)</f>
        <v>5.5054710618677311E-2</v>
      </c>
      <c r="E115">
        <f t="shared" si="14"/>
        <v>6.0631142412499998E-2</v>
      </c>
      <c r="F115">
        <f t="shared" si="15"/>
        <v>37</v>
      </c>
      <c r="I115" t="s">
        <v>30</v>
      </c>
      <c r="J115">
        <f t="shared" si="16"/>
        <v>1406.3890091985386</v>
      </c>
      <c r="K115">
        <f t="shared" si="17"/>
        <v>2.3228501975614155</v>
      </c>
    </row>
    <row r="116" spans="1:11" x14ac:dyDescent="0.25">
      <c r="A116" s="35" t="str">
        <f>VLOOKUP(B116,ISO3_2.0!A:B,2,FALSE)</f>
        <v>VUT</v>
      </c>
      <c r="B116" t="s">
        <v>680</v>
      </c>
      <c r="C116">
        <f>IF(ISERROR(VLOOKUP(A116,'CO2'!$C$2:$G$220,4,FALSE)),"NA",VLOOKUP(A116,'CO2'!$C$2:$G$220,4,FALSE))</f>
        <v>4.2281708000000001E-2</v>
      </c>
      <c r="D116">
        <f>IF(ISERROR(VLOOKUP(A116,GDP_WB!D:O,12,0)/10^9),"NA",VLOOKUP(A116,GDP_WB!D:O,12,0)/10^9)</f>
        <v>0.89682787311492462</v>
      </c>
      <c r="E116">
        <f t="shared" si="14"/>
        <v>4.7145845114229389E-2</v>
      </c>
      <c r="F116">
        <f t="shared" si="15"/>
        <v>39</v>
      </c>
      <c r="I116" t="s">
        <v>30</v>
      </c>
      <c r="J116">
        <f t="shared" si="16"/>
        <v>87.099820164328378</v>
      </c>
      <c r="K116">
        <f t="shared" si="17"/>
        <v>2.343406394000012</v>
      </c>
    </row>
    <row r="117" spans="1:11" x14ac:dyDescent="0.25">
      <c r="A117" s="35" t="str">
        <f>VLOOKUP(B117,ISO3_2.0!A:B,2,FALSE)</f>
        <v>AFG</v>
      </c>
      <c r="B117" t="s">
        <v>99</v>
      </c>
      <c r="C117">
        <f>IF(ISERROR(VLOOKUP(A117,'CO2'!$C$2:$G$220,4,FALSE)),"NA",VLOOKUP(A117,'CO2'!$C$2:$G$220,4,FALSE))</f>
        <v>2.925854712</v>
      </c>
      <c r="D117">
        <f>IF(ISERROR(VLOOKUP(A117,GDP_WB!D:O,12,0)/10^9),"NA",VLOOKUP(A117,GDP_WB!D:O,12,0)/10^9)</f>
        <v>20.116137325820553</v>
      </c>
      <c r="E117">
        <f t="shared" si="14"/>
        <v>0.14544813771202728</v>
      </c>
      <c r="F117">
        <f t="shared" si="15"/>
        <v>20</v>
      </c>
      <c r="I117" t="s">
        <v>30</v>
      </c>
      <c r="J117">
        <f t="shared" si="16"/>
        <v>3.5595344723165279</v>
      </c>
      <c r="K117">
        <f t="shared" si="17"/>
        <v>2.1481225278333445</v>
      </c>
    </row>
    <row r="118" spans="1:11" x14ac:dyDescent="0.25">
      <c r="A118" s="35" t="str">
        <f>VLOOKUP(B118,ISO3_2.0!A:B,2,FALSE)</f>
        <v>BTN</v>
      </c>
      <c r="B118" t="s">
        <v>142</v>
      </c>
      <c r="C118">
        <f>IF(ISERROR(VLOOKUP(A118,'CO2'!$C$2:$G$220,4,FALSE)),"NA",VLOOKUP(A118,'CO2'!$C$2:$G$220,4,FALSE))</f>
        <v>0.46583641399999998</v>
      </c>
      <c r="D118">
        <f>IF(ISERROR(VLOOKUP(A118,GDP_WB!D:O,12,0)/10^9),"NA",VLOOKUP(A118,GDP_WB!D:O,12,0)/10^9)</f>
        <v>2.315436303299883</v>
      </c>
      <c r="E118">
        <f t="shared" si="14"/>
        <v>0.20118731546884075</v>
      </c>
      <c r="F118">
        <f t="shared" si="15"/>
        <v>13</v>
      </c>
      <c r="I118" t="s">
        <v>30</v>
      </c>
      <c r="J118">
        <f t="shared" si="16"/>
        <v>29.888907435996099</v>
      </c>
      <c r="K118">
        <f t="shared" si="17"/>
        <v>2.0761758402982564</v>
      </c>
    </row>
    <row r="119" spans="1:11" x14ac:dyDescent="0.25">
      <c r="A119" s="35" t="str">
        <f>VLOOKUP(B119,ISO3_2.0!A:B,2,FALSE)</f>
        <v>MDV</v>
      </c>
      <c r="B119" t="s">
        <v>493</v>
      </c>
      <c r="C119">
        <f>IF(ISERROR(VLOOKUP(A119,'CO2'!$C$2:$G$220,4,FALSE)),"NA",VLOOKUP(A119,'CO2'!$C$2:$G$220,4,FALSE))</f>
        <v>0.45508469800000001</v>
      </c>
      <c r="D119">
        <f>IF(ISERROR(VLOOKUP(A119,GDP_WB!D:O,12,0)/10^9),"NA",VLOOKUP(A119,GDP_WB!D:O,12,0)/10^9)</f>
        <v>3.7427699674279808</v>
      </c>
      <c r="E119">
        <f t="shared" si="14"/>
        <v>0.12159034671124411</v>
      </c>
      <c r="F119">
        <f t="shared" si="15"/>
        <v>25</v>
      </c>
      <c r="I119" t="s">
        <v>30</v>
      </c>
      <c r="J119">
        <f t="shared" si="16"/>
        <v>19.588994586642414</v>
      </c>
      <c r="K119">
        <f t="shared" si="17"/>
        <v>2.199513018929836</v>
      </c>
    </row>
    <row r="120" spans="1:11" x14ac:dyDescent="0.25">
      <c r="A120" s="35" t="s">
        <v>323</v>
      </c>
      <c r="B120" t="s">
        <v>129</v>
      </c>
      <c r="C120">
        <f>IF(ISERROR(VLOOKUP(A120,'CO2'!$C$2:$G$220,4,FALSE)),"NA",VLOOKUP(A120,'CO2'!$C$2:$G$220,4,FALSE))</f>
        <v>27.88255341</v>
      </c>
      <c r="D120">
        <f>IF(ISERROR(VLOOKUP(A120,GDP_WB!D:O,12,0)/10^9),"NA",VLOOKUP(A120,GDP_WB!D:O,12,0)/10^9)</f>
        <v>373.90213470040959</v>
      </c>
      <c r="E120">
        <f t="shared" si="14"/>
        <v>7.457179519004617E-2</v>
      </c>
      <c r="F120">
        <f t="shared" si="15"/>
        <v>36</v>
      </c>
      <c r="I120" t="s">
        <v>30</v>
      </c>
      <c r="J120">
        <f t="shared" si="16"/>
        <v>0.20616554304110207</v>
      </c>
      <c r="K120">
        <f t="shared" si="17"/>
        <v>2.3125720993421175</v>
      </c>
    </row>
    <row r="121" spans="1:11" x14ac:dyDescent="0.25">
      <c r="A121" s="35" t="s">
        <v>341</v>
      </c>
      <c r="B121" t="s">
        <v>983</v>
      </c>
      <c r="C121">
        <f>IF(ISERROR(VLOOKUP(A121,'CO2'!$C$2:$G$220,4,FALSE)),"NA",VLOOKUP(A121,'CO2'!$C$2:$G$220,4,FALSE))</f>
        <v>2.480537102</v>
      </c>
      <c r="D121">
        <f>IF(ISERROR(VLOOKUP(A121,GDP_WB!D:O,12,0)/10^9),"NA",VLOOKUP(A121,GDP_WB!D:O,12,0)/10^9)</f>
        <v>12.005825769508663</v>
      </c>
      <c r="E121">
        <f t="shared" si="14"/>
        <v>0.20661111943668625</v>
      </c>
      <c r="F121">
        <f t="shared" si="15"/>
        <v>11</v>
      </c>
      <c r="I121" t="s">
        <v>30</v>
      </c>
      <c r="J121">
        <f t="shared" si="16"/>
        <v>5.7072837896202602</v>
      </c>
      <c r="K121">
        <f t="shared" si="17"/>
        <v>2.0556196438596599</v>
      </c>
    </row>
    <row r="122" spans="1:11" x14ac:dyDescent="0.25">
      <c r="A122" s="35" t="s">
        <v>449</v>
      </c>
      <c r="B122" t="s">
        <v>161</v>
      </c>
      <c r="C122">
        <f>IF(ISERROR(VLOOKUP(A122,'CO2'!$C$2:$G$220,4,FALSE)),"NA",VLOOKUP(A122,'CO2'!$C$2:$G$220,4,FALSE))</f>
        <v>4.3741736189999996</v>
      </c>
      <c r="D122">
        <f>IF(ISERROR(VLOOKUP(A122,GDP_WB!D:O,12,0)/10^9),"NA",VLOOKUP(A122,GDP_WB!D:O,12,0)/10^9)</f>
        <v>25.872798012193755</v>
      </c>
      <c r="E122">
        <f t="shared" si="14"/>
        <v>0.16906457573465644</v>
      </c>
      <c r="F122">
        <f t="shared" si="15"/>
        <v>17</v>
      </c>
      <c r="I122" t="s">
        <v>30</v>
      </c>
      <c r="J122">
        <f t="shared" si="16"/>
        <v>2.7278176255200264</v>
      </c>
      <c r="K122">
        <f t="shared" si="17"/>
        <v>2.1172882331754495</v>
      </c>
    </row>
    <row r="123" spans="1:11" x14ac:dyDescent="0.25">
      <c r="A123" s="35" t="s">
        <v>426</v>
      </c>
      <c r="B123" t="s">
        <v>264</v>
      </c>
      <c r="C123">
        <f>IF(ISERROR(VLOOKUP(A123,'CO2'!$C$2:$G$220,4,FALSE)),"NA",VLOOKUP(A123,'CO2'!$C$2:$G$220,4,FALSE))</f>
        <v>168.53511140000001</v>
      </c>
      <c r="D123">
        <f>IF(ISERROR(VLOOKUP(A123,GDP_WB!D:O,12,0)/10^9),"NA",VLOOKUP(A123,GDP_WB!D:O,12,0)/10^9)</f>
        <v>1058.6889354547823</v>
      </c>
      <c r="E123">
        <f t="shared" si="14"/>
        <v>0.1591922856241075</v>
      </c>
      <c r="F123">
        <f t="shared" si="15"/>
        <v>18</v>
      </c>
      <c r="I123" t="s">
        <v>30</v>
      </c>
      <c r="J123">
        <f t="shared" si="16"/>
        <v>6.6987455274285582E-2</v>
      </c>
      <c r="K123">
        <f t="shared" si="17"/>
        <v>2.1275663313947479</v>
      </c>
    </row>
    <row r="124" spans="1:11" x14ac:dyDescent="0.25">
      <c r="A124" s="35" t="s">
        <v>458</v>
      </c>
      <c r="B124" t="s">
        <v>984</v>
      </c>
      <c r="C124">
        <f>IF(ISERROR(VLOOKUP(A124,'CO2'!$C$2:$G$220,4,FALSE)),"NA",VLOOKUP(A124,'CO2'!$C$2:$G$220,4,FALSE))</f>
        <v>8.9559999860000001</v>
      </c>
      <c r="D124">
        <f>IF(ISERROR(VLOOKUP(A124,GDP_WB!D:O,12,0)/10^9),"NA",VLOOKUP(A124,GDP_WB!D:O,12,0)/10^9)</f>
        <v>18.981800705079376</v>
      </c>
      <c r="E124">
        <f t="shared" si="14"/>
        <v>0.47182035704354686</v>
      </c>
      <c r="F124">
        <f t="shared" si="15"/>
        <v>4</v>
      </c>
      <c r="I124" t="s">
        <v>30</v>
      </c>
      <c r="J124">
        <f t="shared" si="16"/>
        <v>3.4834646567431236</v>
      </c>
      <c r="K124">
        <f t="shared" si="17"/>
        <v>1.9836729563245716</v>
      </c>
    </row>
    <row r="125" spans="1:11" x14ac:dyDescent="0.25">
      <c r="A125" s="35" t="s">
        <v>521</v>
      </c>
      <c r="B125" t="s">
        <v>522</v>
      </c>
      <c r="C125">
        <f>IF(ISERROR(VLOOKUP(A125,'CO2'!$C$2:$G$220,4,FALSE)),"NA",VLOOKUP(A125,'CO2'!$C$2:$G$220,4,FALSE))</f>
        <v>68.257283749999999</v>
      </c>
      <c r="D125">
        <f>IF(ISERROR(VLOOKUP(A125,GDP_WB!D:O,12,0)/10^9),"NA",VLOOKUP(A125,GDP_WB!D:O,12,0)/10^9)</f>
        <v>337.00602378969904</v>
      </c>
      <c r="E125">
        <f t="shared" si="14"/>
        <v>0.20254024833868967</v>
      </c>
      <c r="F125">
        <f t="shared" si="15"/>
        <v>12</v>
      </c>
      <c r="I125" t="s">
        <v>30</v>
      </c>
      <c r="J125">
        <f t="shared" si="16"/>
        <v>0.2043383595786144</v>
      </c>
      <c r="K125">
        <f t="shared" si="17"/>
        <v>2.0658977420789584</v>
      </c>
    </row>
    <row r="126" spans="1:11" x14ac:dyDescent="0.25">
      <c r="A126" s="35" t="s">
        <v>554</v>
      </c>
      <c r="B126" t="s">
        <v>555</v>
      </c>
      <c r="C126">
        <f>IF(ISERROR(VLOOKUP(A126,'CO2'!$C$2:$G$220,4,FALSE)),"NA",VLOOKUP(A126,'CO2'!$C$2:$G$220,4,FALSE))</f>
        <v>39.373030720000003</v>
      </c>
      <c r="D126">
        <f>IF(ISERROR(VLOOKUP(A126,GDP_WB!D:O,12,0)/10^9),"NA",VLOOKUP(A126,GDP_WB!D:O,12,0)/10^9)</f>
        <v>361.75111629254133</v>
      </c>
      <c r="E126">
        <f t="shared" si="14"/>
        <v>0.10884010842459924</v>
      </c>
      <c r="F126">
        <f t="shared" si="15"/>
        <v>28</v>
      </c>
      <c r="I126" t="s">
        <v>30</v>
      </c>
      <c r="J126">
        <f t="shared" si="16"/>
        <v>0.20551397661148621</v>
      </c>
      <c r="K126">
        <f t="shared" si="17"/>
        <v>2.2303473135877314</v>
      </c>
    </row>
    <row r="127" spans="1:11" x14ac:dyDescent="0.25">
      <c r="A127" s="35" t="s">
        <v>585</v>
      </c>
      <c r="B127" t="s">
        <v>586</v>
      </c>
      <c r="C127">
        <f>IF(ISERROR(VLOOKUP(A127,'CO2'!$C$2:$G$220,4,FALSE)),"NA",VLOOKUP(A127,'CO2'!$C$2:$G$220,4,FALSE))</f>
        <v>10.629039710000001</v>
      </c>
      <c r="D127">
        <f>IF(ISERROR(VLOOKUP(A127,GDP_WB!D:O,12,0)/10^9),"NA",VLOOKUP(A127,GDP_WB!D:O,12,0)/10^9)</f>
        <v>345.29593389867364</v>
      </c>
      <c r="E127">
        <f t="shared" si="14"/>
        <v>3.0782406239162577E-2</v>
      </c>
      <c r="F127">
        <f t="shared" si="15"/>
        <v>41</v>
      </c>
      <c r="I127" t="s">
        <v>30</v>
      </c>
      <c r="J127">
        <f t="shared" si="16"/>
        <v>0.22820643187111381</v>
      </c>
      <c r="K127">
        <f t="shared" si="17"/>
        <v>2.363962590438609</v>
      </c>
    </row>
    <row r="128" spans="1:11" x14ac:dyDescent="0.25">
      <c r="A128" s="35" t="s">
        <v>628</v>
      </c>
      <c r="B128" t="s">
        <v>629</v>
      </c>
      <c r="C128">
        <f>IF(ISERROR(VLOOKUP(A128,'CO2'!$C$2:$G$220,4,FALSE)),"NA",VLOOKUP(A128,'CO2'!$C$2:$G$220,4,FALSE))</f>
        <v>78.678970250000006</v>
      </c>
      <c r="D128">
        <f>IF(ISERROR(VLOOKUP(A128,GDP_WB!D:O,12,0)/10^9),"NA",VLOOKUP(A128,GDP_WB!D:O,12,0)/10^9)</f>
        <v>499.6817570309679</v>
      </c>
      <c r="E128">
        <f t="shared" si="14"/>
        <v>0.15745816040493121</v>
      </c>
      <c r="F128">
        <f t="shared" si="15"/>
        <v>19</v>
      </c>
      <c r="I128" t="s">
        <v>30</v>
      </c>
      <c r="J128">
        <f t="shared" si="16"/>
        <v>0.14261373361028751</v>
      </c>
      <c r="K128">
        <f t="shared" si="17"/>
        <v>2.1378444296140464</v>
      </c>
    </row>
    <row r="129" spans="1:11" x14ac:dyDescent="0.25">
      <c r="A129" s="35" t="s">
        <v>676</v>
      </c>
      <c r="B129" t="s">
        <v>985</v>
      </c>
      <c r="C129">
        <f>IF(ISERROR(VLOOKUP(A129,'CO2'!$C$2:$G$220,4,FALSE)),"NA",VLOOKUP(A129,'CO2'!$C$2:$G$220,4,FALSE))</f>
        <v>67.606143930000002</v>
      </c>
      <c r="D129">
        <f>IF(ISERROR(VLOOKUP(A129,GDP_WB!D:O,12,0)/10^9),"NA",VLOOKUP(A129,GDP_WB!D:O,12,0)/10^9)</f>
        <v>343.24257082735113</v>
      </c>
      <c r="E129">
        <f t="shared" si="14"/>
        <v>0.19696316738055628</v>
      </c>
      <c r="F129">
        <f t="shared" si="15"/>
        <v>14</v>
      </c>
      <c r="I129" t="s">
        <v>30</v>
      </c>
      <c r="J129">
        <f t="shared" si="16"/>
        <v>0.20262190802735325</v>
      </c>
      <c r="K129">
        <f t="shared" si="17"/>
        <v>2.0864539385175549</v>
      </c>
    </row>
    <row r="130" spans="1:11" x14ac:dyDescent="0.25">
      <c r="A130" s="35" t="str">
        <f>VLOOKUP(B130,ISO3_2.0!A:B,2,FALSE)</f>
        <v>MMR</v>
      </c>
      <c r="B130" t="s">
        <v>507</v>
      </c>
      <c r="C130">
        <f>IF(ISERROR(VLOOKUP(A130,'CO2'!$C$2:$G$220,4,FALSE)),"NA",VLOOKUP(A130,'CO2'!$C$2:$G$220,4,FALSE))</f>
        <v>7.1592727219999999</v>
      </c>
      <c r="D130">
        <f>IF(ISERROR(VLOOKUP(A130,GDP_WB!D:O,12,0)/10^9),"NA",VLOOKUP(A130,GDP_WB!D:O,12,0)/10^9)</f>
        <v>78.930257227090834</v>
      </c>
      <c r="E130">
        <f t="shared" si="14"/>
        <v>9.0703780445083343E-2</v>
      </c>
      <c r="F130">
        <f t="shared" si="15"/>
        <v>32</v>
      </c>
      <c r="I130" t="s">
        <v>30</v>
      </c>
      <c r="J130">
        <f t="shared" si="16"/>
        <v>0.95926867856251474</v>
      </c>
      <c r="K130">
        <f t="shared" si="17"/>
        <v>2.2714597064649245</v>
      </c>
    </row>
    <row r="131" spans="1:11" x14ac:dyDescent="0.25">
      <c r="A131" s="35" t="str">
        <f>VLOOKUP(B131,ISO3_2.0!A:B,2,FALSE)</f>
        <v>TLS</v>
      </c>
      <c r="B131" t="s">
        <v>637</v>
      </c>
      <c r="C131">
        <f>IF(ISERROR(VLOOKUP(A131,'CO2'!$C$2:$G$220,4,FALSE)),"NA",VLOOKUP(A131,'CO2'!$C$2:$G$220,4,FALSE))</f>
        <v>0.15132400700000001</v>
      </c>
      <c r="D131">
        <f>IF(ISERROR(VLOOKUP(A131,GDP_WB!D:O,12,0)/10^9),"NA",VLOOKUP(A131,GDP_WB!D:O,12,0)/10^9)</f>
        <v>1.9021568</v>
      </c>
      <c r="E131">
        <f t="shared" si="14"/>
        <v>7.9553907963843998E-2</v>
      </c>
      <c r="F131">
        <f t="shared" si="15"/>
        <v>34</v>
      </c>
      <c r="I131" t="s">
        <v>30</v>
      </c>
      <c r="J131">
        <f t="shared" si="16"/>
        <v>40.165211457217417</v>
      </c>
      <c r="K131">
        <f t="shared" si="17"/>
        <v>2.292015902903521</v>
      </c>
    </row>
    <row r="132" spans="1:11" x14ac:dyDescent="0.25">
      <c r="A132" s="35" t="str">
        <f>VLOOKUP(B132,ISO3_2.0!A:B,2,FALSE)</f>
        <v>MAC</v>
      </c>
      <c r="B132" t="s">
        <v>483</v>
      </c>
      <c r="C132">
        <f>IF(ISERROR(VLOOKUP(A132,'CO2'!$C$2:$G$220,4,FALSE)),"NA",VLOOKUP(A132,'CO2'!$C$2:$G$220,4,FALSE))</f>
        <v>0.56349944299999999</v>
      </c>
      <c r="D132">
        <f>IF(ISERROR(VLOOKUP(A132,GDP_WB!D:O,12,0)/10^9),"NA",VLOOKUP(A132,GDP_WB!D:O,12,0)/10^9)</f>
        <v>25.586111076341513</v>
      </c>
      <c r="E132">
        <f t="shared" si="14"/>
        <v>2.202364561455555E-2</v>
      </c>
      <c r="F132">
        <f t="shared" si="15"/>
        <v>42</v>
      </c>
      <c r="I132" t="s">
        <v>30</v>
      </c>
      <c r="J132">
        <f t="shared" si="16"/>
        <v>3.0931373686474708</v>
      </c>
      <c r="K132">
        <f t="shared" si="17"/>
        <v>2.3742406886579075</v>
      </c>
    </row>
    <row r="133" spans="1:11" x14ac:dyDescent="0.25">
      <c r="A133" s="35" t="s">
        <v>510</v>
      </c>
      <c r="B133" t="s">
        <v>511</v>
      </c>
      <c r="C133">
        <f>IF(ISERROR(VLOOKUP(A133,'CO2'!$C$2:$G$220,4,FALSE)),"NA",VLOOKUP(A133,'CO2'!$C$2:$G$220,4,FALSE))</f>
        <v>17.88037619</v>
      </c>
      <c r="D133">
        <f>IF(ISERROR(VLOOKUP(A133,GDP_WB!D:O,12,0)/10^9),"NA",VLOOKUP(A133,GDP_WB!D:O,12,0)/10^9)</f>
        <v>13.312981594573015</v>
      </c>
      <c r="E133">
        <f t="shared" si="14"/>
        <v>1.3430782625951247</v>
      </c>
      <c r="F133">
        <f t="shared" si="15"/>
        <v>1</v>
      </c>
      <c r="I133" t="s">
        <v>30</v>
      </c>
      <c r="J133">
        <f t="shared" si="16"/>
        <v>4.8895599827232878</v>
      </c>
      <c r="K133">
        <f t="shared" si="17"/>
        <v>1.9528386616666769</v>
      </c>
    </row>
    <row r="134" spans="1:11" x14ac:dyDescent="0.25">
      <c r="A134" s="35" t="s">
        <v>538</v>
      </c>
      <c r="B134" t="s">
        <v>539</v>
      </c>
      <c r="C134">
        <f>IF(ISERROR(VLOOKUP(A134,'CO2'!$C$2:$G$220,4,FALSE)),"NA",VLOOKUP(A134,'CO2'!$C$2:$G$220,4,FALSE))</f>
        <v>3.7973586629999998</v>
      </c>
      <c r="D134">
        <f>IF(ISERROR(VLOOKUP(A134,GDP_WB!D:O,12,0)/10^9),"NA",VLOOKUP(A134,GDP_WB!D:O,12,0)/10^9)</f>
        <v>33.433670511936363</v>
      </c>
      <c r="E134">
        <f t="shared" si="14"/>
        <v>0.11357887437588646</v>
      </c>
      <c r="F134">
        <f t="shared" si="15"/>
        <v>26</v>
      </c>
      <c r="I134" t="s">
        <v>30</v>
      </c>
      <c r="J134">
        <f t="shared" si="16"/>
        <v>2.203159353343314</v>
      </c>
      <c r="K134">
        <f t="shared" si="17"/>
        <v>2.2097911171491345</v>
      </c>
    </row>
    <row r="135" spans="1:11" x14ac:dyDescent="0.25">
      <c r="A135" s="35" t="s">
        <v>546</v>
      </c>
      <c r="B135" t="s">
        <v>547</v>
      </c>
      <c r="C135">
        <f>IF(ISERROR(VLOOKUP(A135,'CO2'!$C$2:$G$220,4,FALSE)),"NA",VLOOKUP(A135,'CO2'!$C$2:$G$220,4,FALSE))</f>
        <v>67.915921969999999</v>
      </c>
      <c r="D135">
        <f>IF(ISERROR(VLOOKUP(A135,GDP_WB!D:O,12,0)/10^9),"NA",VLOOKUP(A135,GDP_WB!D:O,12,0)/10^9)</f>
        <v>300.30633169766844</v>
      </c>
      <c r="E135">
        <f t="shared" si="14"/>
        <v>0.22615547792836396</v>
      </c>
      <c r="F135">
        <f t="shared" si="15"/>
        <v>10</v>
      </c>
      <c r="I135" t="s">
        <v>30</v>
      </c>
      <c r="J135">
        <f t="shared" si="16"/>
        <v>0.22702835180306222</v>
      </c>
      <c r="K135">
        <f t="shared" si="17"/>
        <v>2.0453415456403614</v>
      </c>
    </row>
    <row r="136" spans="1:11" x14ac:dyDescent="0.25">
      <c r="A136" s="35" t="s">
        <v>472</v>
      </c>
      <c r="B136" t="s">
        <v>986</v>
      </c>
      <c r="C136">
        <f>IF(ISERROR(VLOOKUP(A136,'CO2'!$C$2:$G$220,4,FALSE)),"NA",VLOOKUP(A136,'CO2'!$C$2:$G$220,4,FALSE))</f>
        <v>6.7797903149999996</v>
      </c>
      <c r="D136">
        <f>IF(ISERROR(VLOOKUP(A136,GDP_WB!D:O,12,0)/10^9),"NA",VLOOKUP(A136,GDP_WB!D:O,12,0)/10^9)</f>
        <v>80.969683537454088</v>
      </c>
      <c r="E136">
        <f t="shared" si="14"/>
        <v>8.3732454158152628E-2</v>
      </c>
      <c r="F136">
        <f t="shared" si="15"/>
        <v>33</v>
      </c>
      <c r="I136" t="s">
        <v>30</v>
      </c>
      <c r="J136">
        <f t="shared" si="16"/>
        <v>0.93933832392497063</v>
      </c>
      <c r="K136">
        <f t="shared" si="17"/>
        <v>2.2817378046842225</v>
      </c>
    </row>
    <row r="137" spans="1:11" x14ac:dyDescent="0.25">
      <c r="A137" s="35" t="s">
        <v>446</v>
      </c>
      <c r="B137" t="s">
        <v>282</v>
      </c>
      <c r="C137">
        <f>IF(ISERROR(VLOOKUP(A137,'CO2'!$C$2:$G$220,4,FALSE)),"NA",VLOOKUP(A137,'CO2'!$C$2:$G$220,4,FALSE))</f>
        <v>85.643517439999997</v>
      </c>
      <c r="D137">
        <f>IF(ISERROR(VLOOKUP(A137,GDP_WB!D:O,12,0)/10^9),"NA",VLOOKUP(A137,GDP_WB!D:O,12,0)/10^9)</f>
        <v>171.08237953298834</v>
      </c>
      <c r="E137">
        <f t="shared" si="14"/>
        <v>0.50059811930243869</v>
      </c>
      <c r="F137">
        <f t="shared" si="15"/>
        <v>3</v>
      </c>
      <c r="I137" t="s">
        <v>30</v>
      </c>
      <c r="J137">
        <f t="shared" si="16"/>
        <v>0.38449213053425724</v>
      </c>
      <c r="K137">
        <f t="shared" si="17"/>
        <v>1.9733948581052734</v>
      </c>
    </row>
    <row r="138" spans="1:11" x14ac:dyDescent="0.25">
      <c r="A138" s="35" t="s">
        <v>447</v>
      </c>
      <c r="B138" t="s">
        <v>448</v>
      </c>
      <c r="C138">
        <f>IF(ISERROR(VLOOKUP(A138,'CO2'!$C$2:$G$220,4,FALSE)),"NA",VLOOKUP(A138,'CO2'!$C$2:$G$220,4,FALSE))</f>
        <v>3.1338943289999999</v>
      </c>
      <c r="D138">
        <f>IF(ISERROR(VLOOKUP(A138,GDP_WB!D:O,12,0)/10^9),"NA",VLOOKUP(A138,GDP_WB!D:O,12,0)/10^9)</f>
        <v>7.7808745366605416</v>
      </c>
      <c r="E138">
        <f t="shared" si="14"/>
        <v>0.40276890653284197</v>
      </c>
      <c r="F138">
        <f t="shared" si="15"/>
        <v>5</v>
      </c>
      <c r="I138" t="s">
        <v>30</v>
      </c>
      <c r="J138">
        <f t="shared" si="16"/>
        <v>8.5421034407256133</v>
      </c>
      <c r="K138">
        <f t="shared" si="17"/>
        <v>1.9939510545438703</v>
      </c>
    </row>
    <row r="139" spans="1:11" x14ac:dyDescent="0.25">
      <c r="A139" s="35" t="s">
        <v>658</v>
      </c>
      <c r="B139" t="s">
        <v>659</v>
      </c>
      <c r="C139">
        <f>IF(ISERROR(VLOOKUP(A139,'CO2'!$C$2:$G$220,4,FALSE)),"NA",VLOOKUP(A139,'CO2'!$C$2:$G$220,4,FALSE))</f>
        <v>30.088970870000001</v>
      </c>
      <c r="D139">
        <f>IF(ISERROR(VLOOKUP(A139,GDP_WB!D:O,12,0)/10^9),"NA",VLOOKUP(A139,GDP_WB!D:O,12,0)/10^9)</f>
        <v>59.894305352895493</v>
      </c>
      <c r="E139">
        <f>C139/D139</f>
        <v>0.5023678076357454</v>
      </c>
      <c r="F139">
        <f t="shared" si="15"/>
        <v>2</v>
      </c>
      <c r="I139" t="s">
        <v>30</v>
      </c>
      <c r="J139">
        <f t="shared" si="16"/>
        <v>1.0925450248396451</v>
      </c>
      <c r="K139">
        <f t="shared" si="17"/>
        <v>1.9631167598859751</v>
      </c>
    </row>
    <row r="140" spans="1:11" x14ac:dyDescent="0.25">
      <c r="A140" s="35" t="s">
        <v>630</v>
      </c>
      <c r="B140" t="s">
        <v>631</v>
      </c>
      <c r="C140">
        <f>IF(ISERROR(VLOOKUP(A140,'CO2'!$C$2:$G$220,4,FALSE)),"NA",VLOOKUP(A140,'CO2'!$C$2:$G$220,4,FALSE))</f>
        <v>2.4508418550000002</v>
      </c>
      <c r="D140">
        <f>IF(ISERROR(VLOOKUP(A140,GDP_WB!D:O,12,0)/10^9),"NA",VLOOKUP(A140,GDP_WB!D:O,12,0)/10^9)</f>
        <v>8.133996647903972</v>
      </c>
      <c r="E140">
        <f t="shared" si="14"/>
        <v>0.30130844172791132</v>
      </c>
      <c r="F140">
        <f t="shared" si="15"/>
        <v>6</v>
      </c>
      <c r="I140" t="s">
        <v>30</v>
      </c>
      <c r="J140">
        <f t="shared" si="16"/>
        <v>8.2133840616536791</v>
      </c>
      <c r="K140">
        <f t="shared" si="17"/>
        <v>2.0042291527631684</v>
      </c>
    </row>
    <row r="141" spans="1:11" x14ac:dyDescent="0.25">
      <c r="A141" s="35" t="s">
        <v>304</v>
      </c>
      <c r="B141" t="s">
        <v>115</v>
      </c>
      <c r="C141">
        <f>IF(ISERROR(VLOOKUP(A141,'CO2'!$C$2:$G$220,4,FALSE)),"NA",VLOOKUP(A141,'CO2'!$C$2:$G$220,4,FALSE))</f>
        <v>1.639172184</v>
      </c>
      <c r="D141">
        <f>IF(ISERROR(VLOOKUP(A141,GDP_WB!D:O,12,0)/10^9),"NA",VLOOKUP(A141,GDP_WB!D:O,12,0)/10^9)</f>
        <v>12.641209802111986</v>
      </c>
      <c r="E141">
        <f t="shared" si="14"/>
        <v>0.1296689327730437</v>
      </c>
      <c r="F141">
        <f t="shared" si="15"/>
        <v>23</v>
      </c>
      <c r="I141" t="s">
        <v>30</v>
      </c>
      <c r="J141">
        <f t="shared" si="16"/>
        <v>5.7456442239338976</v>
      </c>
      <c r="K141">
        <f t="shared" si="17"/>
        <v>2.1789568224912395</v>
      </c>
    </row>
    <row r="142" spans="1:11" x14ac:dyDescent="0.25">
      <c r="A142" s="35" t="s">
        <v>320</v>
      </c>
      <c r="B142" t="s">
        <v>123</v>
      </c>
      <c r="C142">
        <f>IF(ISERROR(VLOOKUP(A142,'CO2'!$C$2:$G$220,4,FALSE)),"NA",VLOOKUP(A142,'CO2'!$C$2:$G$220,4,FALSE))</f>
        <v>10.867921170000001</v>
      </c>
      <c r="D142">
        <f>IF(ISERROR(VLOOKUP(A142,GDP_WB!D:O,12,0)/10^9),"NA",VLOOKUP(A142,GDP_WB!D:O,12,0)/10^9)</f>
        <v>42.692999999999998</v>
      </c>
      <c r="E142">
        <f t="shared" si="14"/>
        <v>0.25455979130068163</v>
      </c>
      <c r="F142">
        <f t="shared" si="15"/>
        <v>8</v>
      </c>
      <c r="I142" t="s">
        <v>30</v>
      </c>
      <c r="J142">
        <f t="shared" si="16"/>
        <v>1.5808878498440531</v>
      </c>
      <c r="K142">
        <f t="shared" si="17"/>
        <v>2.0247853492017649</v>
      </c>
    </row>
    <row r="143" spans="1:11" x14ac:dyDescent="0.25">
      <c r="A143" s="35" t="s">
        <v>399</v>
      </c>
      <c r="B143" t="s">
        <v>235</v>
      </c>
      <c r="C143">
        <f>IF(ISERROR(VLOOKUP(A143,'CO2'!$C$2:$G$220,4,FALSE)),"NA",VLOOKUP(A143,'CO2'!$C$2:$G$220,4,FALSE))</f>
        <v>2.80749921</v>
      </c>
      <c r="D143">
        <f>IF(ISERROR(VLOOKUP(A143,GDP_WB!D:O,12,0)/10^9),"NA",VLOOKUP(A143,GDP_WB!D:O,12,0)/10^9)</f>
        <v>15.842922532720198</v>
      </c>
      <c r="E143">
        <f t="shared" si="14"/>
        <v>0.17720841619983344</v>
      </c>
      <c r="F143">
        <f t="shared" si="15"/>
        <v>16</v>
      </c>
      <c r="I143" t="s">
        <v>30</v>
      </c>
      <c r="J143">
        <f t="shared" si="16"/>
        <v>4.4331259601978283</v>
      </c>
      <c r="K143">
        <f t="shared" si="17"/>
        <v>2.1070101349561514</v>
      </c>
    </row>
    <row r="145" spans="1:11" s="29" customFormat="1" x14ac:dyDescent="0.25">
      <c r="A145" s="38" t="s">
        <v>28</v>
      </c>
      <c r="B145" s="29" t="s">
        <v>988</v>
      </c>
      <c r="C145" s="29">
        <f>SUM(C146:C158)</f>
        <v>716.0300738599999</v>
      </c>
      <c r="D145" s="29">
        <f>SUM(D146:D158)</f>
        <v>3049.4541462853808</v>
      </c>
      <c r="E145" s="29">
        <f>MEDIAN(E146:E158)</f>
        <v>0.22588980471987086</v>
      </c>
      <c r="F145" s="29">
        <f>_xlfn.RANK.EQ(E145,$E$145:$E$158,0)</f>
        <v>7</v>
      </c>
      <c r="G145" s="29">
        <f>MEA!I1</f>
        <v>4.7599926130683909E-2</v>
      </c>
      <c r="H145" s="29">
        <v>0.1</v>
      </c>
      <c r="I145" s="29" t="s">
        <v>28</v>
      </c>
      <c r="J145" s="29">
        <f>G145</f>
        <v>4.7599926130683909E-2</v>
      </c>
      <c r="K145" s="29">
        <f>J145*3*0.1^2*D145</f>
        <v>4.3546137630627566</v>
      </c>
    </row>
    <row r="146" spans="1:11" x14ac:dyDescent="0.25">
      <c r="A146" t="s">
        <v>325</v>
      </c>
      <c r="B146" t="s">
        <v>127</v>
      </c>
      <c r="C146">
        <f>VLOOKUP(A146,'CO2'!C:G,4,0)</f>
        <v>9.3761811539999993</v>
      </c>
      <c r="D146">
        <f>VLOOKUP(A146,GDP_WB!D:O,12,0)/10^9</f>
        <v>34.723357446808507</v>
      </c>
      <c r="E146">
        <f t="shared" ref="E146:E158" si="18">C146/D146</f>
        <v>0.27002518890527916</v>
      </c>
      <c r="F146">
        <f t="shared" ref="F146:F158" si="19">_xlfn.RANK.EQ(E146,$E$145:$E$158,0)</f>
        <v>5</v>
      </c>
      <c r="G146" t="e">
        <f>#REF!/($H$145^3*C146*D146*3.664/10^3)</f>
        <v>#REF!</v>
      </c>
      <c r="I146" t="s">
        <v>28</v>
      </c>
      <c r="J146">
        <f t="shared" ref="J146:J158" si="20">K146/(3*0.1^2*D146)</f>
        <v>4.0608556103820872</v>
      </c>
      <c r="K146">
        <f t="shared" ref="K146:K158" si="21">(((F146-$F$145)/$F$145*0.1)+1)*$K$145</f>
        <v>4.2301962269752496</v>
      </c>
    </row>
    <row r="147" spans="1:11" x14ac:dyDescent="0.25">
      <c r="A147" t="s">
        <v>436</v>
      </c>
      <c r="B147" t="s">
        <v>989</v>
      </c>
      <c r="C147">
        <f>VLOOKUP(A147,'CO2'!C:G,4,0)</f>
        <v>212.7528748</v>
      </c>
      <c r="D147">
        <f>VLOOKUP(A147,GDP_WB!D:O,12,0)/10^9</f>
        <v>231.54757124046938</v>
      </c>
      <c r="E147">
        <f t="shared" si="18"/>
        <v>0.91883008601739768</v>
      </c>
      <c r="F147">
        <f t="shared" si="19"/>
        <v>1</v>
      </c>
      <c r="G147" t="e">
        <f>#REF!/($H$145^3*C147*D147*3.664/10^3)</f>
        <v>#REF!</v>
      </c>
      <c r="I147" t="s">
        <v>28</v>
      </c>
      <c r="J147">
        <f t="shared" si="20"/>
        <v>0.57315236684350934</v>
      </c>
      <c r="K147">
        <f t="shared" si="21"/>
        <v>3.9813611548002346</v>
      </c>
    </row>
    <row r="148" spans="1:11" x14ac:dyDescent="0.25">
      <c r="A148" t="s">
        <v>445</v>
      </c>
      <c r="B148" t="s">
        <v>280</v>
      </c>
      <c r="C148">
        <f>VLOOKUP(A148,'CO2'!C:G,4,0)</f>
        <v>7.1156065929999999</v>
      </c>
      <c r="D148">
        <f>VLOOKUP(A148,GDP_WB!D:O,12,0)/10^9</f>
        <v>43.697659295774649</v>
      </c>
      <c r="E148">
        <f t="shared" si="18"/>
        <v>0.1628372482113257</v>
      </c>
      <c r="F148">
        <f t="shared" si="19"/>
        <v>10</v>
      </c>
      <c r="G148" t="e">
        <f>#REF!/($H$145^3*C148*D148*3.664/10^3)</f>
        <v>#REF!</v>
      </c>
      <c r="I148" t="s">
        <v>28</v>
      </c>
      <c r="J148">
        <f t="shared" si="20"/>
        <v>3.4641367832053289</v>
      </c>
      <c r="K148">
        <f t="shared" si="21"/>
        <v>4.5412400671940176</v>
      </c>
    </row>
    <row r="149" spans="1:11" x14ac:dyDescent="0.25">
      <c r="A149" t="s">
        <v>456</v>
      </c>
      <c r="B149" t="s">
        <v>457</v>
      </c>
      <c r="C149">
        <f>VLOOKUP(A149,'CO2'!C:G,4,0)</f>
        <v>29.348266020000001</v>
      </c>
      <c r="D149">
        <f>VLOOKUP(A149,GDP_WB!D:O,12,0)/10^9</f>
        <v>105.96022568814533</v>
      </c>
      <c r="E149">
        <f t="shared" si="18"/>
        <v>0.27697436306313417</v>
      </c>
      <c r="F149">
        <f t="shared" si="19"/>
        <v>4</v>
      </c>
      <c r="G149" t="e">
        <f>#REF!/($H$145^3*C149*D149*3.664/10^3)</f>
        <v>#REF!</v>
      </c>
      <c r="I149" t="s">
        <v>28</v>
      </c>
      <c r="J149">
        <f t="shared" si="20"/>
        <v>1.3111798733480811</v>
      </c>
      <c r="K149">
        <f t="shared" si="21"/>
        <v>4.1679874589314956</v>
      </c>
    </row>
    <row r="150" spans="1:11" x14ac:dyDescent="0.25">
      <c r="A150" t="s">
        <v>544</v>
      </c>
      <c r="B150" t="s">
        <v>545</v>
      </c>
      <c r="C150">
        <f>VLOOKUP(A150,'CO2'!C:G,4,0)</f>
        <v>19.56457597</v>
      </c>
      <c r="D150">
        <f>VLOOKUP(A150,GDP_WB!D:O,12,0)/10^9</f>
        <v>73.971391417425238</v>
      </c>
      <c r="E150">
        <f t="shared" si="18"/>
        <v>0.26448841363001896</v>
      </c>
      <c r="F150">
        <f t="shared" si="19"/>
        <v>6</v>
      </c>
      <c r="G150" t="e">
        <f>#REF!/($H$145^3*C150*D150*3.664/10^3)</f>
        <v>#REF!</v>
      </c>
      <c r="I150" t="s">
        <v>28</v>
      </c>
      <c r="J150">
        <f t="shared" si="20"/>
        <v>1.9342635545845421</v>
      </c>
      <c r="K150">
        <f t="shared" si="21"/>
        <v>4.2924049950190035</v>
      </c>
    </row>
    <row r="151" spans="1:11" x14ac:dyDescent="0.25">
      <c r="A151" t="s">
        <v>575</v>
      </c>
      <c r="B151" t="s">
        <v>576</v>
      </c>
      <c r="C151">
        <f>VLOOKUP(A151,'CO2'!C:G,4,0)</f>
        <v>29.842988439999999</v>
      </c>
      <c r="D151">
        <f>VLOOKUP(A151,GDP_WB!D:O,12,0)/10^9</f>
        <v>144.41136334527008</v>
      </c>
      <c r="E151">
        <f t="shared" si="18"/>
        <v>0.20665263278935347</v>
      </c>
      <c r="F151">
        <f t="shared" si="19"/>
        <v>9</v>
      </c>
      <c r="G151" t="e">
        <f>#REF!/($H$145^3*C151*D151*3.664/10^3)</f>
        <v>#REF!</v>
      </c>
      <c r="I151" t="s">
        <v>28</v>
      </c>
      <c r="J151">
        <f t="shared" si="20"/>
        <v>1.0338593850682516</v>
      </c>
      <c r="K151">
        <f t="shared" si="21"/>
        <v>4.4790312991502637</v>
      </c>
    </row>
    <row r="152" spans="1:11" x14ac:dyDescent="0.25">
      <c r="A152" t="s">
        <v>581</v>
      </c>
      <c r="B152" t="s">
        <v>582</v>
      </c>
      <c r="C152">
        <f>VLOOKUP(A152,'CO2'!C:G,4,0)</f>
        <v>158.88362430000001</v>
      </c>
      <c r="D152">
        <f>VLOOKUP(A152,GDP_WB!D:O,12,0)/10^9</f>
        <v>703.36784122255472</v>
      </c>
      <c r="E152">
        <f t="shared" si="18"/>
        <v>0.22588980471987086</v>
      </c>
      <c r="F152">
        <f t="shared" si="19"/>
        <v>7</v>
      </c>
      <c r="G152" t="e">
        <f>#REF!/($H$145^3*C152*D152*3.664/10^3)</f>
        <v>#REF!</v>
      </c>
      <c r="I152" t="s">
        <v>28</v>
      </c>
      <c r="J152">
        <f t="shared" si="20"/>
        <v>0.20636967400982345</v>
      </c>
      <c r="K152">
        <f t="shared" si="21"/>
        <v>4.3546137630627566</v>
      </c>
    </row>
    <row r="153" spans="1:11" x14ac:dyDescent="0.25">
      <c r="A153" t="s">
        <v>299</v>
      </c>
      <c r="B153" t="s">
        <v>300</v>
      </c>
      <c r="C153">
        <f>VLOOKUP(A153,'CO2'!C:G,4,0)</f>
        <v>52.042319990000003</v>
      </c>
      <c r="D153">
        <f>VLOOKUP(A153,GDP_WB!D:O,12,0)/10^9</f>
        <v>358.86876517492442</v>
      </c>
      <c r="E153">
        <f t="shared" si="18"/>
        <v>0.14501769181453522</v>
      </c>
      <c r="F153">
        <f t="shared" si="19"/>
        <v>12</v>
      </c>
      <c r="G153" t="e">
        <f>#REF!/($H$145^3*C153*D153*3.664/10^3)</f>
        <v>#REF!</v>
      </c>
      <c r="I153" t="s">
        <v>28</v>
      </c>
      <c r="J153">
        <f t="shared" si="20"/>
        <v>0.43336711132711042</v>
      </c>
      <c r="K153">
        <f t="shared" si="21"/>
        <v>4.6656576032815247</v>
      </c>
    </row>
    <row r="154" spans="1:11" x14ac:dyDescent="0.25">
      <c r="A154" s="34" t="str">
        <f>VLOOKUP(B154,ISO3_2.0!A:B,2,FALSE)</f>
        <v>IRQ</v>
      </c>
      <c r="B154" t="s">
        <v>266</v>
      </c>
      <c r="C154">
        <f>IF(ISERROR(VLOOKUP(A154,'CO2'!$C$2:$G$220,4,FALSE)),"NA",VLOOKUP(A154,'CO2'!$C$2:$G$220,4,FALSE))</f>
        <v>60.42138344</v>
      </c>
      <c r="D154">
        <f>IF(ISERROR(VLOOKUP(A154,GDP_WB!D:O,12,0)/10^9),"NA",VLOOKUP(A154,GDP_WB!D:O,12,0)/10^9)</f>
        <v>184.36979731543624</v>
      </c>
      <c r="E154">
        <f t="shared" si="18"/>
        <v>0.32771844586142124</v>
      </c>
      <c r="F154">
        <f t="shared" si="19"/>
        <v>2</v>
      </c>
      <c r="G154" t="e">
        <f>#REF!/($H$145^3*C154*D154*3.664/10^3)</f>
        <v>#REF!</v>
      </c>
      <c r="I154" t="s">
        <v>28</v>
      </c>
      <c r="J154">
        <f t="shared" si="20"/>
        <v>0.73106151906321348</v>
      </c>
      <c r="K154">
        <f t="shared" si="21"/>
        <v>4.0435699228439885</v>
      </c>
    </row>
    <row r="155" spans="1:11" x14ac:dyDescent="0.25">
      <c r="A155" s="34" t="str">
        <f>VLOOKUP(B155,ISO3_2.0!A:B,2,FALSE)</f>
        <v>LBN</v>
      </c>
      <c r="B155" t="s">
        <v>462</v>
      </c>
      <c r="C155">
        <f>IF(ISERROR(VLOOKUP(A155,'CO2'!$C$2:$G$220,4,FALSE)),"NA",VLOOKUP(A155,'CO2'!$C$2:$G$220,4,FALSE))</f>
        <v>7.6970717799999999</v>
      </c>
      <c r="D155">
        <f>IF(ISERROR(VLOOKUP(A155,GDP_WB!D:O,12,0)/10^9),"NA",VLOOKUP(A155,GDP_WB!D:O,12,0)/10^9)</f>
        <v>25.948915861198483</v>
      </c>
      <c r="E155">
        <f t="shared" si="18"/>
        <v>0.29662402164205487</v>
      </c>
      <c r="F155">
        <f t="shared" si="19"/>
        <v>3</v>
      </c>
      <c r="G155" t="e">
        <f>#REF!/($H$145^3*C155*D155*3.664/10^3)</f>
        <v>#REF!</v>
      </c>
      <c r="I155" t="s">
        <v>28</v>
      </c>
      <c r="J155">
        <f t="shared" si="20"/>
        <v>5.2741814119835455</v>
      </c>
      <c r="K155">
        <f t="shared" si="21"/>
        <v>4.1057786908877416</v>
      </c>
    </row>
    <row r="156" spans="1:11" x14ac:dyDescent="0.25">
      <c r="A156" s="34" t="str">
        <f>VLOOKUP(B156,ISO3_2.0!A:B,2,FALSE)</f>
        <v>PSE</v>
      </c>
      <c r="B156" t="s">
        <v>571</v>
      </c>
      <c r="C156">
        <f>IF(ISERROR(VLOOKUP(A156,'CO2'!$C$2:$G$220,4,FALSE)),"NA",VLOOKUP(A156,'CO2'!$C$2:$G$220,4,FALSE))</f>
        <v>0.90153373299999995</v>
      </c>
      <c r="D156">
        <f>IF(ISERROR(VLOOKUP(A156,GDP_WB!D:O,12,0)/10^9),"NA",VLOOKUP(A156,GDP_WB!D:O,12,0)/10^9)</f>
        <v>15.531700000000001</v>
      </c>
      <c r="E156">
        <f t="shared" si="18"/>
        <v>5.8044755757579655E-2</v>
      </c>
      <c r="F156">
        <f t="shared" si="19"/>
        <v>13</v>
      </c>
      <c r="G156" t="e">
        <f>#REF!/($H$145^3*C156*D156*3.664/10^3)</f>
        <v>#REF!</v>
      </c>
      <c r="I156" t="s">
        <v>28</v>
      </c>
      <c r="J156">
        <f t="shared" si="20"/>
        <v>10.146702917957635</v>
      </c>
      <c r="K156">
        <f t="shared" si="21"/>
        <v>4.7278663713252786</v>
      </c>
    </row>
    <row r="157" spans="1:11" x14ac:dyDescent="0.25">
      <c r="A157" t="s">
        <v>440</v>
      </c>
      <c r="B157" t="s">
        <v>272</v>
      </c>
      <c r="C157">
        <f>VLOOKUP(A157,'CO2'!C:G,4,0)</f>
        <v>17.51422474</v>
      </c>
      <c r="D157">
        <f>VLOOKUP(A157,GDP_WB!D:O,12,0)/10^9</f>
        <v>407.10073659406441</v>
      </c>
      <c r="E157">
        <f t="shared" si="18"/>
        <v>4.3021844879303418E-2</v>
      </c>
      <c r="F157">
        <f t="shared" si="19"/>
        <v>14</v>
      </c>
      <c r="G157" t="e">
        <f>#REF!/($H$145^3*C157*D157*3.664/10^3)</f>
        <v>#REF!</v>
      </c>
      <c r="I157" t="s">
        <v>28</v>
      </c>
      <c r="J157">
        <f t="shared" si="20"/>
        <v>0.39221047018520444</v>
      </c>
      <c r="K157">
        <f t="shared" si="21"/>
        <v>4.7900751393690326</v>
      </c>
    </row>
    <row r="158" spans="1:11" x14ac:dyDescent="0.25">
      <c r="A158" t="s">
        <v>642</v>
      </c>
      <c r="B158" t="s">
        <v>643</v>
      </c>
      <c r="C158">
        <f>VLOOKUP(A158,'CO2'!C:G,4,0)</f>
        <v>110.56942290000001</v>
      </c>
      <c r="D158">
        <f>VLOOKUP(A158,GDP_WB!D:O,12,0)/10^9</f>
        <v>719.95482168330955</v>
      </c>
      <c r="E158">
        <f t="shared" si="18"/>
        <v>0.15357827959465598</v>
      </c>
      <c r="F158">
        <f t="shared" si="19"/>
        <v>11</v>
      </c>
      <c r="G158" t="e">
        <f>#REF!/($H$145^3*C158*D158*3.664/10^3)</f>
        <v>#REF!</v>
      </c>
      <c r="I158" t="s">
        <v>28</v>
      </c>
      <c r="J158">
        <f t="shared" si="20"/>
        <v>0.21313600504702754</v>
      </c>
      <c r="K158">
        <f t="shared" si="21"/>
        <v>4.6034488352377716</v>
      </c>
    </row>
    <row r="160" spans="1:11" x14ac:dyDescent="0.25">
      <c r="A160" s="25" t="s">
        <v>35</v>
      </c>
      <c r="B160" s="20"/>
      <c r="C160" s="20" t="s">
        <v>993</v>
      </c>
    </row>
    <row r="161" spans="1:10" x14ac:dyDescent="0.25">
      <c r="A161" t="s">
        <v>19</v>
      </c>
      <c r="B161" t="s">
        <v>869</v>
      </c>
      <c r="G161">
        <f>USA!I1</f>
        <v>5.953305611064651E-3</v>
      </c>
      <c r="I161" t="s">
        <v>19</v>
      </c>
      <c r="J161">
        <f>G161</f>
        <v>5.953305611064651E-3</v>
      </c>
    </row>
    <row r="162" spans="1:10" x14ac:dyDescent="0.25">
      <c r="A162" t="s">
        <v>18</v>
      </c>
      <c r="B162" t="s">
        <v>163</v>
      </c>
      <c r="G162">
        <f>CAN!I1</f>
        <v>0.12240284074761253</v>
      </c>
      <c r="I162" t="s">
        <v>18</v>
      </c>
      <c r="J162">
        <f t="shared" ref="J162:J169" si="22">G162</f>
        <v>0.12240284074761253</v>
      </c>
    </row>
    <row r="163" spans="1:10" x14ac:dyDescent="0.25">
      <c r="A163" t="s">
        <v>20</v>
      </c>
      <c r="B163" t="s">
        <v>278</v>
      </c>
      <c r="G163">
        <f>JPN!I1</f>
        <v>3.9810327665964554E-2</v>
      </c>
      <c r="I163" t="s">
        <v>20</v>
      </c>
      <c r="J163">
        <f t="shared" si="22"/>
        <v>3.9810327665964554E-2</v>
      </c>
    </row>
    <row r="164" spans="1:10" x14ac:dyDescent="0.25">
      <c r="A164" t="s">
        <v>21</v>
      </c>
      <c r="B164" t="s">
        <v>455</v>
      </c>
      <c r="G164">
        <f>KOR!I1</f>
        <v>5.4078714664034654E-2</v>
      </c>
      <c r="I164" t="s">
        <v>21</v>
      </c>
      <c r="J164">
        <f t="shared" si="22"/>
        <v>5.4078714664034654E-2</v>
      </c>
    </row>
    <row r="165" spans="1:10" x14ac:dyDescent="0.25">
      <c r="A165" t="s">
        <v>22</v>
      </c>
      <c r="B165" t="s">
        <v>980</v>
      </c>
      <c r="G165">
        <f>RUS!I1</f>
        <v>8.1395048509893472E-2</v>
      </c>
      <c r="I165" t="s">
        <v>22</v>
      </c>
      <c r="J165">
        <f t="shared" si="22"/>
        <v>8.1395048509893472E-2</v>
      </c>
    </row>
    <row r="166" spans="1:10" x14ac:dyDescent="0.25">
      <c r="A166" t="s">
        <v>23</v>
      </c>
      <c r="B166" t="s">
        <v>173</v>
      </c>
      <c r="G166">
        <f>CHN!I1</f>
        <v>2.9863984230625112E-3</v>
      </c>
      <c r="I166" t="s">
        <v>23</v>
      </c>
      <c r="J166">
        <f t="shared" si="22"/>
        <v>2.9863984230625112E-3</v>
      </c>
    </row>
    <row r="167" spans="1:10" x14ac:dyDescent="0.25">
      <c r="A167" t="s">
        <v>24</v>
      </c>
      <c r="B167" t="s">
        <v>262</v>
      </c>
      <c r="G167">
        <f>IND!I1</f>
        <v>1.2662713963945825E-2</v>
      </c>
      <c r="I167" t="s">
        <v>24</v>
      </c>
      <c r="J167">
        <f t="shared" si="22"/>
        <v>1.2662713963945825E-2</v>
      </c>
    </row>
    <row r="168" spans="1:10" x14ac:dyDescent="0.25">
      <c r="A168" t="s">
        <v>25</v>
      </c>
      <c r="B168" t="s">
        <v>149</v>
      </c>
      <c r="G168">
        <f>BRA!I1</f>
        <v>0.1505082450206115</v>
      </c>
      <c r="I168" t="s">
        <v>25</v>
      </c>
      <c r="J168">
        <f t="shared" si="22"/>
        <v>0.1505082450206115</v>
      </c>
    </row>
    <row r="169" spans="1:10" ht="15.75" thickBot="1" x14ac:dyDescent="0.3">
      <c r="A169" s="32" t="s">
        <v>17</v>
      </c>
      <c r="B169" s="32" t="s">
        <v>1043</v>
      </c>
      <c r="G169" s="32">
        <f>EU!J1</f>
        <v>1.2389401307264044E-2</v>
      </c>
      <c r="I169" s="32" t="s">
        <v>17</v>
      </c>
      <c r="J169">
        <f t="shared" si="22"/>
        <v>1.2389401307264044E-2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D8F5-362C-4D7D-92D9-9EED157308D1}">
  <dimension ref="A1:H221"/>
  <sheetViews>
    <sheetView workbookViewId="0">
      <selection activeCell="G2" sqref="G2"/>
    </sheetView>
  </sheetViews>
  <sheetFormatPr baseColWidth="10" defaultRowHeight="15" x14ac:dyDescent="0.25"/>
  <sheetData>
    <row r="1" spans="1:8" x14ac:dyDescent="0.25">
      <c r="B1" t="s">
        <v>286</v>
      </c>
      <c r="E1">
        <v>2018</v>
      </c>
      <c r="F1">
        <v>2019</v>
      </c>
      <c r="G1">
        <v>2020</v>
      </c>
      <c r="H1">
        <v>2021</v>
      </c>
    </row>
    <row r="2" spans="1:8" x14ac:dyDescent="0.25">
      <c r="A2" t="s">
        <v>98</v>
      </c>
      <c r="B2" t="s">
        <v>99</v>
      </c>
      <c r="C2" t="str">
        <f>VLOOKUP(B2,'ISO3'!$B$1:$G$246,6,FALSE)</f>
        <v>AFG</v>
      </c>
      <c r="E2">
        <v>2.8528019539999998</v>
      </c>
      <c r="F2">
        <v>2.925854712</v>
      </c>
      <c r="G2" s="24">
        <v>3.18825479532505</v>
      </c>
      <c r="H2" s="24">
        <v>3.2407781535140199</v>
      </c>
    </row>
    <row r="3" spans="1:8" x14ac:dyDescent="0.25">
      <c r="A3" t="s">
        <v>100</v>
      </c>
      <c r="B3" t="s">
        <v>101</v>
      </c>
      <c r="C3" t="str">
        <f>VLOOKUP(B3,'ISO3'!$B$1:$G$246,6,FALSE)</f>
        <v>ALB</v>
      </c>
      <c r="E3">
        <v>1.474617697</v>
      </c>
      <c r="F3">
        <v>1.5226568359999999</v>
      </c>
      <c r="G3" s="24">
        <v>1.2905455992718899</v>
      </c>
      <c r="H3" s="24">
        <v>1.26067385461421</v>
      </c>
    </row>
    <row r="4" spans="1:8" x14ac:dyDescent="0.25">
      <c r="A4" t="s">
        <v>102</v>
      </c>
      <c r="B4" t="s">
        <v>103</v>
      </c>
      <c r="C4" t="str">
        <f>VLOOKUP(B4,'ISO3'!$B$1:$G$246,6,FALSE)</f>
        <v>DZA</v>
      </c>
      <c r="E4">
        <v>44.844239940000001</v>
      </c>
      <c r="F4">
        <v>46.863275430000002</v>
      </c>
      <c r="G4" s="24">
        <v>47.080916107150998</v>
      </c>
      <c r="H4" s="24">
        <v>48.1083705997736</v>
      </c>
    </row>
    <row r="5" spans="1:8" x14ac:dyDescent="0.25">
      <c r="A5" t="s">
        <v>104</v>
      </c>
      <c r="B5" t="s">
        <v>105</v>
      </c>
      <c r="C5" t="str">
        <f>VLOOKUP(B5,'ISO3'!$B$1:$G$246,6,FALSE)</f>
        <v>AND</v>
      </c>
      <c r="E5">
        <v>0.12669487400000001</v>
      </c>
      <c r="F5">
        <v>0.12841017199999999</v>
      </c>
      <c r="G5" s="24">
        <v>0.122512117542541</v>
      </c>
      <c r="H5" s="24">
        <v>0.123604773114176</v>
      </c>
    </row>
    <row r="6" spans="1:8" x14ac:dyDescent="0.25">
      <c r="A6" t="s">
        <v>106</v>
      </c>
      <c r="B6" t="s">
        <v>107</v>
      </c>
      <c r="C6" t="str">
        <f>VLOOKUP(B6,'ISO3'!$B$1:$G$246,6,FALSE)</f>
        <v>AGO</v>
      </c>
      <c r="E6">
        <v>10.28346195</v>
      </c>
      <c r="F6">
        <v>10.37671853</v>
      </c>
      <c r="G6" s="24">
        <v>5.5337696202614302</v>
      </c>
      <c r="H6" s="24">
        <v>5.83043589939866</v>
      </c>
    </row>
    <row r="7" spans="1:8" x14ac:dyDescent="0.25">
      <c r="A7" t="s">
        <v>108</v>
      </c>
      <c r="B7" t="s">
        <v>109</v>
      </c>
      <c r="C7" t="str">
        <f>VLOOKUP(B7,'ISO3'!$B$1:$G$246,6,FALSE)</f>
        <v>AIA</v>
      </c>
      <c r="E7">
        <v>4.0159543999999998E-2</v>
      </c>
      <c r="F7">
        <v>3.9108392999999998E-2</v>
      </c>
      <c r="G7" s="24">
        <v>3.5859687090909698E-2</v>
      </c>
      <c r="H7" s="24">
        <v>3.9504404484631703E-2</v>
      </c>
    </row>
    <row r="8" spans="1:8" x14ac:dyDescent="0.25">
      <c r="A8" t="s">
        <v>110</v>
      </c>
      <c r="B8" t="s">
        <v>315</v>
      </c>
      <c r="C8" t="str">
        <f>VLOOKUP(B8,'ISO3'!$B$1:$G$246,6,FALSE)</f>
        <v>ATG</v>
      </c>
      <c r="E8">
        <v>0.13798407400000001</v>
      </c>
      <c r="F8">
        <v>0.13437242799999999</v>
      </c>
      <c r="G8" s="24">
        <v>0.11611708200866</v>
      </c>
      <c r="H8" s="24">
        <v>0.12791902404547401</v>
      </c>
    </row>
    <row r="9" spans="1:8" x14ac:dyDescent="0.25">
      <c r="A9" t="s">
        <v>112</v>
      </c>
      <c r="B9" t="s">
        <v>113</v>
      </c>
      <c r="C9" t="str">
        <f>VLOOKUP(B9,'ISO3'!$B$1:$G$246,6,FALSE)</f>
        <v>ARG</v>
      </c>
      <c r="E9">
        <v>50.499426020000001</v>
      </c>
      <c r="F9">
        <v>48.837212389999998</v>
      </c>
      <c r="G9" s="24">
        <v>46.196150810688899</v>
      </c>
      <c r="H9" s="24">
        <v>50.886540363844098</v>
      </c>
    </row>
    <row r="10" spans="1:8" x14ac:dyDescent="0.25">
      <c r="A10" t="s">
        <v>114</v>
      </c>
      <c r="B10" t="s">
        <v>115</v>
      </c>
      <c r="C10" t="str">
        <f>VLOOKUP(B10,'ISO3'!$B$1:$G$246,6,FALSE)</f>
        <v>ARM</v>
      </c>
      <c r="E10">
        <v>1.7185051819999999</v>
      </c>
      <c r="F10">
        <v>1.639172184</v>
      </c>
      <c r="G10" s="24">
        <v>1.7550930186973701</v>
      </c>
      <c r="H10" s="24">
        <v>1.8575451070990301</v>
      </c>
    </row>
    <row r="11" spans="1:8" x14ac:dyDescent="0.25">
      <c r="A11" t="s">
        <v>116</v>
      </c>
      <c r="B11" t="s">
        <v>117</v>
      </c>
      <c r="C11" t="str">
        <f>VLOOKUP(B11,'ISO3'!$B$1:$G$246,6,FALSE)</f>
        <v>ABW</v>
      </c>
      <c r="E11">
        <v>0.25743297300000001</v>
      </c>
      <c r="F11">
        <v>0.25069482799999998</v>
      </c>
      <c r="G11" s="24">
        <v>0.212596716324679</v>
      </c>
      <c r="H11" s="24">
        <v>0.234204683730316</v>
      </c>
    </row>
    <row r="12" spans="1:8" x14ac:dyDescent="0.25">
      <c r="A12" t="s">
        <v>118</v>
      </c>
      <c r="B12" t="s">
        <v>119</v>
      </c>
      <c r="C12" t="str">
        <f>VLOOKUP(B12,'ISO3'!$B$1:$G$246,6,FALSE)</f>
        <v>AUS</v>
      </c>
      <c r="E12">
        <v>113.52454880000001</v>
      </c>
      <c r="F12">
        <v>112.176765</v>
      </c>
      <c r="G12" s="24">
        <v>109.14905249728</v>
      </c>
      <c r="H12" s="24">
        <v>106.76512317404401</v>
      </c>
    </row>
    <row r="13" spans="1:8" x14ac:dyDescent="0.25">
      <c r="A13" t="s">
        <v>120</v>
      </c>
      <c r="B13" t="s">
        <v>121</v>
      </c>
      <c r="C13" t="str">
        <f>VLOOKUP(B13,'ISO3'!$B$1:$G$246,6,FALSE)</f>
        <v>AUT</v>
      </c>
      <c r="E13">
        <v>18.20951904</v>
      </c>
      <c r="F13">
        <v>18.694089340000001</v>
      </c>
      <c r="G13" s="24">
        <v>16.931617566481101</v>
      </c>
      <c r="H13" s="24">
        <v>17.637988096685099</v>
      </c>
    </row>
    <row r="14" spans="1:8" x14ac:dyDescent="0.25">
      <c r="A14" t="s">
        <v>122</v>
      </c>
      <c r="B14" t="s">
        <v>123</v>
      </c>
      <c r="C14" t="str">
        <f>VLOOKUP(B14,'ISO3'!$B$1:$G$246,6,FALSE)</f>
        <v>AZE</v>
      </c>
      <c r="E14">
        <v>10.23154868</v>
      </c>
      <c r="F14">
        <v>10.867921170000001</v>
      </c>
      <c r="G14" s="24">
        <v>10.236904009800901</v>
      </c>
      <c r="H14" s="24">
        <v>10.505677955415999</v>
      </c>
    </row>
    <row r="15" spans="1:8" x14ac:dyDescent="0.25">
      <c r="A15" t="s">
        <v>124</v>
      </c>
      <c r="B15" t="s">
        <v>125</v>
      </c>
      <c r="C15" t="str">
        <f>VLOOKUP(B15,'ISO3'!$B$1:$G$246,6,FALSE)</f>
        <v>BHS</v>
      </c>
      <c r="E15">
        <v>0.55404199499999995</v>
      </c>
      <c r="F15">
        <v>0.54016065800000002</v>
      </c>
      <c r="G15" s="24">
        <v>0.59134098319941997</v>
      </c>
      <c r="H15" s="24">
        <v>0.65132729568738501</v>
      </c>
    </row>
    <row r="16" spans="1:8" x14ac:dyDescent="0.25">
      <c r="A16" t="s">
        <v>126</v>
      </c>
      <c r="B16" t="s">
        <v>127</v>
      </c>
      <c r="C16" t="str">
        <f>VLOOKUP(B16,'ISO3'!$B$1:$G$246,6,FALSE)</f>
        <v>BHR</v>
      </c>
      <c r="E16">
        <v>8.6229495870000008</v>
      </c>
      <c r="F16">
        <v>9.3761811539999993</v>
      </c>
      <c r="G16" s="24">
        <v>10.2627591589728</v>
      </c>
      <c r="H16" s="24">
        <v>10.648495674175701</v>
      </c>
    </row>
    <row r="17" spans="1:8" x14ac:dyDescent="0.25">
      <c r="A17" t="s">
        <v>128</v>
      </c>
      <c r="B17" t="s">
        <v>129</v>
      </c>
      <c r="C17" t="str">
        <f>VLOOKUP(B17,'ISO3'!$B$1:$G$246,6,FALSE)</f>
        <v>BGD</v>
      </c>
      <c r="E17">
        <v>23.394870439999998</v>
      </c>
      <c r="F17">
        <v>27.88255341</v>
      </c>
      <c r="G17" s="24">
        <v>24.7885644384098</v>
      </c>
      <c r="H17" s="24">
        <v>25.430115771727898</v>
      </c>
    </row>
    <row r="18" spans="1:8" x14ac:dyDescent="0.25">
      <c r="A18" t="s">
        <v>130</v>
      </c>
      <c r="B18" t="s">
        <v>131</v>
      </c>
      <c r="C18" t="str">
        <f>VLOOKUP(B18,'ISO3'!$B$1:$G$246,6,FALSE)</f>
        <v>BRB</v>
      </c>
      <c r="E18">
        <v>0.329458009</v>
      </c>
      <c r="F18">
        <v>0.32385434000000002</v>
      </c>
      <c r="G18" s="24">
        <v>0.27881723805285402</v>
      </c>
      <c r="H18" s="24">
        <v>0.30712360358026403</v>
      </c>
    </row>
    <row r="19" spans="1:8" x14ac:dyDescent="0.25">
      <c r="A19" t="s">
        <v>132</v>
      </c>
      <c r="B19" t="s">
        <v>133</v>
      </c>
      <c r="C19" t="str">
        <f>VLOOKUP(B19,'ISO3'!$B$1:$G$246,6,FALSE)</f>
        <v>BLR</v>
      </c>
      <c r="E19">
        <v>16.886374419999999</v>
      </c>
      <c r="F19">
        <v>17.053459969999999</v>
      </c>
      <c r="G19" s="24">
        <v>15.991277547626</v>
      </c>
      <c r="H19" s="24">
        <v>16.267046029347199</v>
      </c>
    </row>
    <row r="20" spans="1:8" x14ac:dyDescent="0.25">
      <c r="A20" t="s">
        <v>134</v>
      </c>
      <c r="B20" t="s">
        <v>135</v>
      </c>
      <c r="C20" t="str">
        <f>VLOOKUP(B20,'ISO3'!$B$1:$G$246,6,FALSE)</f>
        <v>BEL</v>
      </c>
      <c r="E20">
        <v>27.349300209999999</v>
      </c>
      <c r="F20">
        <v>27.213121820000001</v>
      </c>
      <c r="G20" s="24">
        <v>24.6637577215634</v>
      </c>
      <c r="H20" s="24">
        <v>26.125077882926501</v>
      </c>
    </row>
    <row r="21" spans="1:8" x14ac:dyDescent="0.25">
      <c r="A21" t="s">
        <v>136</v>
      </c>
      <c r="B21" t="s">
        <v>137</v>
      </c>
      <c r="C21" t="str">
        <f>VLOOKUP(B21,'ISO3'!$B$1:$G$246,6,FALSE)</f>
        <v>BLZ</v>
      </c>
      <c r="E21">
        <v>0.167086596</v>
      </c>
      <c r="F21">
        <v>0.172706528</v>
      </c>
      <c r="G21" s="24">
        <v>0.16776027745177199</v>
      </c>
      <c r="H21" s="24">
        <v>0.18813359549087599</v>
      </c>
    </row>
    <row r="22" spans="1:8" x14ac:dyDescent="0.25">
      <c r="A22" t="s">
        <v>138</v>
      </c>
      <c r="B22" t="s">
        <v>90</v>
      </c>
      <c r="C22" t="str">
        <f>VLOOKUP(B22,'ISO3'!$B$1:$G$246,6,FALSE)</f>
        <v>BEN</v>
      </c>
      <c r="E22">
        <v>2.1178364140000001</v>
      </c>
      <c r="F22">
        <v>2.1828998390000001</v>
      </c>
      <c r="G22" s="24">
        <v>1.98247917637667</v>
      </c>
      <c r="H22" s="24">
        <v>2.1167616403509499</v>
      </c>
    </row>
    <row r="23" spans="1:8" x14ac:dyDescent="0.25">
      <c r="A23" t="s">
        <v>139</v>
      </c>
      <c r="B23" t="s">
        <v>140</v>
      </c>
      <c r="C23" t="str">
        <f>VLOOKUP(B23,'ISO3'!$B$1:$G$246,6,FALSE)</f>
        <v>BMU</v>
      </c>
      <c r="E23">
        <v>0.177113886</v>
      </c>
      <c r="F23">
        <v>0.172478042</v>
      </c>
      <c r="G23" s="24">
        <v>0.135754529701301</v>
      </c>
      <c r="H23" s="24">
        <v>0.14955238840610599</v>
      </c>
    </row>
    <row r="24" spans="1:8" x14ac:dyDescent="0.25">
      <c r="A24" t="s">
        <v>141</v>
      </c>
      <c r="B24" t="s">
        <v>142</v>
      </c>
      <c r="C24" t="str">
        <f>VLOOKUP(B24,'ISO3'!$B$1:$G$246,6,FALSE)</f>
        <v>BTN</v>
      </c>
      <c r="E24">
        <v>0.45364943400000002</v>
      </c>
      <c r="F24">
        <v>0.46583641399999998</v>
      </c>
      <c r="G24" s="24">
        <v>0.40930493686063901</v>
      </c>
      <c r="H24" s="24">
        <v>0.415416368613794</v>
      </c>
    </row>
    <row r="25" spans="1:8" x14ac:dyDescent="0.25">
      <c r="A25" t="s">
        <v>143</v>
      </c>
      <c r="B25" t="s">
        <v>144</v>
      </c>
      <c r="C25" t="s">
        <v>816</v>
      </c>
      <c r="E25">
        <v>9.3705601999999999E-2</v>
      </c>
      <c r="F25">
        <v>9.1252917000000003E-2</v>
      </c>
      <c r="G25" s="24">
        <v>2.56140622077927E-2</v>
      </c>
      <c r="H25" s="24">
        <v>2.8217431774736901E-2</v>
      </c>
    </row>
    <row r="26" spans="1:8" x14ac:dyDescent="0.25">
      <c r="A26" t="s">
        <v>145</v>
      </c>
      <c r="B26" t="s">
        <v>146</v>
      </c>
      <c r="C26" t="str">
        <f>VLOOKUP(B26,'ISO3'!$B$1:$G$246,6,FALSE)</f>
        <v>BIH</v>
      </c>
      <c r="E26">
        <v>6.0278663149999998</v>
      </c>
      <c r="F26">
        <v>7.2655819160000004</v>
      </c>
      <c r="G26" s="24">
        <v>5.7131410482770804</v>
      </c>
      <c r="H26" s="24">
        <v>3.70259575191045</v>
      </c>
    </row>
    <row r="27" spans="1:8" x14ac:dyDescent="0.25">
      <c r="A27" t="s">
        <v>147</v>
      </c>
      <c r="B27" t="s">
        <v>50</v>
      </c>
      <c r="C27" t="str">
        <f>VLOOKUP(B27,'ISO3'!$B$1:$G$246,6,FALSE)</f>
        <v>BWA</v>
      </c>
      <c r="E27">
        <v>1.8601032639999999</v>
      </c>
      <c r="F27">
        <v>1.7239051519999999</v>
      </c>
      <c r="G27" s="24">
        <v>1.7081303150412901</v>
      </c>
      <c r="H27" s="24">
        <v>1.7739952979055</v>
      </c>
    </row>
    <row r="28" spans="1:8" x14ac:dyDescent="0.25">
      <c r="A28" t="s">
        <v>148</v>
      </c>
      <c r="B28" t="s">
        <v>149</v>
      </c>
      <c r="C28" t="str">
        <f>VLOOKUP(B28,'ISO3'!$B$1:$G$246,6,FALSE)</f>
        <v>BRA</v>
      </c>
      <c r="E28">
        <v>127.3606178</v>
      </c>
      <c r="F28">
        <v>127.1058324</v>
      </c>
      <c r="G28" s="24">
        <v>120.716703817211</v>
      </c>
      <c r="H28" s="24">
        <v>133.42823954512099</v>
      </c>
    </row>
    <row r="29" spans="1:8" x14ac:dyDescent="0.25">
      <c r="A29" t="s">
        <v>150</v>
      </c>
      <c r="B29" t="s">
        <v>815</v>
      </c>
      <c r="C29" t="str">
        <f>VLOOKUP(B29,'ISO3'!$B$1:$G$246,6,FALSE)</f>
        <v>VGB</v>
      </c>
      <c r="E29">
        <v>4.7367667000000002E-2</v>
      </c>
      <c r="F29">
        <v>4.6127847999999999E-2</v>
      </c>
      <c r="G29" s="24">
        <v>3.9274895385282102E-2</v>
      </c>
      <c r="H29" s="24">
        <v>4.3266728721263303E-2</v>
      </c>
    </row>
    <row r="30" spans="1:8" x14ac:dyDescent="0.25">
      <c r="A30" t="s">
        <v>152</v>
      </c>
      <c r="B30" t="s">
        <v>342</v>
      </c>
      <c r="C30" t="str">
        <f>VLOOKUP(B30,'ISO3'!$B$1:$G$246,6,FALSE)</f>
        <v>BRN</v>
      </c>
      <c r="E30">
        <v>2.6092791819999999</v>
      </c>
      <c r="F30">
        <v>2.480537102</v>
      </c>
      <c r="G30" s="24">
        <v>2.8802310064768002</v>
      </c>
      <c r="H30" s="24">
        <v>2.8604035491219801</v>
      </c>
    </row>
    <row r="31" spans="1:8" x14ac:dyDescent="0.25">
      <c r="A31" t="s">
        <v>154</v>
      </c>
      <c r="B31" t="s">
        <v>155</v>
      </c>
      <c r="C31" t="str">
        <f>VLOOKUP(B31,'ISO3'!$B$1:$G$246,6,FALSE)</f>
        <v>BGR</v>
      </c>
      <c r="E31">
        <v>11.88635345</v>
      </c>
      <c r="F31">
        <v>11.46464885</v>
      </c>
      <c r="G31" s="24">
        <v>10.0892775588201</v>
      </c>
      <c r="H31" s="24">
        <v>11.615777973148001</v>
      </c>
    </row>
    <row r="32" spans="1:8" x14ac:dyDescent="0.25">
      <c r="A32" t="s">
        <v>156</v>
      </c>
      <c r="B32" t="s">
        <v>157</v>
      </c>
      <c r="C32" t="str">
        <f>VLOOKUP(B32,'ISO3'!$B$1:$G$246,6,FALSE)</f>
        <v>BFA</v>
      </c>
      <c r="E32">
        <v>1.1300060169999999</v>
      </c>
      <c r="F32">
        <v>1.173933058</v>
      </c>
      <c r="G32" s="24">
        <v>1.47079437551438</v>
      </c>
      <c r="H32" s="24">
        <v>1.55520240980206</v>
      </c>
    </row>
    <row r="33" spans="1:8" x14ac:dyDescent="0.25">
      <c r="A33" t="s">
        <v>158</v>
      </c>
      <c r="B33" t="s">
        <v>159</v>
      </c>
      <c r="C33" t="str">
        <f>VLOOKUP(B33,'ISO3'!$B$1:$G$246,6,FALSE)</f>
        <v>BDI</v>
      </c>
      <c r="E33">
        <v>0.15502939499999999</v>
      </c>
      <c r="F33">
        <v>0.158238407</v>
      </c>
      <c r="G33" s="24">
        <v>0.179347344645191</v>
      </c>
      <c r="H33" s="24">
        <v>0.18911242101502401</v>
      </c>
    </row>
    <row r="34" spans="1:8" x14ac:dyDescent="0.25">
      <c r="A34" t="s">
        <v>160</v>
      </c>
      <c r="B34" t="s">
        <v>161</v>
      </c>
      <c r="C34" t="str">
        <f>VLOOKUP(B34,'ISO3'!$B$1:$G$246,6,FALSE)</f>
        <v>KHM</v>
      </c>
      <c r="E34">
        <v>4.2246264729999998</v>
      </c>
      <c r="F34">
        <v>4.3741736189999996</v>
      </c>
      <c r="G34" s="24">
        <v>5.1046079890792901</v>
      </c>
      <c r="H34" s="24">
        <v>5.1933945297710498</v>
      </c>
    </row>
    <row r="35" spans="1:8" x14ac:dyDescent="0.25">
      <c r="A35" t="s">
        <v>162</v>
      </c>
      <c r="B35" t="s">
        <v>163</v>
      </c>
      <c r="C35" t="str">
        <f>VLOOKUP(B35,'ISO3'!$B$1:$G$246,6,FALSE)</f>
        <v>CAN</v>
      </c>
      <c r="E35">
        <v>160.0722256</v>
      </c>
      <c r="F35">
        <v>157.3827814</v>
      </c>
      <c r="G35" s="24">
        <v>145.97811797064199</v>
      </c>
      <c r="H35" s="24">
        <v>148.91771761511001</v>
      </c>
    </row>
    <row r="36" spans="1:8" x14ac:dyDescent="0.25">
      <c r="A36" t="s">
        <v>164</v>
      </c>
      <c r="B36" t="s">
        <v>165</v>
      </c>
      <c r="C36" t="str">
        <f>VLOOKUP(B36,'ISO3'!$B$1:$G$246,6,FALSE)</f>
        <v>CPV</v>
      </c>
      <c r="E36">
        <v>0.166350688</v>
      </c>
      <c r="F36">
        <v>0.17300502400000001</v>
      </c>
      <c r="G36" s="24">
        <v>0.170600330526297</v>
      </c>
      <c r="H36" s="24">
        <v>0.18223081049827899</v>
      </c>
    </row>
    <row r="37" spans="1:8" x14ac:dyDescent="0.25">
      <c r="A37" t="s">
        <v>166</v>
      </c>
      <c r="B37" t="s">
        <v>167</v>
      </c>
      <c r="C37" t="str">
        <f>VLOOKUP(B37,'ISO3'!$B$1:$G$246,6,FALSE)</f>
        <v>CAF</v>
      </c>
      <c r="E37">
        <v>8.2008127E-2</v>
      </c>
      <c r="F37">
        <v>8.3966320999999997E-2</v>
      </c>
      <c r="G37" s="24">
        <v>5.8472032799637398E-2</v>
      </c>
      <c r="H37" s="24">
        <v>6.2034930365814402E-2</v>
      </c>
    </row>
    <row r="38" spans="1:8" x14ac:dyDescent="0.25">
      <c r="A38" t="s">
        <v>168</v>
      </c>
      <c r="B38" t="s">
        <v>169</v>
      </c>
      <c r="C38" t="str">
        <f>VLOOKUP(B38,'ISO3'!$B$1:$G$246,6,FALSE)</f>
        <v>TCD</v>
      </c>
      <c r="E38">
        <v>0.27511869300000003</v>
      </c>
      <c r="F38">
        <v>0.281186677</v>
      </c>
      <c r="G38" s="24">
        <v>0.49186624501803899</v>
      </c>
      <c r="H38" s="24">
        <v>0.529453475068978</v>
      </c>
    </row>
    <row r="39" spans="1:8" x14ac:dyDescent="0.25">
      <c r="A39" t="s">
        <v>170</v>
      </c>
      <c r="B39" t="s">
        <v>171</v>
      </c>
      <c r="C39" t="str">
        <f>VLOOKUP(B39,'ISO3'!$B$1:$G$246,6,FALSE)</f>
        <v>CHL</v>
      </c>
      <c r="E39">
        <v>23.424976430000001</v>
      </c>
      <c r="F39">
        <v>22.99853208</v>
      </c>
      <c r="G39" s="24">
        <v>22.880404040571602</v>
      </c>
      <c r="H39" s="24">
        <v>23.320666833860901</v>
      </c>
    </row>
    <row r="40" spans="1:8" x14ac:dyDescent="0.25">
      <c r="A40" t="s">
        <v>172</v>
      </c>
      <c r="B40" t="s">
        <v>173</v>
      </c>
      <c r="C40" t="str">
        <f>VLOOKUP(B40,'ISO3'!$B$1:$G$246,6,FALSE)</f>
        <v>CHN</v>
      </c>
      <c r="E40">
        <v>2717.4040730000002</v>
      </c>
      <c r="F40">
        <v>2776.9326150000002</v>
      </c>
      <c r="G40" s="24">
        <v>2990.2329064362998</v>
      </c>
      <c r="H40" s="24">
        <v>3131.1051229712998</v>
      </c>
    </row>
    <row r="41" spans="1:8" x14ac:dyDescent="0.25">
      <c r="A41" t="s">
        <v>174</v>
      </c>
      <c r="B41" t="s">
        <v>175</v>
      </c>
      <c r="C41" t="str">
        <f>VLOOKUP(B41,'ISO3'!$B$1:$G$246,6,FALSE)</f>
        <v>COL</v>
      </c>
      <c r="E41">
        <v>25.171454409999999</v>
      </c>
      <c r="F41">
        <v>27.89368026</v>
      </c>
      <c r="G41" s="24">
        <v>23.342149225126199</v>
      </c>
      <c r="H41" s="24">
        <v>25.028215001890999</v>
      </c>
    </row>
    <row r="42" spans="1:8" x14ac:dyDescent="0.25">
      <c r="A42" t="s">
        <v>176</v>
      </c>
      <c r="B42" t="s">
        <v>177</v>
      </c>
      <c r="C42" t="str">
        <f>VLOOKUP(B42,'ISO3'!$B$1:$G$246,6,FALSE)</f>
        <v>COM</v>
      </c>
      <c r="E42">
        <v>6.7119925999999996E-2</v>
      </c>
      <c r="F42">
        <v>6.9081364000000006E-2</v>
      </c>
      <c r="G42" s="24">
        <v>7.7097564803344107E-2</v>
      </c>
      <c r="H42" s="24">
        <v>8.1378556865540894E-2</v>
      </c>
    </row>
    <row r="43" spans="1:8" x14ac:dyDescent="0.25">
      <c r="A43" t="s">
        <v>178</v>
      </c>
      <c r="B43" t="s">
        <v>179</v>
      </c>
      <c r="C43" t="str">
        <f>VLOOKUP(B43,'ISO3'!$B$1:$G$246,6,FALSE)</f>
        <v>COG</v>
      </c>
      <c r="E43">
        <v>0.96023726300000001</v>
      </c>
      <c r="F43">
        <v>0.94349902299999999</v>
      </c>
      <c r="G43" s="24">
        <v>2.05509334802661</v>
      </c>
      <c r="H43" s="24">
        <v>2.0372186523106701</v>
      </c>
    </row>
    <row r="44" spans="1:8" x14ac:dyDescent="0.25">
      <c r="A44" t="s">
        <v>180</v>
      </c>
      <c r="B44" t="s">
        <v>181</v>
      </c>
      <c r="C44" t="str">
        <f>VLOOKUP(B44,'ISO3'!$B$1:$G$246,6,FALSE)</f>
        <v>COK</v>
      </c>
      <c r="E44">
        <v>1.9843334000000001E-2</v>
      </c>
      <c r="F44">
        <v>2.1140854000000001E-2</v>
      </c>
      <c r="G44" s="24">
        <v>2.4274582473411601E-2</v>
      </c>
      <c r="H44" s="24">
        <v>2.4946337620851598E-2</v>
      </c>
    </row>
    <row r="45" spans="1:8" x14ac:dyDescent="0.25">
      <c r="A45" t="s">
        <v>182</v>
      </c>
      <c r="B45" t="s">
        <v>183</v>
      </c>
      <c r="C45" t="str">
        <f>VLOOKUP(B45,'ISO3'!$B$1:$G$246,6,FALSE)</f>
        <v>CRI</v>
      </c>
      <c r="E45">
        <v>2.2513969249999999</v>
      </c>
      <c r="F45">
        <v>2.3219215819999999</v>
      </c>
      <c r="G45" s="24">
        <v>1.9327894540952399</v>
      </c>
      <c r="H45" s="24">
        <v>2.1341449904985401</v>
      </c>
    </row>
    <row r="46" spans="1:8" x14ac:dyDescent="0.25">
      <c r="A46" t="s">
        <v>184</v>
      </c>
      <c r="B46" t="s">
        <v>185</v>
      </c>
      <c r="C46" t="str">
        <f>VLOOKUP(B46,'ISO3'!$B$1:$G$246,6,FALSE)</f>
        <v>CIV</v>
      </c>
      <c r="E46">
        <v>3.4154107960000002</v>
      </c>
      <c r="F46">
        <v>3.5334211770000001</v>
      </c>
      <c r="G46" s="24">
        <v>2.99231671634029</v>
      </c>
      <c r="H46" s="24">
        <v>3.1950443458120601</v>
      </c>
    </row>
    <row r="47" spans="1:8" x14ac:dyDescent="0.25">
      <c r="A47" t="s">
        <v>186</v>
      </c>
      <c r="B47" t="s">
        <v>187</v>
      </c>
      <c r="C47" t="str">
        <f>VLOOKUP(B47,'ISO3'!$B$1:$G$246,6,FALSE)</f>
        <v>HRV</v>
      </c>
      <c r="E47">
        <v>4.8358748829999998</v>
      </c>
      <c r="F47">
        <v>4.8805050239999996</v>
      </c>
      <c r="G47" s="24">
        <v>4.6044018581834099</v>
      </c>
      <c r="H47" s="24">
        <v>4.8311820413618403</v>
      </c>
    </row>
    <row r="48" spans="1:8" x14ac:dyDescent="0.25">
      <c r="A48" t="s">
        <v>188</v>
      </c>
      <c r="B48" t="s">
        <v>189</v>
      </c>
      <c r="C48" t="str">
        <f>VLOOKUP(B48,'ISO3'!$B$1:$G$246,6,FALSE)</f>
        <v>CUB</v>
      </c>
      <c r="E48">
        <v>7.119117234</v>
      </c>
      <c r="F48">
        <v>7.0929176739999997</v>
      </c>
      <c r="G48" s="24">
        <v>5.3854208930925997</v>
      </c>
      <c r="H48" s="24">
        <v>6.0200137684624497</v>
      </c>
    </row>
    <row r="49" spans="1:8" x14ac:dyDescent="0.25">
      <c r="A49" t="s">
        <v>190</v>
      </c>
      <c r="B49" t="s">
        <v>813</v>
      </c>
      <c r="C49" t="s">
        <v>814</v>
      </c>
      <c r="E49">
        <v>1.4381581139999999</v>
      </c>
      <c r="F49">
        <v>1.4180687649999999</v>
      </c>
      <c r="G49" s="24">
        <v>0.45678410937230302</v>
      </c>
      <c r="H49" s="24">
        <v>0.50321086664947501</v>
      </c>
    </row>
    <row r="50" spans="1:8" x14ac:dyDescent="0.25">
      <c r="A50" t="s">
        <v>191</v>
      </c>
      <c r="B50" t="s">
        <v>192</v>
      </c>
      <c r="C50" t="str">
        <f>VLOOKUP(B50,'ISO3'!$B$1:$G$246,6,FALSE)</f>
        <v>CYP</v>
      </c>
      <c r="E50">
        <v>2.0012996319999998</v>
      </c>
      <c r="F50">
        <v>1.9966516030000001</v>
      </c>
      <c r="G50" s="24">
        <v>1.98405504923103</v>
      </c>
      <c r="H50" s="24">
        <v>2.0743508883495099</v>
      </c>
    </row>
    <row r="51" spans="1:8" x14ac:dyDescent="0.25">
      <c r="A51" t="s">
        <v>193</v>
      </c>
      <c r="B51" t="s">
        <v>194</v>
      </c>
      <c r="C51" t="str">
        <f>VLOOKUP(B51,'ISO3'!$B$1:$G$246,6,FALSE)</f>
        <v>CZE</v>
      </c>
      <c r="E51">
        <v>28.496509469999999</v>
      </c>
      <c r="F51">
        <v>27.56816736</v>
      </c>
      <c r="G51" s="24">
        <v>25.069290070745499</v>
      </c>
      <c r="H51" s="24">
        <v>26.511552789454399</v>
      </c>
    </row>
    <row r="52" spans="1:8" x14ac:dyDescent="0.25">
      <c r="A52" t="s">
        <v>195</v>
      </c>
      <c r="B52" t="s">
        <v>565</v>
      </c>
      <c r="C52" t="str">
        <f>VLOOKUP(B52,'ISO3'!$B$1:$G$246,6,FALSE)</f>
        <v>PRK</v>
      </c>
      <c r="E52">
        <v>10.415648089999999</v>
      </c>
      <c r="F52">
        <v>10.579192949999999</v>
      </c>
      <c r="G52" s="24">
        <v>15.102751241509701</v>
      </c>
      <c r="H52" s="24">
        <v>15.3875829823152</v>
      </c>
    </row>
    <row r="53" spans="1:8" x14ac:dyDescent="0.25">
      <c r="A53" t="s">
        <v>196</v>
      </c>
      <c r="B53" t="s">
        <v>197</v>
      </c>
      <c r="C53" t="str">
        <f>VLOOKUP(B53,'ISO3'!$B$1:$G$246,6,FALSE)</f>
        <v>COD</v>
      </c>
      <c r="E53">
        <v>0.60899101499999997</v>
      </c>
      <c r="F53">
        <v>0.62301265100000003</v>
      </c>
      <c r="G53" s="24">
        <v>0.677642166856119</v>
      </c>
      <c r="H53" s="24">
        <v>0.71143222764502301</v>
      </c>
    </row>
    <row r="54" spans="1:8" x14ac:dyDescent="0.25">
      <c r="A54" t="s">
        <v>198</v>
      </c>
      <c r="B54" t="s">
        <v>199</v>
      </c>
      <c r="C54" t="str">
        <f>VLOOKUP(B54,'ISO3'!$B$1:$G$246,6,FALSE)</f>
        <v>DNK</v>
      </c>
      <c r="E54">
        <v>9.4572679270000002</v>
      </c>
      <c r="F54">
        <v>8.7542286970000003</v>
      </c>
      <c r="G54" s="24">
        <v>7.7188943359720996</v>
      </c>
      <c r="H54" s="24">
        <v>8.0723132860688001</v>
      </c>
    </row>
    <row r="55" spans="1:8" x14ac:dyDescent="0.25">
      <c r="A55" t="s">
        <v>200</v>
      </c>
      <c r="B55" t="s">
        <v>201</v>
      </c>
      <c r="C55" t="str">
        <f>VLOOKUP(B55,'ISO3'!$B$1:$G$246,6,FALSE)</f>
        <v>DJI</v>
      </c>
      <c r="E55">
        <v>0.106434206</v>
      </c>
      <c r="F55">
        <v>0.108999162</v>
      </c>
      <c r="G55" s="24">
        <v>9.9155961397223394E-2</v>
      </c>
      <c r="H55" s="24">
        <v>0.10348731807191699</v>
      </c>
    </row>
    <row r="56" spans="1:8" x14ac:dyDescent="0.25">
      <c r="A56" t="s">
        <v>202</v>
      </c>
      <c r="B56" t="s">
        <v>203</v>
      </c>
      <c r="C56" t="str">
        <f>VLOOKUP(B56,'ISO3'!$B$1:$G$246,6,FALSE)</f>
        <v>DMA</v>
      </c>
      <c r="E56">
        <v>4.5308202999999998E-2</v>
      </c>
      <c r="F56">
        <v>4.4122290000000002E-2</v>
      </c>
      <c r="G56" s="24">
        <v>3.9274895385282102E-2</v>
      </c>
      <c r="H56" s="24">
        <v>4.3266728721263303E-2</v>
      </c>
    </row>
    <row r="57" spans="1:8" x14ac:dyDescent="0.25">
      <c r="A57" t="s">
        <v>204</v>
      </c>
      <c r="B57" t="s">
        <v>205</v>
      </c>
      <c r="C57" t="str">
        <f>VLOOKUP(B57,'ISO3'!$B$1:$G$246,6,FALSE)</f>
        <v>DOM</v>
      </c>
      <c r="E57">
        <v>6.9064467399999998</v>
      </c>
      <c r="F57">
        <v>7.4723804679999999</v>
      </c>
      <c r="G57" s="24">
        <v>7.1997366988918303</v>
      </c>
      <c r="H57" s="24">
        <v>7.8935845088419496</v>
      </c>
    </row>
    <row r="58" spans="1:8" x14ac:dyDescent="0.25">
      <c r="A58" t="s">
        <v>206</v>
      </c>
      <c r="B58" t="s">
        <v>207</v>
      </c>
      <c r="C58" t="str">
        <f>VLOOKUP(B58,'ISO3'!$B$1:$G$246,6,FALSE)</f>
        <v>ECU</v>
      </c>
      <c r="E58">
        <v>11.41320651</v>
      </c>
      <c r="F58">
        <v>11.064487379999999</v>
      </c>
      <c r="G58" s="24">
        <v>9.4043281747331005</v>
      </c>
      <c r="H58" s="24">
        <v>11.2777658443215</v>
      </c>
    </row>
    <row r="59" spans="1:8" x14ac:dyDescent="0.25">
      <c r="A59" t="s">
        <v>208</v>
      </c>
      <c r="B59" t="s">
        <v>96</v>
      </c>
      <c r="C59" t="str">
        <f>VLOOKUP(B59,'ISO3'!$B$1:$G$246,6,FALSE)</f>
        <v>EGY</v>
      </c>
      <c r="E59">
        <v>68.630161819999998</v>
      </c>
      <c r="F59">
        <v>67.315206739999994</v>
      </c>
      <c r="G59" s="24">
        <v>64.361293620843895</v>
      </c>
      <c r="H59" s="24">
        <v>68.1288620712306</v>
      </c>
    </row>
    <row r="60" spans="1:8" x14ac:dyDescent="0.25">
      <c r="A60" t="s">
        <v>209</v>
      </c>
      <c r="B60" t="s">
        <v>210</v>
      </c>
      <c r="C60" t="str">
        <f>VLOOKUP(B60,'ISO3'!$B$1:$G$246,6,FALSE)</f>
        <v>SLV</v>
      </c>
      <c r="E60">
        <v>1.6425395380000001</v>
      </c>
      <c r="F60">
        <v>1.69413094</v>
      </c>
      <c r="G60" s="24">
        <v>1.7742836329409799</v>
      </c>
      <c r="H60" s="24">
        <v>1.9662620272597</v>
      </c>
    </row>
    <row r="61" spans="1:8" x14ac:dyDescent="0.25">
      <c r="A61" t="s">
        <v>211</v>
      </c>
      <c r="B61" t="s">
        <v>212</v>
      </c>
      <c r="C61" t="str">
        <f>VLOOKUP(B61,'ISO3'!$B$1:$G$246,6,FALSE)</f>
        <v>GNQ</v>
      </c>
      <c r="E61">
        <v>1.6118394199999999</v>
      </c>
      <c r="F61">
        <v>1.537603195</v>
      </c>
      <c r="G61" s="24">
        <v>1.36165838222595</v>
      </c>
      <c r="H61" s="24">
        <v>1.4259791693447701</v>
      </c>
    </row>
    <row r="62" spans="1:8" x14ac:dyDescent="0.25">
      <c r="A62" t="s">
        <v>213</v>
      </c>
      <c r="B62" t="s">
        <v>214</v>
      </c>
      <c r="C62" t="str">
        <f>VLOOKUP(B62,'ISO3'!$B$1:$G$246,6,FALSE)</f>
        <v>ERI</v>
      </c>
      <c r="E62">
        <v>0.193441324</v>
      </c>
      <c r="F62">
        <v>0.19848070900000001</v>
      </c>
      <c r="G62" s="24">
        <v>0.21373903834148</v>
      </c>
      <c r="H62" s="24">
        <v>0.223963054678256</v>
      </c>
    </row>
    <row r="63" spans="1:8" x14ac:dyDescent="0.25">
      <c r="A63" t="s">
        <v>215</v>
      </c>
      <c r="B63" t="s">
        <v>216</v>
      </c>
      <c r="C63" t="str">
        <f>VLOOKUP(B63,'ISO3'!$B$1:$G$246,6,FALSE)</f>
        <v>EST</v>
      </c>
      <c r="E63">
        <v>4.8337753010000002</v>
      </c>
      <c r="F63">
        <v>3.7904947089999999</v>
      </c>
      <c r="G63" s="24">
        <v>2.5499481532596802</v>
      </c>
      <c r="H63" s="24">
        <v>2.8518069351844502</v>
      </c>
    </row>
    <row r="64" spans="1:8" x14ac:dyDescent="0.25">
      <c r="A64" t="s">
        <v>217</v>
      </c>
      <c r="B64" t="s">
        <v>72</v>
      </c>
      <c r="C64" t="str">
        <f>VLOOKUP(B64,'ISO3'!$B$1:$G$246,6,FALSE)</f>
        <v>ETH</v>
      </c>
      <c r="E64">
        <v>4.4172896599999998</v>
      </c>
      <c r="F64">
        <v>4.436446654</v>
      </c>
      <c r="G64" s="24">
        <v>4.6508602242449602</v>
      </c>
      <c r="H64" s="24">
        <v>4.8560457985661998</v>
      </c>
    </row>
    <row r="65" spans="1:8" x14ac:dyDescent="0.25">
      <c r="A65" t="s">
        <v>218</v>
      </c>
      <c r="B65" t="s">
        <v>392</v>
      </c>
      <c r="C65" t="str">
        <f>VLOOKUP(B65,'ISO3'!$B$1:$G$246,6,FALSE)</f>
        <v>FRO</v>
      </c>
      <c r="E65">
        <v>0.19253630399999999</v>
      </c>
      <c r="F65">
        <v>0.195143017</v>
      </c>
      <c r="G65" s="24">
        <v>0.18891181483659</v>
      </c>
      <c r="H65" s="24">
        <v>0.190596673046286</v>
      </c>
    </row>
    <row r="66" spans="1:8" x14ac:dyDescent="0.25">
      <c r="A66" t="s">
        <v>219</v>
      </c>
      <c r="B66" t="s">
        <v>394</v>
      </c>
      <c r="C66" t="str">
        <f>VLOOKUP(B66,'ISO3'!$B$1:$G$246,6,FALSE)</f>
        <v>FSM</v>
      </c>
      <c r="E66">
        <v>4.0731054000000003E-2</v>
      </c>
      <c r="F66">
        <v>4.3394384000000001E-2</v>
      </c>
      <c r="G66" s="24">
        <v>4.2216665171150601E-2</v>
      </c>
      <c r="H66" s="24">
        <v>4.33849349927855E-2</v>
      </c>
    </row>
    <row r="67" spans="1:8" x14ac:dyDescent="0.25">
      <c r="A67" t="s">
        <v>220</v>
      </c>
      <c r="B67" t="s">
        <v>221</v>
      </c>
      <c r="C67" t="str">
        <f>VLOOKUP(B67,'ISO3'!$B$1:$G$246,6,FALSE)</f>
        <v>FJI</v>
      </c>
      <c r="E67">
        <v>0.57963120499999998</v>
      </c>
      <c r="F67">
        <v>0.61603005600000005</v>
      </c>
      <c r="G67" s="24">
        <v>0.39050415283314299</v>
      </c>
      <c r="H67" s="24">
        <v>0.40131064868326599</v>
      </c>
    </row>
    <row r="68" spans="1:8" x14ac:dyDescent="0.25">
      <c r="A68" t="s">
        <v>222</v>
      </c>
      <c r="B68" t="s">
        <v>223</v>
      </c>
      <c r="C68" t="str">
        <f>VLOOKUP(B68,'ISO3'!$B$1:$G$246,6,FALSE)</f>
        <v>FIN</v>
      </c>
      <c r="E68">
        <v>12.513468720000001</v>
      </c>
      <c r="F68">
        <v>11.3680685</v>
      </c>
      <c r="G68" s="24">
        <v>10.2608972141054</v>
      </c>
      <c r="H68" s="24">
        <v>10.2626440329747</v>
      </c>
    </row>
    <row r="69" spans="1:8" x14ac:dyDescent="0.25">
      <c r="A69" t="s">
        <v>224</v>
      </c>
      <c r="B69" t="s">
        <v>225</v>
      </c>
      <c r="C69" t="str">
        <f>VLOOKUP(B69,'ISO3'!$B$1:$G$246,6,FALSE)</f>
        <v>FRA</v>
      </c>
      <c r="E69">
        <v>90.486510989999999</v>
      </c>
      <c r="F69">
        <v>88.309025489999996</v>
      </c>
      <c r="G69" s="24">
        <v>76.427817382287699</v>
      </c>
      <c r="H69" s="24">
        <v>83.505379258625595</v>
      </c>
    </row>
    <row r="70" spans="1:8" x14ac:dyDescent="0.25">
      <c r="A70" t="s">
        <v>226</v>
      </c>
      <c r="B70" t="s">
        <v>227</v>
      </c>
      <c r="C70" t="str">
        <f>VLOOKUP(B70,'ISO3'!$B$1:$G$246,6,FALSE)</f>
        <v>GUF</v>
      </c>
      <c r="E70">
        <v>7.9127739999999992E-3</v>
      </c>
      <c r="F70">
        <v>7.9127739999999992E-3</v>
      </c>
      <c r="G70" s="24">
        <v>0.177778946876644</v>
      </c>
      <c r="H70" s="24">
        <v>0.177778946876644</v>
      </c>
    </row>
    <row r="71" spans="1:8" x14ac:dyDescent="0.25">
      <c r="A71" t="s">
        <v>228</v>
      </c>
      <c r="B71" t="s">
        <v>229</v>
      </c>
      <c r="C71" t="str">
        <f>VLOOKUP(B71,'ISO3'!$B$1:$G$246,6,FALSE)</f>
        <v>PYF</v>
      </c>
      <c r="E71">
        <v>0.21305474299999999</v>
      </c>
      <c r="F71">
        <v>0.22698601099999999</v>
      </c>
      <c r="G71" s="24">
        <v>0.25224457439762499</v>
      </c>
      <c r="H71" s="24">
        <v>0.25922498658189302</v>
      </c>
    </row>
    <row r="72" spans="1:8" x14ac:dyDescent="0.25">
      <c r="A72" t="s">
        <v>230</v>
      </c>
      <c r="B72" t="s">
        <v>231</v>
      </c>
      <c r="C72" t="str">
        <f>VLOOKUP(B72,'ISO3'!$B$1:$G$246,6,FALSE)</f>
        <v>GAB</v>
      </c>
      <c r="E72">
        <v>1.3108944709999999</v>
      </c>
      <c r="F72">
        <v>1.284097898</v>
      </c>
      <c r="G72" s="24">
        <v>1.55371615995808</v>
      </c>
      <c r="H72" s="24">
        <v>1.5590822513292999</v>
      </c>
    </row>
    <row r="73" spans="1:8" x14ac:dyDescent="0.25">
      <c r="A73" t="s">
        <v>232</v>
      </c>
      <c r="B73" t="s">
        <v>233</v>
      </c>
      <c r="C73" t="str">
        <f>VLOOKUP(B73,'ISO3'!$B$1:$G$246,6,FALSE)</f>
        <v>GMB</v>
      </c>
      <c r="E73">
        <v>0.153722684</v>
      </c>
      <c r="F73">
        <v>0.15985606299999999</v>
      </c>
      <c r="G73" s="24">
        <v>0.16753565393001599</v>
      </c>
      <c r="H73" s="24">
        <v>0.178957203124058</v>
      </c>
    </row>
    <row r="74" spans="1:8" x14ac:dyDescent="0.25">
      <c r="A74" t="s">
        <v>234</v>
      </c>
      <c r="B74" t="s">
        <v>235</v>
      </c>
      <c r="C74" t="str">
        <f>VLOOKUP(B74,'ISO3'!$B$1:$G$246,6,FALSE)</f>
        <v>GEO</v>
      </c>
      <c r="E74">
        <v>2.6916410370000001</v>
      </c>
      <c r="F74">
        <v>2.80749921</v>
      </c>
      <c r="G74" s="24">
        <v>2.9177367598916999</v>
      </c>
      <c r="H74" s="24">
        <v>3.0048570111497002</v>
      </c>
    </row>
    <row r="75" spans="1:8" x14ac:dyDescent="0.25">
      <c r="A75" t="s">
        <v>236</v>
      </c>
      <c r="B75" t="s">
        <v>237</v>
      </c>
      <c r="C75" t="str">
        <f>VLOOKUP(B75,'ISO3'!$B$1:$G$246,6,FALSE)</f>
        <v>DEU</v>
      </c>
      <c r="E75">
        <v>206.1578446</v>
      </c>
      <c r="F75">
        <v>191.58163440000001</v>
      </c>
      <c r="G75" s="24">
        <v>174.50355165783299</v>
      </c>
      <c r="H75" s="24">
        <v>184.157632539177</v>
      </c>
    </row>
    <row r="76" spans="1:8" x14ac:dyDescent="0.25">
      <c r="A76" t="s">
        <v>238</v>
      </c>
      <c r="B76" t="s">
        <v>82</v>
      </c>
      <c r="C76" t="str">
        <f>VLOOKUP(B76,'ISO3'!$B$1:$G$246,6,FALSE)</f>
        <v>GHA</v>
      </c>
      <c r="E76">
        <v>3.9519644359999999</v>
      </c>
      <c r="F76">
        <v>4.0829455130000003</v>
      </c>
      <c r="G76" s="24">
        <v>5.36417880620521</v>
      </c>
      <c r="H76" s="24">
        <v>5.8168126348245499</v>
      </c>
    </row>
    <row r="77" spans="1:8" x14ac:dyDescent="0.25">
      <c r="A77" t="s">
        <v>239</v>
      </c>
      <c r="B77" t="s">
        <v>240</v>
      </c>
      <c r="C77" t="str">
        <f>VLOOKUP(B77,'ISO3'!$B$1:$G$246,6,FALSE)</f>
        <v>GRC</v>
      </c>
      <c r="E77">
        <v>19.595488289999999</v>
      </c>
      <c r="F77">
        <v>18.33623665</v>
      </c>
      <c r="G77" s="24">
        <v>15.1774774434032</v>
      </c>
      <c r="H77" s="24">
        <v>15.3682529402902</v>
      </c>
    </row>
    <row r="78" spans="1:8" x14ac:dyDescent="0.25">
      <c r="A78" t="s">
        <v>241</v>
      </c>
      <c r="B78" t="s">
        <v>242</v>
      </c>
      <c r="C78" t="str">
        <f>VLOOKUP(B78,'ISO3'!$B$1:$G$246,6,FALSE)</f>
        <v>GRL</v>
      </c>
      <c r="E78">
        <v>0.13966364000000001</v>
      </c>
      <c r="F78">
        <v>0.14155451999999999</v>
      </c>
      <c r="G78" s="24">
        <v>0.13659321170324301</v>
      </c>
      <c r="H78" s="24">
        <v>0.13937194245864001</v>
      </c>
    </row>
    <row r="79" spans="1:8" x14ac:dyDescent="0.25">
      <c r="A79" t="s">
        <v>243</v>
      </c>
      <c r="B79" t="s">
        <v>244</v>
      </c>
      <c r="C79" t="str">
        <f>VLOOKUP(B79,'ISO3'!$B$1:$G$246,6,FALSE)</f>
        <v>GRD</v>
      </c>
      <c r="E79">
        <v>7.6036431000000002E-2</v>
      </c>
      <c r="F79">
        <v>7.8589131000000007E-2</v>
      </c>
      <c r="G79" s="24">
        <v>7.8045943577188998E-2</v>
      </c>
      <c r="H79" s="24">
        <v>8.7120554631919506E-2</v>
      </c>
    </row>
    <row r="80" spans="1:8" ht="15.75" x14ac:dyDescent="0.25">
      <c r="A80" s="23" t="s">
        <v>817</v>
      </c>
      <c r="B80" t="s">
        <v>405</v>
      </c>
      <c r="C80" t="s">
        <v>404</v>
      </c>
      <c r="G80" s="24">
        <v>0.62529146832474902</v>
      </c>
      <c r="H80" s="24">
        <v>0.62529146832474902</v>
      </c>
    </row>
    <row r="81" spans="1:8" x14ac:dyDescent="0.25">
      <c r="A81" t="s">
        <v>245</v>
      </c>
      <c r="B81" t="s">
        <v>246</v>
      </c>
      <c r="C81" t="str">
        <f>VLOOKUP(B81,'ISO3'!$B$1:$G$246,6,FALSE)</f>
        <v>GTM</v>
      </c>
      <c r="E81">
        <v>5.2978533800000003</v>
      </c>
      <c r="F81">
        <v>5.5986461179999996</v>
      </c>
      <c r="G81" s="24">
        <v>4.8022867311649202</v>
      </c>
      <c r="H81" s="24">
        <v>5.5477905034468602</v>
      </c>
    </row>
    <row r="82" spans="1:8" x14ac:dyDescent="0.25">
      <c r="A82" t="s">
        <v>247</v>
      </c>
      <c r="B82" t="s">
        <v>80</v>
      </c>
      <c r="C82" t="str">
        <f>VLOOKUP(B82,'ISO3'!$B$1:$G$246,6,FALSE)</f>
        <v>GIN</v>
      </c>
      <c r="E82">
        <v>0.82754202899999996</v>
      </c>
      <c r="F82">
        <v>0.86064524499999995</v>
      </c>
      <c r="G82" s="24">
        <v>1.2371077860320101</v>
      </c>
      <c r="H82" s="24">
        <v>1.32144617672704</v>
      </c>
    </row>
    <row r="83" spans="1:8" x14ac:dyDescent="0.25">
      <c r="A83" t="s">
        <v>248</v>
      </c>
      <c r="B83" t="s">
        <v>249</v>
      </c>
      <c r="C83" t="str">
        <f>VLOOKUP(B83,'ISO3'!$B$1:$G$246,6,FALSE)</f>
        <v>GNB</v>
      </c>
      <c r="E83">
        <v>8.4228196000000005E-2</v>
      </c>
      <c r="F83">
        <v>8.7597480000000005E-2</v>
      </c>
      <c r="G83" s="24">
        <v>8.9897180157569395E-2</v>
      </c>
      <c r="H83" s="24">
        <v>9.6025816310470302E-2</v>
      </c>
    </row>
    <row r="84" spans="1:8" x14ac:dyDescent="0.25">
      <c r="A84" t="s">
        <v>250</v>
      </c>
      <c r="B84" t="s">
        <v>251</v>
      </c>
      <c r="C84" t="str">
        <f>VLOOKUP(B84,'ISO3'!$B$1:$G$246,6,FALSE)</f>
        <v>GUY</v>
      </c>
      <c r="E84">
        <v>0.63936363399999996</v>
      </c>
      <c r="F84">
        <v>0.65240128200000003</v>
      </c>
      <c r="G84" s="24">
        <v>0.87089649603303598</v>
      </c>
      <c r="H84" s="24">
        <v>0.84274739357082296</v>
      </c>
    </row>
    <row r="85" spans="1:8" x14ac:dyDescent="0.25">
      <c r="A85" t="s">
        <v>252</v>
      </c>
      <c r="B85" t="s">
        <v>253</v>
      </c>
      <c r="C85" t="str">
        <f>VLOOKUP(B85,'ISO3'!$B$1:$G$246,6,FALSE)</f>
        <v>HTI</v>
      </c>
      <c r="E85">
        <v>0.91893126800000002</v>
      </c>
      <c r="F85">
        <v>0.89542861600000001</v>
      </c>
      <c r="G85" s="24">
        <v>0.71444903995048303</v>
      </c>
      <c r="H85" s="24">
        <v>0.78491357622910796</v>
      </c>
    </row>
    <row r="86" spans="1:8" x14ac:dyDescent="0.25">
      <c r="A86" t="s">
        <v>254</v>
      </c>
      <c r="B86" t="s">
        <v>255</v>
      </c>
      <c r="C86" t="str">
        <f>VLOOKUP(B86,'ISO3'!$B$1:$G$246,6,FALSE)</f>
        <v>HND</v>
      </c>
      <c r="E86">
        <v>2.8577240399999999</v>
      </c>
      <c r="F86">
        <v>2.9826452429999999</v>
      </c>
      <c r="G86" s="24">
        <v>2.6867294346056498</v>
      </c>
      <c r="H86" s="24">
        <v>2.9742937760288899</v>
      </c>
    </row>
    <row r="87" spans="1:8" x14ac:dyDescent="0.25">
      <c r="A87" t="s">
        <v>256</v>
      </c>
      <c r="B87" t="s">
        <v>418</v>
      </c>
      <c r="C87" t="str">
        <f>VLOOKUP(B87,'ISO3'!$B$1:$G$246,6,FALSE)</f>
        <v>HKG</v>
      </c>
      <c r="E87">
        <v>11.600906950000001</v>
      </c>
      <c r="F87">
        <v>11.336340659999999</v>
      </c>
      <c r="G87" s="24">
        <v>8.5984736488864808</v>
      </c>
      <c r="H87" s="24">
        <v>8.6420247511439801</v>
      </c>
    </row>
    <row r="88" spans="1:8" x14ac:dyDescent="0.25">
      <c r="A88" t="s">
        <v>257</v>
      </c>
      <c r="B88" t="s">
        <v>258</v>
      </c>
      <c r="C88" t="str">
        <f>VLOOKUP(B88,'ISO3'!$B$1:$G$246,6,FALSE)</f>
        <v>HUN</v>
      </c>
      <c r="E88">
        <v>13.544893829999999</v>
      </c>
      <c r="F88">
        <v>13.40092989</v>
      </c>
      <c r="G88" s="24">
        <v>12.905157417493299</v>
      </c>
      <c r="H88" s="24">
        <v>13.2245139899983</v>
      </c>
    </row>
    <row r="89" spans="1:8" x14ac:dyDescent="0.25">
      <c r="A89" t="s">
        <v>259</v>
      </c>
      <c r="B89" t="s">
        <v>260</v>
      </c>
      <c r="C89" t="str">
        <f>VLOOKUP(B89,'ISO3'!$B$1:$G$246,6,FALSE)</f>
        <v>ISL</v>
      </c>
      <c r="E89">
        <v>1.0028735010000001</v>
      </c>
      <c r="F89">
        <v>0.906565858</v>
      </c>
      <c r="G89" s="24">
        <v>0.908535943741138</v>
      </c>
      <c r="H89" s="24">
        <v>0.92111456476049203</v>
      </c>
    </row>
    <row r="90" spans="1:8" x14ac:dyDescent="0.25">
      <c r="A90" t="s">
        <v>261</v>
      </c>
      <c r="B90" t="s">
        <v>262</v>
      </c>
      <c r="C90" t="str">
        <f>VLOOKUP(B90,'ISO3'!$B$1:$G$246,6,FALSE)</f>
        <v>IND</v>
      </c>
      <c r="E90">
        <v>707.23901169999999</v>
      </c>
      <c r="F90">
        <v>713.9249575</v>
      </c>
      <c r="G90" s="24">
        <v>667.30675284223901</v>
      </c>
      <c r="H90" s="24">
        <v>739.54247406716604</v>
      </c>
    </row>
    <row r="91" spans="1:8" x14ac:dyDescent="0.25">
      <c r="A91" t="s">
        <v>263</v>
      </c>
      <c r="B91" t="s">
        <v>264</v>
      </c>
      <c r="C91" t="str">
        <f>VLOOKUP(B91,'ISO3'!$B$1:$G$246,6,FALSE)</f>
        <v>IDN</v>
      </c>
      <c r="E91">
        <v>157.3647354</v>
      </c>
      <c r="F91">
        <v>168.53511140000001</v>
      </c>
      <c r="G91" s="24">
        <v>166.426344744359</v>
      </c>
      <c r="H91" s="24">
        <v>169.01679390856901</v>
      </c>
    </row>
    <row r="92" spans="1:8" x14ac:dyDescent="0.25">
      <c r="A92" t="s">
        <v>265</v>
      </c>
      <c r="B92" t="s">
        <v>266</v>
      </c>
      <c r="C92" t="str">
        <f>VLOOKUP(B92,'ISO3'!$B$1:$G$246,6,FALSE)</f>
        <v>IRQ</v>
      </c>
      <c r="E92">
        <v>57.661106369999999</v>
      </c>
      <c r="F92">
        <v>60.42138344</v>
      </c>
      <c r="G92" s="24">
        <v>47.354540393879098</v>
      </c>
      <c r="H92" s="24">
        <v>50.6497530438225</v>
      </c>
    </row>
    <row r="93" spans="1:8" x14ac:dyDescent="0.25">
      <c r="A93" t="s">
        <v>267</v>
      </c>
      <c r="B93" t="s">
        <v>268</v>
      </c>
      <c r="C93" t="str">
        <f>VLOOKUP(B93,'ISO3'!$B$1:$G$246,6,FALSE)</f>
        <v>IRL</v>
      </c>
      <c r="E93">
        <v>10.590445900000001</v>
      </c>
      <c r="F93">
        <v>10.13037334</v>
      </c>
      <c r="G93" s="24">
        <v>9.5942145519397695</v>
      </c>
      <c r="H93" s="24">
        <v>10.245722951693701</v>
      </c>
    </row>
    <row r="94" spans="1:8" x14ac:dyDescent="0.25">
      <c r="A94" t="s">
        <v>269</v>
      </c>
      <c r="B94" t="s">
        <v>270</v>
      </c>
      <c r="C94" t="str">
        <f>VLOOKUP(B94,'ISO3'!$B$1:$G$246,6,FALSE)</f>
        <v>IRN</v>
      </c>
      <c r="E94">
        <v>206.16871889999999</v>
      </c>
      <c r="F94">
        <v>212.7528748</v>
      </c>
      <c r="G94" s="24">
        <v>199.229778060429</v>
      </c>
      <c r="H94" s="24">
        <v>204.388305585605</v>
      </c>
    </row>
    <row r="95" spans="1:8" x14ac:dyDescent="0.25">
      <c r="A95" t="s">
        <v>271</v>
      </c>
      <c r="B95" t="s">
        <v>272</v>
      </c>
      <c r="C95" t="str">
        <f>VLOOKUP(B95,'ISO3'!$B$1:$G$246,6,FALSE)</f>
        <v>ISR</v>
      </c>
      <c r="E95">
        <v>16.979432689999999</v>
      </c>
      <c r="F95">
        <v>17.51422474</v>
      </c>
      <c r="G95" s="24">
        <v>15.0131275761004</v>
      </c>
      <c r="H95" s="24">
        <v>14.8822412532374</v>
      </c>
    </row>
    <row r="96" spans="1:8" x14ac:dyDescent="0.25">
      <c r="A96" t="s">
        <v>273</v>
      </c>
      <c r="B96" t="s">
        <v>274</v>
      </c>
      <c r="C96" t="str">
        <f>VLOOKUP(B96,'ISO3'!$B$1:$G$246,6,FALSE)</f>
        <v>ITA</v>
      </c>
      <c r="E96">
        <v>95.001372610000004</v>
      </c>
      <c r="F96">
        <v>91.99951222</v>
      </c>
      <c r="G96" s="24">
        <v>82.499617976117307</v>
      </c>
      <c r="H96" s="24">
        <v>89.707237972297705</v>
      </c>
    </row>
    <row r="97" spans="1:8" x14ac:dyDescent="0.25">
      <c r="A97" t="s">
        <v>275</v>
      </c>
      <c r="B97" t="s">
        <v>276</v>
      </c>
      <c r="C97" t="str">
        <f>VLOOKUP(B97,'ISO3'!$B$1:$G$246,6,FALSE)</f>
        <v>JAM</v>
      </c>
      <c r="E97">
        <v>2.1860431500000002</v>
      </c>
      <c r="F97">
        <v>2.1872795489999999</v>
      </c>
      <c r="G97" s="24">
        <v>1.89506307719064</v>
      </c>
      <c r="H97" s="24">
        <v>2.0987289942455201</v>
      </c>
    </row>
    <row r="98" spans="1:8" x14ac:dyDescent="0.25">
      <c r="A98" t="s">
        <v>277</v>
      </c>
      <c r="B98" t="s">
        <v>278</v>
      </c>
      <c r="C98" t="str">
        <f>VLOOKUP(B98,'ISO3'!$B$1:$G$246,6,FALSE)</f>
        <v>JPN</v>
      </c>
      <c r="E98">
        <v>309.95851529999999</v>
      </c>
      <c r="F98">
        <v>302.0372342</v>
      </c>
      <c r="G98" s="24">
        <v>284.44978592059601</v>
      </c>
      <c r="H98" s="24">
        <v>291.320533698688</v>
      </c>
    </row>
    <row r="99" spans="1:8" x14ac:dyDescent="0.25">
      <c r="A99" t="s">
        <v>279</v>
      </c>
      <c r="B99" t="s">
        <v>280</v>
      </c>
      <c r="C99" t="str">
        <f>VLOOKUP(B99,'ISO3'!$B$1:$G$246,6,FALSE)</f>
        <v>JOR</v>
      </c>
      <c r="E99">
        <v>6.8023479360000003</v>
      </c>
      <c r="F99">
        <v>7.1156065929999999</v>
      </c>
      <c r="G99" s="24">
        <v>6.8073577203527798</v>
      </c>
      <c r="H99" s="24">
        <v>6.9851847636026898</v>
      </c>
    </row>
    <row r="100" spans="1:8" x14ac:dyDescent="0.25">
      <c r="A100" t="s">
        <v>281</v>
      </c>
      <c r="B100" t="s">
        <v>282</v>
      </c>
      <c r="C100" t="str">
        <f>VLOOKUP(B100,'ISO3'!$B$1:$G$246,6,FALSE)</f>
        <v>KAZ</v>
      </c>
      <c r="E100">
        <v>87.240014110000004</v>
      </c>
      <c r="F100">
        <v>85.643517439999997</v>
      </c>
      <c r="G100" s="24">
        <v>75.983786225892402</v>
      </c>
      <c r="H100" s="24">
        <v>75.514044870873306</v>
      </c>
    </row>
    <row r="101" spans="1:8" x14ac:dyDescent="0.25">
      <c r="A101" t="s">
        <v>283</v>
      </c>
      <c r="B101" t="s">
        <v>70</v>
      </c>
      <c r="C101" t="str">
        <f>VLOOKUP(B101,'ISO3'!$B$1:$G$246,6,FALSE)</f>
        <v>KEN</v>
      </c>
      <c r="E101">
        <v>4.6770477369999996</v>
      </c>
      <c r="F101">
        <v>4.725782079</v>
      </c>
      <c r="G101" s="24">
        <v>4.9879464126366502</v>
      </c>
      <c r="H101" s="24">
        <v>5.4245095120144704</v>
      </c>
    </row>
    <row r="102" spans="1:8" x14ac:dyDescent="0.25">
      <c r="A102" t="s">
        <v>284</v>
      </c>
      <c r="B102" t="s">
        <v>285</v>
      </c>
      <c r="C102" t="str">
        <f>VLOOKUP(B102,'ISO3'!$B$1:$G$246,6,FALSE)</f>
        <v>KIR</v>
      </c>
      <c r="E102">
        <v>1.8798947999999999E-2</v>
      </c>
      <c r="F102">
        <v>2.0028177000000001E-2</v>
      </c>
      <c r="G102" s="24">
        <v>1.8997499327017799E-2</v>
      </c>
      <c r="H102" s="24">
        <v>1.95232207467535E-2</v>
      </c>
    </row>
    <row r="103" spans="1:8" x14ac:dyDescent="0.25">
      <c r="B103" t="s">
        <v>688</v>
      </c>
      <c r="C103" t="s">
        <v>812</v>
      </c>
      <c r="E103">
        <v>2.2357940209999998</v>
      </c>
      <c r="F103">
        <v>2.658689088</v>
      </c>
      <c r="G103" s="24">
        <v>2.3258126386072</v>
      </c>
      <c r="H103" s="24">
        <v>1.54049073371613</v>
      </c>
    </row>
    <row r="104" spans="1:8" x14ac:dyDescent="0.25">
      <c r="A104" t="s">
        <v>689</v>
      </c>
      <c r="B104" t="s">
        <v>457</v>
      </c>
      <c r="C104" t="str">
        <f>VLOOKUP(B104,'ISO3'!$B$1:$G$246,6,FALSE)</f>
        <v>KWT</v>
      </c>
      <c r="E104">
        <v>28.443659090000001</v>
      </c>
      <c r="F104">
        <v>29.348266020000001</v>
      </c>
      <c r="G104" s="24">
        <v>27.232195498837601</v>
      </c>
      <c r="H104" s="24">
        <v>28.966775226124199</v>
      </c>
    </row>
    <row r="105" spans="1:8" x14ac:dyDescent="0.25">
      <c r="A105" t="s">
        <v>690</v>
      </c>
      <c r="B105" t="s">
        <v>448</v>
      </c>
      <c r="C105" t="str">
        <f>VLOOKUP(B105,'ISO3'!$B$1:$G$246,6,FALSE)</f>
        <v>KGZ</v>
      </c>
      <c r="E105">
        <v>2.7753493410000001</v>
      </c>
      <c r="F105">
        <v>3.1338943289999999</v>
      </c>
      <c r="G105" s="24">
        <v>2.3167854890761999</v>
      </c>
      <c r="H105" s="24">
        <v>2.54042056559619</v>
      </c>
    </row>
    <row r="106" spans="1:8" x14ac:dyDescent="0.25">
      <c r="A106" t="s">
        <v>691</v>
      </c>
      <c r="B106" t="s">
        <v>459</v>
      </c>
      <c r="C106" t="str">
        <f>VLOOKUP(B106,'ISO3'!$B$1:$G$246,6,FALSE)</f>
        <v>LAO</v>
      </c>
      <c r="E106">
        <v>8.8052538949999999</v>
      </c>
      <c r="F106">
        <v>8.9559999860000001</v>
      </c>
      <c r="G106" s="24">
        <v>5.5916487586139398</v>
      </c>
      <c r="H106" s="24">
        <v>5.6707151429203799</v>
      </c>
    </row>
    <row r="107" spans="1:8" x14ac:dyDescent="0.25">
      <c r="A107" t="s">
        <v>692</v>
      </c>
      <c r="B107" t="s">
        <v>481</v>
      </c>
      <c r="C107" t="str">
        <f>VLOOKUP(B107,'ISO3'!$B$1:$G$246,6,FALSE)</f>
        <v>LVA</v>
      </c>
      <c r="E107">
        <v>2.1450019189999998</v>
      </c>
      <c r="F107">
        <v>2.2550050019999999</v>
      </c>
      <c r="G107" s="24">
        <v>1.90887360891283</v>
      </c>
      <c r="H107" s="24">
        <v>1.98313711514073</v>
      </c>
    </row>
    <row r="108" spans="1:8" x14ac:dyDescent="0.25">
      <c r="A108" t="s">
        <v>693</v>
      </c>
      <c r="B108" t="s">
        <v>462</v>
      </c>
      <c r="C108" t="str">
        <f>VLOOKUP(B108,'ISO3'!$B$1:$G$246,6,FALSE)</f>
        <v>LBN</v>
      </c>
      <c r="E108">
        <v>7.523316361</v>
      </c>
      <c r="F108">
        <v>7.6970717799999999</v>
      </c>
      <c r="G108" s="24">
        <v>6.6798982805330001</v>
      </c>
      <c r="H108" s="24">
        <v>6.8119271006400899</v>
      </c>
    </row>
    <row r="109" spans="1:8" x14ac:dyDescent="0.25">
      <c r="A109" t="s">
        <v>694</v>
      </c>
      <c r="B109" t="s">
        <v>475</v>
      </c>
      <c r="C109" t="str">
        <f>VLOOKUP(B109,'ISO3'!$B$1:$G$246,6,FALSE)</f>
        <v>LSO</v>
      </c>
      <c r="E109">
        <v>0.66199725600000003</v>
      </c>
      <c r="F109">
        <v>0.606776918</v>
      </c>
      <c r="G109" s="24">
        <v>0.59717375113390803</v>
      </c>
      <c r="H109" s="24">
        <v>0.62286164624940699</v>
      </c>
    </row>
    <row r="110" spans="1:8" x14ac:dyDescent="0.25">
      <c r="A110" t="s">
        <v>695</v>
      </c>
      <c r="B110" t="s">
        <v>464</v>
      </c>
      <c r="C110" t="str">
        <f>VLOOKUP(B110,'ISO3'!$B$1:$G$246,6,FALSE)</f>
        <v>LBR</v>
      </c>
      <c r="E110">
        <v>0.34783309299999998</v>
      </c>
      <c r="F110">
        <v>0.36072060500000003</v>
      </c>
      <c r="G110" s="24">
        <v>0.30769198111709001</v>
      </c>
      <c r="H110" s="24">
        <v>0.32621717676108603</v>
      </c>
    </row>
    <row r="111" spans="1:8" x14ac:dyDescent="0.25">
      <c r="A111" t="s">
        <v>696</v>
      </c>
      <c r="B111" t="s">
        <v>466</v>
      </c>
      <c r="C111" t="str">
        <f>VLOOKUP(B111,'ISO3'!$B$1:$G$246,6,FALSE)</f>
        <v>LBY</v>
      </c>
      <c r="E111">
        <v>12.33787837</v>
      </c>
      <c r="F111">
        <v>12.67133716</v>
      </c>
      <c r="G111" s="24">
        <v>15.983937461386599</v>
      </c>
      <c r="H111" s="24">
        <v>20.339814116219301</v>
      </c>
    </row>
    <row r="112" spans="1:8" x14ac:dyDescent="0.25">
      <c r="A112" t="s">
        <v>697</v>
      </c>
      <c r="B112" t="s">
        <v>471</v>
      </c>
      <c r="C112" t="str">
        <f>VLOOKUP(B112,'ISO3'!$B$1:$G$246,6,FALSE)</f>
        <v>LIE</v>
      </c>
      <c r="E112">
        <v>3.9233034999999999E-2</v>
      </c>
      <c r="F112">
        <v>3.9793255999999999E-2</v>
      </c>
      <c r="G112" s="24">
        <v>3.8754392208411398E-2</v>
      </c>
      <c r="H112" s="24">
        <v>4.1198246494593499E-2</v>
      </c>
    </row>
    <row r="113" spans="1:8" x14ac:dyDescent="0.25">
      <c r="A113" t="s">
        <v>698</v>
      </c>
      <c r="B113" t="s">
        <v>477</v>
      </c>
      <c r="C113" t="str">
        <f>VLOOKUP(B113,'ISO3'!$B$1:$G$246,6,FALSE)</f>
        <v>LTU</v>
      </c>
      <c r="E113">
        <v>3.7307565440000001</v>
      </c>
      <c r="F113">
        <v>3.6799706680000002</v>
      </c>
      <c r="G113" s="24">
        <v>3.7262977419322101</v>
      </c>
      <c r="H113" s="24">
        <v>3.7884379493010898</v>
      </c>
    </row>
    <row r="114" spans="1:8" x14ac:dyDescent="0.25">
      <c r="A114" t="s">
        <v>699</v>
      </c>
      <c r="B114" t="s">
        <v>479</v>
      </c>
      <c r="C114" t="str">
        <f>VLOOKUP(B114,'ISO3'!$B$1:$G$246,6,FALSE)</f>
        <v>LUX</v>
      </c>
      <c r="E114">
        <v>2.6114955059999998</v>
      </c>
      <c r="F114">
        <v>2.670538423</v>
      </c>
      <c r="G114" s="24">
        <v>2.2097470586105001</v>
      </c>
      <c r="H114" s="24">
        <v>2.2801733816643699</v>
      </c>
    </row>
    <row r="115" spans="1:8" x14ac:dyDescent="0.25">
      <c r="A115" t="s">
        <v>700</v>
      </c>
      <c r="B115" t="s">
        <v>483</v>
      </c>
      <c r="C115" t="str">
        <f>VLOOKUP(B115,'ISO3'!$B$1:$G$246,6,FALSE)</f>
        <v>MAC</v>
      </c>
      <c r="E115">
        <v>0.60492795200000005</v>
      </c>
      <c r="F115">
        <v>0.56349944299999999</v>
      </c>
      <c r="G115" s="24">
        <v>0.34710506062402302</v>
      </c>
      <c r="H115" s="24">
        <v>0.35119299984772501</v>
      </c>
    </row>
    <row r="116" spans="1:8" x14ac:dyDescent="0.25">
      <c r="A116" t="s">
        <v>701</v>
      </c>
      <c r="B116" t="s">
        <v>499</v>
      </c>
      <c r="C116" t="str">
        <f>VLOOKUP(B116,'ISO3'!$B$1:$G$246,6,FALSE)</f>
        <v>MKD</v>
      </c>
      <c r="E116">
        <v>1.905270043</v>
      </c>
      <c r="F116">
        <v>2.1946951619999999</v>
      </c>
      <c r="G116" s="24">
        <v>1.8148203026977401</v>
      </c>
      <c r="H116" s="24">
        <v>1.8699649909492699</v>
      </c>
    </row>
    <row r="117" spans="1:8" x14ac:dyDescent="0.25">
      <c r="A117" t="s">
        <v>703</v>
      </c>
      <c r="B117" t="s">
        <v>68</v>
      </c>
      <c r="C117" t="str">
        <f>VLOOKUP(B117,'ISO3'!$B$1:$G$246,6,FALSE)</f>
        <v>MDG</v>
      </c>
      <c r="E117">
        <v>1.142960054</v>
      </c>
      <c r="F117">
        <v>1.095750738</v>
      </c>
      <c r="G117" s="24">
        <v>1.09186189805178</v>
      </c>
      <c r="H117" s="24">
        <v>1.1583938702924701</v>
      </c>
    </row>
    <row r="118" spans="1:8" x14ac:dyDescent="0.25">
      <c r="A118" t="s">
        <v>704</v>
      </c>
      <c r="B118" t="s">
        <v>66</v>
      </c>
      <c r="C118" t="str">
        <f>VLOOKUP(B118,'ISO3'!$B$1:$G$246,6,FALSE)</f>
        <v>MWI</v>
      </c>
      <c r="E118">
        <v>0.40126970899999997</v>
      </c>
      <c r="F118">
        <v>0.40020304099999998</v>
      </c>
      <c r="G118" s="24">
        <v>0.401638255472065</v>
      </c>
      <c r="H118" s="24">
        <v>0.42363353305788698</v>
      </c>
    </row>
    <row r="119" spans="1:8" x14ac:dyDescent="0.25">
      <c r="A119" t="s">
        <v>705</v>
      </c>
      <c r="B119" t="s">
        <v>522</v>
      </c>
      <c r="C119" t="str">
        <f>VLOOKUP(B119,'ISO3'!$B$1:$G$246,6,FALSE)</f>
        <v>MYS</v>
      </c>
      <c r="E119">
        <v>67.997952549999994</v>
      </c>
      <c r="F119">
        <v>68.257283749999999</v>
      </c>
      <c r="G119" s="24">
        <v>70.819148087430506</v>
      </c>
      <c r="H119" s="24">
        <v>69.882352227573193</v>
      </c>
    </row>
    <row r="120" spans="1:8" x14ac:dyDescent="0.25">
      <c r="A120" t="s">
        <v>706</v>
      </c>
      <c r="B120" t="s">
        <v>493</v>
      </c>
      <c r="C120" t="str">
        <f>VLOOKUP(B120,'ISO3'!$B$1:$G$246,6,FALSE)</f>
        <v>MDV</v>
      </c>
      <c r="E120">
        <v>0.42715387199999999</v>
      </c>
      <c r="F120">
        <v>0.45508469800000001</v>
      </c>
      <c r="G120" s="24">
        <v>0.56253706340558196</v>
      </c>
      <c r="H120" s="24">
        <v>0.57810425877886595</v>
      </c>
    </row>
    <row r="121" spans="1:8" x14ac:dyDescent="0.25">
      <c r="A121" t="s">
        <v>707</v>
      </c>
      <c r="B121" t="s">
        <v>503</v>
      </c>
      <c r="C121" t="str">
        <f>VLOOKUP(B121,'ISO3'!$B$1:$G$246,6,FALSE)</f>
        <v>MLI</v>
      </c>
      <c r="E121">
        <v>0.89336132300000004</v>
      </c>
      <c r="F121">
        <v>0.92642242299999999</v>
      </c>
      <c r="G121" s="24">
        <v>1.0721515187924799</v>
      </c>
      <c r="H121" s="24">
        <v>1.13803435743617</v>
      </c>
    </row>
    <row r="122" spans="1:8" x14ac:dyDescent="0.25">
      <c r="A122" t="s">
        <v>708</v>
      </c>
      <c r="B122" t="s">
        <v>505</v>
      </c>
      <c r="C122" t="str">
        <f>VLOOKUP(B122,'ISO3'!$B$1:$G$246,6,FALSE)</f>
        <v>MLT</v>
      </c>
      <c r="E122">
        <v>0.41800784000000002</v>
      </c>
      <c r="F122">
        <v>0.42406550999999998</v>
      </c>
      <c r="G122" s="24">
        <v>0.43656562715876202</v>
      </c>
      <c r="H122" s="24">
        <v>0.470566043763191</v>
      </c>
    </row>
    <row r="123" spans="1:8" x14ac:dyDescent="0.25">
      <c r="A123" t="s">
        <v>709</v>
      </c>
      <c r="B123" t="s">
        <v>497</v>
      </c>
      <c r="C123" t="str">
        <f>VLOOKUP(B123,'ISO3'!$B$1:$G$246,6,FALSE)</f>
        <v>MHL</v>
      </c>
      <c r="E123">
        <v>4.1775439999999997E-2</v>
      </c>
      <c r="F123">
        <v>4.4507061000000001E-2</v>
      </c>
      <c r="G123" s="24">
        <v>4.2216665171150601E-2</v>
      </c>
      <c r="H123" s="24">
        <v>4.33849349927855E-2</v>
      </c>
    </row>
    <row r="124" spans="1:8" x14ac:dyDescent="0.25">
      <c r="A124" t="s">
        <v>711</v>
      </c>
      <c r="B124" t="s">
        <v>520</v>
      </c>
      <c r="C124" t="str">
        <f>VLOOKUP(B124,'ISO3'!$B$1:$G$246,6,FALSE)</f>
        <v>MTQ</v>
      </c>
      <c r="E124">
        <v>1.5559300999999999E-2</v>
      </c>
      <c r="F124">
        <v>1.5559300999999999E-2</v>
      </c>
      <c r="G124" s="24">
        <v>0.57318384596435301</v>
      </c>
      <c r="H124" s="24">
        <v>0.57318384596435301</v>
      </c>
    </row>
    <row r="125" spans="1:8" x14ac:dyDescent="0.25">
      <c r="A125" t="s">
        <v>712</v>
      </c>
      <c r="B125" t="s">
        <v>516</v>
      </c>
      <c r="C125" t="str">
        <f>VLOOKUP(B125,'ISO3'!$B$1:$G$246,6,FALSE)</f>
        <v>MRT</v>
      </c>
      <c r="E125">
        <v>1.073909504</v>
      </c>
      <c r="F125">
        <v>1.1168678759999999</v>
      </c>
      <c r="G125" s="24">
        <v>1.0522056313897299</v>
      </c>
      <c r="H125" s="24">
        <v>1.12393853181573</v>
      </c>
    </row>
    <row r="126" spans="1:8" x14ac:dyDescent="0.25">
      <c r="A126" t="s">
        <v>713</v>
      </c>
      <c r="B126" t="s">
        <v>64</v>
      </c>
      <c r="C126" t="str">
        <f>VLOOKUP(B126,'ISO3'!$B$1:$G$246,6,FALSE)</f>
        <v>MUS</v>
      </c>
      <c r="E126">
        <v>1.3377758360000001</v>
      </c>
      <c r="F126">
        <v>1.2791513160000001</v>
      </c>
      <c r="G126" s="24">
        <v>1.14856796148016</v>
      </c>
      <c r="H126" s="24">
        <v>1.2204349277572499</v>
      </c>
    </row>
    <row r="127" spans="1:8" ht="15.75" x14ac:dyDescent="0.25">
      <c r="A127" s="23" t="s">
        <v>818</v>
      </c>
      <c r="B127" t="s">
        <v>524</v>
      </c>
      <c r="C127" t="s">
        <v>523</v>
      </c>
      <c r="G127" s="24">
        <v>7.45854202413508E-2</v>
      </c>
      <c r="H127" s="24">
        <v>7.45854202413508E-2</v>
      </c>
    </row>
    <row r="128" spans="1:8" x14ac:dyDescent="0.25">
      <c r="A128" t="s">
        <v>714</v>
      </c>
      <c r="B128" t="s">
        <v>495</v>
      </c>
      <c r="C128" t="str">
        <f>VLOOKUP(B128,'ISO3'!$B$1:$G$246,6,FALSE)</f>
        <v>MEX</v>
      </c>
      <c r="E128">
        <v>123.1115799</v>
      </c>
      <c r="F128">
        <v>119.6772988</v>
      </c>
      <c r="G128" s="24">
        <v>106.90671613308299</v>
      </c>
      <c r="H128" s="24">
        <v>111.136745770163</v>
      </c>
    </row>
    <row r="129" spans="1:8" x14ac:dyDescent="0.25">
      <c r="A129" t="s">
        <v>715</v>
      </c>
      <c r="B129" t="s">
        <v>511</v>
      </c>
      <c r="C129" t="str">
        <f>VLOOKUP(B129,'ISO3'!$B$1:$G$246,6,FALSE)</f>
        <v>MNG</v>
      </c>
      <c r="E129">
        <v>17.605965179999998</v>
      </c>
      <c r="F129">
        <v>17.88037619</v>
      </c>
      <c r="G129" s="24">
        <v>13.5385341341463</v>
      </c>
      <c r="H129" s="24">
        <v>13.7325094145395</v>
      </c>
    </row>
    <row r="130" spans="1:8" x14ac:dyDescent="0.25">
      <c r="A130" t="s">
        <v>716</v>
      </c>
      <c r="B130" t="s">
        <v>509</v>
      </c>
      <c r="C130" t="str">
        <f>VLOOKUP(B130,'ISO3'!$B$1:$G$246,6,FALSE)</f>
        <v>MNE</v>
      </c>
      <c r="E130">
        <v>0.57946140199999996</v>
      </c>
      <c r="F130">
        <v>0.67179076000000004</v>
      </c>
      <c r="G130" s="24">
        <v>0.66901242595715205</v>
      </c>
      <c r="H130" s="24">
        <v>0.47799836901109899</v>
      </c>
    </row>
    <row r="131" spans="1:8" x14ac:dyDescent="0.25">
      <c r="A131" t="s">
        <v>717</v>
      </c>
      <c r="B131" t="s">
        <v>518</v>
      </c>
      <c r="C131" t="str">
        <f>VLOOKUP(B131,'ISO3'!$B$1:$G$246,6,FALSE)</f>
        <v>MSR</v>
      </c>
      <c r="E131">
        <v>8.2378550000000005E-3</v>
      </c>
      <c r="F131">
        <v>8.0222339999999996E-3</v>
      </c>
      <c r="G131" s="24">
        <v>5.1228124415585398E-3</v>
      </c>
      <c r="H131" s="24">
        <v>5.6434863549473897E-3</v>
      </c>
    </row>
    <row r="132" spans="1:8" x14ac:dyDescent="0.25">
      <c r="A132" t="s">
        <v>718</v>
      </c>
      <c r="B132" t="s">
        <v>94</v>
      </c>
      <c r="C132" t="str">
        <f>VLOOKUP(B132,'ISO3'!$B$1:$G$246,6,FALSE)</f>
        <v>MAR</v>
      </c>
      <c r="E132">
        <v>17.840459710000001</v>
      </c>
      <c r="F132">
        <v>19.631256629999999</v>
      </c>
      <c r="G132" s="24">
        <v>17.663843396627101</v>
      </c>
      <c r="H132" s="24">
        <v>19.2624630380651</v>
      </c>
    </row>
    <row r="133" spans="1:8" x14ac:dyDescent="0.25">
      <c r="A133" t="s">
        <v>719</v>
      </c>
      <c r="B133" t="s">
        <v>62</v>
      </c>
      <c r="C133" t="str">
        <f>VLOOKUP(B133,'ISO3'!$B$1:$G$246,6,FALSE)</f>
        <v>MOZ</v>
      </c>
      <c r="E133">
        <v>2.288067217</v>
      </c>
      <c r="F133">
        <v>2.3760389910000002</v>
      </c>
      <c r="G133" s="24">
        <v>1.82025279913775</v>
      </c>
      <c r="H133" s="24">
        <v>1.95311375507465</v>
      </c>
    </row>
    <row r="134" spans="1:8" x14ac:dyDescent="0.25">
      <c r="A134" t="s">
        <v>720</v>
      </c>
      <c r="B134" t="s">
        <v>507</v>
      </c>
      <c r="C134" t="str">
        <f>VLOOKUP(B134,'ISO3'!$B$1:$G$246,6,FALSE)</f>
        <v>MMR</v>
      </c>
      <c r="E134">
        <v>7.1221622959999999</v>
      </c>
      <c r="F134">
        <v>7.1592727219999999</v>
      </c>
      <c r="G134" s="24">
        <v>9.8495893809246606</v>
      </c>
      <c r="H134" s="24">
        <v>9.9090499895334805</v>
      </c>
    </row>
    <row r="135" spans="1:8" x14ac:dyDescent="0.25">
      <c r="A135" t="s">
        <v>721</v>
      </c>
      <c r="B135" t="s">
        <v>48</v>
      </c>
      <c r="C135" t="str">
        <f>VLOOKUP(B135,'ISO3'!$B$1:$G$246,6,FALSE)</f>
        <v>NAM</v>
      </c>
      <c r="E135">
        <v>1.133816054</v>
      </c>
      <c r="F135">
        <v>1.1375567799999999</v>
      </c>
      <c r="G135" s="24">
        <v>1.0767315194484699</v>
      </c>
      <c r="H135" s="24">
        <v>1.09574843762522</v>
      </c>
    </row>
    <row r="136" spans="1:8" x14ac:dyDescent="0.25">
      <c r="A136" t="s">
        <v>722</v>
      </c>
      <c r="B136" t="s">
        <v>541</v>
      </c>
      <c r="C136" t="str">
        <f>VLOOKUP(B136,'ISO3'!$B$1:$G$246,6,FALSE)</f>
        <v>NRU</v>
      </c>
      <c r="E136">
        <v>1.3577018E-2</v>
      </c>
      <c r="F136">
        <v>1.4464795000000001E-2</v>
      </c>
      <c r="G136" s="24">
        <v>1.5831249439181499E-2</v>
      </c>
      <c r="H136" s="24">
        <v>1.62693506222946E-2</v>
      </c>
    </row>
    <row r="137" spans="1:8" x14ac:dyDescent="0.25">
      <c r="A137" t="s">
        <v>723</v>
      </c>
      <c r="B137" t="s">
        <v>539</v>
      </c>
      <c r="C137" t="str">
        <f>VLOOKUP(B137,'ISO3'!$B$1:$G$246,6,FALSE)</f>
        <v>NPL</v>
      </c>
      <c r="E137">
        <v>3.6600523420000002</v>
      </c>
      <c r="F137">
        <v>3.7973586629999998</v>
      </c>
      <c r="G137" s="24">
        <v>3.8058116764274201</v>
      </c>
      <c r="H137" s="24">
        <v>3.86819504916707</v>
      </c>
    </row>
    <row r="138" spans="1:8" x14ac:dyDescent="0.25">
      <c r="A138" t="s">
        <v>724</v>
      </c>
      <c r="B138" t="s">
        <v>297</v>
      </c>
      <c r="C138" t="s">
        <v>535</v>
      </c>
      <c r="E138">
        <v>43.714559889999997</v>
      </c>
      <c r="F138">
        <v>42.256166589999999</v>
      </c>
      <c r="G138" s="24">
        <v>37.622684929658803</v>
      </c>
      <c r="H138" s="24">
        <v>38.494932011225998</v>
      </c>
    </row>
    <row r="139" spans="1:8" x14ac:dyDescent="0.25">
      <c r="A139" t="s">
        <v>725</v>
      </c>
      <c r="B139" t="s">
        <v>526</v>
      </c>
      <c r="C139" t="str">
        <f>VLOOKUP(B139,'ISO3'!$B$1:$G$246,6,FALSE)</f>
        <v>NCL</v>
      </c>
      <c r="E139">
        <v>2.2404585880000001</v>
      </c>
      <c r="F139">
        <v>2.3066599920000002</v>
      </c>
      <c r="G139" s="24">
        <v>1.47013963877792</v>
      </c>
      <c r="H139" s="24">
        <v>1.50007443195549</v>
      </c>
    </row>
    <row r="140" spans="1:8" x14ac:dyDescent="0.25">
      <c r="A140" t="s">
        <v>726</v>
      </c>
      <c r="B140" t="s">
        <v>543</v>
      </c>
      <c r="C140" t="str">
        <f>VLOOKUP(B140,'ISO3'!$B$1:$G$246,6,FALSE)</f>
        <v>NZL</v>
      </c>
      <c r="E140">
        <v>9.5743288700000004</v>
      </c>
      <c r="F140">
        <v>9.9729703740000009</v>
      </c>
      <c r="G140" s="24">
        <v>9.4041356345380596</v>
      </c>
      <c r="H140" s="24">
        <v>9.2221139421146994</v>
      </c>
    </row>
    <row r="141" spans="1:8" x14ac:dyDescent="0.25">
      <c r="A141" t="s">
        <v>727</v>
      </c>
      <c r="B141" t="s">
        <v>532</v>
      </c>
      <c r="C141" t="str">
        <f>VLOOKUP(B141,'ISO3'!$B$1:$G$246,6,FALSE)</f>
        <v>NIC</v>
      </c>
      <c r="E141">
        <v>1.4675744230000001</v>
      </c>
      <c r="F141">
        <v>1.5143627200000001</v>
      </c>
      <c r="G141" s="24">
        <v>1.24371337089595</v>
      </c>
      <c r="H141" s="24">
        <v>1.3809416558458201</v>
      </c>
    </row>
    <row r="142" spans="1:8" x14ac:dyDescent="0.25">
      <c r="A142" t="s">
        <v>728</v>
      </c>
      <c r="B142" t="s">
        <v>528</v>
      </c>
      <c r="C142" t="str">
        <f>VLOOKUP(B142,'ISO3'!$B$1:$G$246,6,FALSE)</f>
        <v>NER</v>
      </c>
      <c r="E142">
        <v>0.57146478000000001</v>
      </c>
      <c r="F142">
        <v>0.58277175199999998</v>
      </c>
      <c r="G142" s="24">
        <v>0.67996196975520495</v>
      </c>
      <c r="H142" s="24">
        <v>0.73659885231996602</v>
      </c>
    </row>
    <row r="143" spans="1:8" x14ac:dyDescent="0.25">
      <c r="A143" t="s">
        <v>729</v>
      </c>
      <c r="B143" t="s">
        <v>78</v>
      </c>
      <c r="C143" t="str">
        <f>VLOOKUP(B143,'ISO3'!$B$1:$G$246,6,FALSE)</f>
        <v>NGA</v>
      </c>
      <c r="E143">
        <v>37.139286550000001</v>
      </c>
      <c r="F143">
        <v>38.216829410000003</v>
      </c>
      <c r="G143" s="24">
        <v>35.528593273079103</v>
      </c>
      <c r="H143" s="24">
        <v>37.387222738106303</v>
      </c>
    </row>
    <row r="144" spans="1:8" x14ac:dyDescent="0.25">
      <c r="A144" t="s">
        <v>730</v>
      </c>
      <c r="B144" t="s">
        <v>534</v>
      </c>
      <c r="C144" t="str">
        <f>VLOOKUP(B144,'ISO3'!$B$1:$G$246,6,FALSE)</f>
        <v>NIU</v>
      </c>
      <c r="E144">
        <v>2.088772E-3</v>
      </c>
      <c r="F144">
        <v>2.2253529999999998E-3</v>
      </c>
      <c r="G144" s="24">
        <v>3.1662498878362901E-3</v>
      </c>
      <c r="H144" s="24">
        <v>3.25387012445891E-3</v>
      </c>
    </row>
    <row r="145" spans="1:8" x14ac:dyDescent="0.25">
      <c r="A145" t="s">
        <v>731</v>
      </c>
      <c r="B145" t="s">
        <v>537</v>
      </c>
      <c r="C145" t="str">
        <f>VLOOKUP(B145,'ISO3'!$B$1:$G$246,6,FALSE)</f>
        <v>NOR</v>
      </c>
      <c r="E145">
        <v>11.958967449999999</v>
      </c>
      <c r="F145">
        <v>11.583187430000001</v>
      </c>
      <c r="G145" s="24">
        <v>11.2434497816594</v>
      </c>
      <c r="H145" s="24">
        <v>11.167727290993399</v>
      </c>
    </row>
    <row r="146" spans="1:8" x14ac:dyDescent="0.25">
      <c r="A146" t="s">
        <v>732</v>
      </c>
      <c r="B146" t="s">
        <v>571</v>
      </c>
      <c r="C146" t="str">
        <f>VLOOKUP(B146,'ISO3'!$B$1:$G$246,6,FALSE)</f>
        <v>PSE</v>
      </c>
      <c r="E146">
        <v>0.87877792099999996</v>
      </c>
      <c r="F146">
        <v>0.90153373299999995</v>
      </c>
      <c r="G146" s="24">
        <v>0.82347250610905498</v>
      </c>
      <c r="H146" s="24">
        <v>0.84394947990175895</v>
      </c>
    </row>
    <row r="147" spans="1:8" x14ac:dyDescent="0.25">
      <c r="A147" t="s">
        <v>733</v>
      </c>
      <c r="B147" t="s">
        <v>545</v>
      </c>
      <c r="C147" t="str">
        <f>VLOOKUP(B147,'ISO3'!$B$1:$G$246,6,FALSE)</f>
        <v>OMN</v>
      </c>
      <c r="E147">
        <v>19.385894069999999</v>
      </c>
      <c r="F147">
        <v>19.56457597</v>
      </c>
      <c r="G147" s="24">
        <v>19.7888063363222</v>
      </c>
      <c r="H147" s="24">
        <v>22.1045798486251</v>
      </c>
    </row>
    <row r="148" spans="1:8" x14ac:dyDescent="0.25">
      <c r="A148" t="s">
        <v>734</v>
      </c>
      <c r="B148" t="s">
        <v>547</v>
      </c>
      <c r="C148" t="str">
        <f>VLOOKUP(B148,'ISO3'!$B$1:$G$246,6,FALSE)</f>
        <v>PAK</v>
      </c>
      <c r="E148">
        <v>67.528761349999996</v>
      </c>
      <c r="F148">
        <v>67.915921969999999</v>
      </c>
      <c r="G148" s="24">
        <v>57.419194311182302</v>
      </c>
      <c r="H148" s="24">
        <v>62.639846348065099</v>
      </c>
    </row>
    <row r="149" spans="1:8" x14ac:dyDescent="0.25">
      <c r="A149" t="s">
        <v>735</v>
      </c>
      <c r="B149" t="s">
        <v>557</v>
      </c>
      <c r="C149" t="str">
        <f>VLOOKUP(B149,'ISO3'!$B$1:$G$246,6,FALSE)</f>
        <v>PLW</v>
      </c>
      <c r="E149">
        <v>6.5796318000000006E-2</v>
      </c>
      <c r="F149">
        <v>7.0098621E-2</v>
      </c>
      <c r="G149" s="24">
        <v>6.3324997756725898E-2</v>
      </c>
      <c r="H149" s="24">
        <v>6.5077402489178204E-2</v>
      </c>
    </row>
    <row r="150" spans="1:8" x14ac:dyDescent="0.25">
      <c r="A150" t="s">
        <v>736</v>
      </c>
      <c r="B150" t="s">
        <v>549</v>
      </c>
      <c r="C150" t="str">
        <f>VLOOKUP(B150,'ISO3'!$B$1:$G$246,6,FALSE)</f>
        <v>PAN</v>
      </c>
      <c r="E150">
        <v>3.301400922</v>
      </c>
      <c r="F150">
        <v>3.4124189999999999</v>
      </c>
      <c r="G150" s="24">
        <v>3.1813212575562799</v>
      </c>
      <c r="H150" s="24">
        <v>3.5566648095595799</v>
      </c>
    </row>
    <row r="151" spans="1:8" x14ac:dyDescent="0.25">
      <c r="A151" t="s">
        <v>737</v>
      </c>
      <c r="B151" t="s">
        <v>559</v>
      </c>
      <c r="C151" t="str">
        <f>VLOOKUP(B151,'ISO3'!$B$1:$G$246,6,FALSE)</f>
        <v>PNG</v>
      </c>
      <c r="E151">
        <v>1.8521141130000001</v>
      </c>
      <c r="F151">
        <v>1.934184696</v>
      </c>
      <c r="G151" s="24">
        <v>2.2721423167671699</v>
      </c>
      <c r="H151" s="24">
        <v>2.3224766716239702</v>
      </c>
    </row>
    <row r="152" spans="1:8" x14ac:dyDescent="0.25">
      <c r="A152" t="s">
        <v>738</v>
      </c>
      <c r="B152" t="s">
        <v>569</v>
      </c>
      <c r="C152" t="str">
        <f>VLOOKUP(B152,'ISO3'!$B$1:$G$246,6,FALSE)</f>
        <v>PRY</v>
      </c>
      <c r="E152">
        <v>2.211526214</v>
      </c>
      <c r="F152">
        <v>2.2577191000000001</v>
      </c>
      <c r="G152" s="24">
        <v>2.1924817040102602</v>
      </c>
      <c r="H152" s="24">
        <v>2.3407654222542198</v>
      </c>
    </row>
    <row r="153" spans="1:8" x14ac:dyDescent="0.25">
      <c r="A153" t="s">
        <v>739</v>
      </c>
      <c r="B153" t="s">
        <v>553</v>
      </c>
      <c r="C153" t="str">
        <f>VLOOKUP(B153,'ISO3'!$B$1:$G$246,6,FALSE)</f>
        <v>PER</v>
      </c>
      <c r="E153">
        <v>14.79537624</v>
      </c>
      <c r="F153">
        <v>14.88350851</v>
      </c>
      <c r="G153" s="24">
        <v>12.961009578628101</v>
      </c>
      <c r="H153" s="24">
        <v>15.3608077409214</v>
      </c>
    </row>
    <row r="154" spans="1:8" x14ac:dyDescent="0.25">
      <c r="A154" t="s">
        <v>740</v>
      </c>
      <c r="B154" t="s">
        <v>555</v>
      </c>
      <c r="C154" t="str">
        <f>VLOOKUP(B154,'ISO3'!$B$1:$G$246,6,FALSE)</f>
        <v>PHL</v>
      </c>
      <c r="E154">
        <v>37.916045699999998</v>
      </c>
      <c r="F154">
        <v>39.373030720000003</v>
      </c>
      <c r="G154" s="24">
        <v>37.0255642867577</v>
      </c>
      <c r="H154" s="24">
        <v>39.373328297135501</v>
      </c>
    </row>
    <row r="155" spans="1:8" x14ac:dyDescent="0.25">
      <c r="A155" t="s">
        <v>741</v>
      </c>
      <c r="B155" t="s">
        <v>336</v>
      </c>
      <c r="C155" t="str">
        <f>VLOOKUP(B155,'ISO3'!$B$1:$G$246,6,FALSE)</f>
        <v>BOL</v>
      </c>
      <c r="E155">
        <v>6.0986636179999998</v>
      </c>
      <c r="F155">
        <v>6.1612584699999999</v>
      </c>
      <c r="G155" s="24">
        <v>5.74989033176068</v>
      </c>
      <c r="H155" s="24">
        <v>6.3650844672894298</v>
      </c>
    </row>
    <row r="156" spans="1:8" x14ac:dyDescent="0.25">
      <c r="A156" t="s">
        <v>742</v>
      </c>
      <c r="B156" t="s">
        <v>561</v>
      </c>
      <c r="C156" t="str">
        <f>VLOOKUP(B156,'ISO3'!$B$1:$G$246,6,FALSE)</f>
        <v>POL</v>
      </c>
      <c r="E156">
        <v>92.168597660000003</v>
      </c>
      <c r="F156">
        <v>88.053082059999994</v>
      </c>
      <c r="G156" s="24">
        <v>82.839269073879706</v>
      </c>
      <c r="H156" s="24">
        <v>89.677883015257194</v>
      </c>
    </row>
    <row r="157" spans="1:8" x14ac:dyDescent="0.25">
      <c r="A157" t="s">
        <v>743</v>
      </c>
      <c r="B157" t="s">
        <v>567</v>
      </c>
      <c r="C157" t="str">
        <f>VLOOKUP(B157,'ISO3'!$B$1:$G$246,6,FALSE)</f>
        <v>PRT</v>
      </c>
      <c r="E157">
        <v>14.050895519999999</v>
      </c>
      <c r="F157">
        <v>13.26360114</v>
      </c>
      <c r="G157" s="24">
        <v>11.408268107113299</v>
      </c>
      <c r="H157" s="24">
        <v>11.134611274622101</v>
      </c>
    </row>
    <row r="158" spans="1:8" x14ac:dyDescent="0.25">
      <c r="A158" t="s">
        <v>744</v>
      </c>
      <c r="B158" t="s">
        <v>576</v>
      </c>
      <c r="C158" t="str">
        <f>VLOOKUP(B158,'ISO3'!$B$1:$G$246,6,FALSE)</f>
        <v>QAT</v>
      </c>
      <c r="E158">
        <v>29.815687700000002</v>
      </c>
      <c r="F158">
        <v>29.842988439999999</v>
      </c>
      <c r="G158" s="24">
        <v>25.3440852924608</v>
      </c>
      <c r="H158" s="24">
        <v>26.110038080888099</v>
      </c>
    </row>
    <row r="159" spans="1:8" x14ac:dyDescent="0.25">
      <c r="A159" t="s">
        <v>745</v>
      </c>
      <c r="B159" t="s">
        <v>86</v>
      </c>
      <c r="C159" t="str">
        <f>VLOOKUP(B159,'ISO3'!$B$1:$G$246,6,FALSE)</f>
        <v>CMR</v>
      </c>
      <c r="E159">
        <v>2.065173674</v>
      </c>
      <c r="F159">
        <v>2.072257037</v>
      </c>
      <c r="G159" s="24">
        <v>2.45832068483486</v>
      </c>
      <c r="H159" s="24">
        <v>2.5374684316010101</v>
      </c>
    </row>
    <row r="160" spans="1:8" x14ac:dyDescent="0.25">
      <c r="A160" t="s">
        <v>746</v>
      </c>
      <c r="B160" t="s">
        <v>455</v>
      </c>
      <c r="C160" t="str">
        <f>VLOOKUP(B160,'ISO3'!$B$1:$G$246,6,FALSE)</f>
        <v>KOR</v>
      </c>
      <c r="E160">
        <v>173.28986560000001</v>
      </c>
      <c r="F160">
        <v>166.82948010000001</v>
      </c>
      <c r="G160" s="24">
        <v>163.10978222217801</v>
      </c>
      <c r="H160" s="24">
        <v>168.142739135646</v>
      </c>
    </row>
    <row r="161" spans="1:8" x14ac:dyDescent="0.25">
      <c r="A161" t="s">
        <v>747</v>
      </c>
      <c r="B161" t="s">
        <v>491</v>
      </c>
      <c r="C161" t="str">
        <f>VLOOKUP(B161,'ISO3'!$B$1:$G$246,6,FALSE)</f>
        <v>MDA</v>
      </c>
      <c r="E161">
        <v>1.6041986770000001</v>
      </c>
      <c r="F161">
        <v>1.626039896</v>
      </c>
      <c r="G161" s="24">
        <v>1.43293576219037</v>
      </c>
      <c r="H161" s="24">
        <v>1.52879627573834</v>
      </c>
    </row>
    <row r="162" spans="1:8" x14ac:dyDescent="0.25">
      <c r="A162" t="s">
        <v>748</v>
      </c>
      <c r="B162" t="s">
        <v>584</v>
      </c>
      <c r="C162" t="str">
        <f>VLOOKUP(B162,'ISO3'!$B$1:$G$246,6,FALSE)</f>
        <v>SDN</v>
      </c>
      <c r="E162">
        <v>0.42027400100000001</v>
      </c>
      <c r="F162">
        <v>0.43255561599999998</v>
      </c>
      <c r="G162" s="24">
        <v>0.40907060854480198</v>
      </c>
      <c r="H162" s="24">
        <v>0.43178504878069301</v>
      </c>
    </row>
    <row r="163" spans="1:8" x14ac:dyDescent="0.25">
      <c r="A163" t="s">
        <v>750</v>
      </c>
      <c r="B163" t="s">
        <v>584</v>
      </c>
      <c r="C163" t="str">
        <f>VLOOKUP(B163,'ISO3'!$B$1:$G$246,6,FALSE)</f>
        <v>SDN</v>
      </c>
      <c r="E163">
        <v>6.1060039909999997</v>
      </c>
      <c r="F163">
        <v>6.2720321080000003</v>
      </c>
      <c r="G163" s="24">
        <v>5.4682057890376301</v>
      </c>
      <c r="H163" s="24">
        <v>5.7418708926331297</v>
      </c>
    </row>
    <row r="164" spans="1:8" x14ac:dyDescent="0.25">
      <c r="A164" t="s">
        <v>751</v>
      </c>
      <c r="B164" t="s">
        <v>577</v>
      </c>
      <c r="C164" t="str">
        <f>VLOOKUP(B164,'ISO3'!$B$1:$G$246,6,FALSE)</f>
        <v>REU</v>
      </c>
      <c r="E164">
        <v>2.6437825000000002E-2</v>
      </c>
      <c r="F164">
        <v>2.6437825000000002E-2</v>
      </c>
      <c r="G164" s="24">
        <v>1.11980302170576</v>
      </c>
      <c r="H164" s="24">
        <v>1.11980302170576</v>
      </c>
    </row>
    <row r="165" spans="1:8" x14ac:dyDescent="0.25">
      <c r="A165" t="s">
        <v>752</v>
      </c>
      <c r="B165" t="s">
        <v>579</v>
      </c>
      <c r="C165" t="str">
        <f>VLOOKUP(B165,'ISO3'!$B$1:$G$246,6,FALSE)</f>
        <v>ROU</v>
      </c>
      <c r="E165">
        <v>21.001970239999999</v>
      </c>
      <c r="F165">
        <v>20.49237183</v>
      </c>
      <c r="G165" s="24">
        <v>20.234172658382299</v>
      </c>
      <c r="H165" s="24">
        <v>21.6503438207654</v>
      </c>
    </row>
    <row r="166" spans="1:8" x14ac:dyDescent="0.25">
      <c r="A166" t="s">
        <v>753</v>
      </c>
      <c r="B166" t="s">
        <v>580</v>
      </c>
      <c r="C166" t="str">
        <f>VLOOKUP(B166,'ISO3'!$B$1:$G$246,6,FALSE)</f>
        <v>RUS</v>
      </c>
      <c r="E166">
        <v>461.61583669999999</v>
      </c>
      <c r="F166">
        <v>458.06953909999999</v>
      </c>
      <c r="G166" s="24">
        <v>443.29187530584198</v>
      </c>
      <c r="H166" s="24">
        <v>479.13411288606699</v>
      </c>
    </row>
    <row r="167" spans="1:8" x14ac:dyDescent="0.25">
      <c r="A167" t="s">
        <v>754</v>
      </c>
      <c r="B167" t="s">
        <v>60</v>
      </c>
      <c r="C167" t="str">
        <f>VLOOKUP(B167,'ISO3'!$B$1:$G$246,6,FALSE)</f>
        <v>RWA</v>
      </c>
      <c r="E167">
        <v>0.29478656800000003</v>
      </c>
      <c r="F167">
        <v>0.30319677099999998</v>
      </c>
      <c r="G167" s="24">
        <v>0.45356869566744501</v>
      </c>
      <c r="H167" s="24">
        <v>0.478856906191651</v>
      </c>
    </row>
    <row r="168" spans="1:8" x14ac:dyDescent="0.25">
      <c r="A168" t="s">
        <v>755</v>
      </c>
      <c r="B168" t="s">
        <v>756</v>
      </c>
      <c r="C168" t="str">
        <f>VLOOKUP(B168,'ISO3'!$B$1:$G$246,6,FALSE)</f>
        <v>SHN</v>
      </c>
      <c r="E168">
        <v>3.0891960000000002E-3</v>
      </c>
      <c r="F168">
        <v>3.0083380000000002E-3</v>
      </c>
      <c r="G168" s="24">
        <v>3.4152082943723601E-3</v>
      </c>
      <c r="H168" s="24">
        <v>3.7623242366315898E-3</v>
      </c>
    </row>
    <row r="169" spans="1:8" x14ac:dyDescent="0.25">
      <c r="A169" t="s">
        <v>757</v>
      </c>
      <c r="B169" t="s">
        <v>469</v>
      </c>
      <c r="C169" t="str">
        <f>VLOOKUP(B169,'ISO3'!$B$1:$G$246,6,FALSE)</f>
        <v>LCA</v>
      </c>
      <c r="E169">
        <v>9.8854261999999998E-2</v>
      </c>
      <c r="F169">
        <v>9.6266814000000006E-2</v>
      </c>
      <c r="G169" s="24">
        <v>0.12038609237662599</v>
      </c>
      <c r="H169" s="24">
        <v>0.13262192934126399</v>
      </c>
    </row>
    <row r="170" spans="1:8" x14ac:dyDescent="0.25">
      <c r="A170" t="s">
        <v>758</v>
      </c>
      <c r="B170" t="s">
        <v>811</v>
      </c>
      <c r="C170" t="str">
        <f>VLOOKUP(B170,'ISO3'!$B$1:$G$246,6,FALSE)</f>
        <v>MAF</v>
      </c>
      <c r="E170">
        <v>0.21109503800000001</v>
      </c>
      <c r="F170">
        <v>0.20556975899999999</v>
      </c>
      <c r="G170" s="24">
        <v>0.16051478983550099</v>
      </c>
      <c r="H170" s="24">
        <v>0.17682923912168499</v>
      </c>
    </row>
    <row r="171" spans="1:8" x14ac:dyDescent="0.25">
      <c r="A171" t="s">
        <v>760</v>
      </c>
      <c r="B171" t="s">
        <v>307</v>
      </c>
      <c r="C171" t="str">
        <f>VLOOKUP(B171,'ISO3'!$B$1:$G$246,6,FALSE)</f>
        <v>WSM</v>
      </c>
      <c r="E171">
        <v>7.3107019999999995E-2</v>
      </c>
      <c r="F171">
        <v>7.7887357000000004E-2</v>
      </c>
      <c r="G171" s="24">
        <v>7.8100830566628601E-2</v>
      </c>
      <c r="H171" s="24">
        <v>8.0262129736653101E-2</v>
      </c>
    </row>
    <row r="172" spans="1:8" x14ac:dyDescent="0.25">
      <c r="A172" t="s">
        <v>761</v>
      </c>
      <c r="B172" t="s">
        <v>609</v>
      </c>
      <c r="C172" t="str">
        <f>VLOOKUP(B172,'ISO3'!$B$1:$G$246,6,FALSE)</f>
        <v>STP</v>
      </c>
      <c r="E172">
        <v>3.4423164999999999E-2</v>
      </c>
      <c r="F172">
        <v>3.5245121999999997E-2</v>
      </c>
      <c r="G172" s="24">
        <v>3.3951502915918502E-2</v>
      </c>
      <c r="H172" s="24">
        <v>3.6020282147892199E-2</v>
      </c>
    </row>
    <row r="173" spans="1:8" x14ac:dyDescent="0.25">
      <c r="A173" t="s">
        <v>762</v>
      </c>
      <c r="B173" t="s">
        <v>582</v>
      </c>
      <c r="C173" t="str">
        <f>VLOOKUP(B173,'ISO3'!$B$1:$G$246,6,FALSE)</f>
        <v>SAU</v>
      </c>
      <c r="E173">
        <v>157.41207309999999</v>
      </c>
      <c r="F173">
        <v>158.88362430000001</v>
      </c>
      <c r="G173" s="24">
        <v>180.456593592161</v>
      </c>
      <c r="H173" s="24">
        <v>183.50978994190601</v>
      </c>
    </row>
    <row r="174" spans="1:8" x14ac:dyDescent="0.25">
      <c r="A174" t="s">
        <v>763</v>
      </c>
      <c r="B174" t="s">
        <v>76</v>
      </c>
      <c r="C174" t="str">
        <f>VLOOKUP(B174,'ISO3'!$B$1:$G$246,6,FALSE)</f>
        <v>SEN</v>
      </c>
      <c r="E174">
        <v>2.6447611979999999</v>
      </c>
      <c r="F174">
        <v>2.6808747660000001</v>
      </c>
      <c r="G174" s="24">
        <v>3.4781321088488801</v>
      </c>
      <c r="H174" s="24">
        <v>3.71121991806455</v>
      </c>
    </row>
    <row r="175" spans="1:8" x14ac:dyDescent="0.25">
      <c r="A175" t="s">
        <v>764</v>
      </c>
      <c r="B175" t="s">
        <v>607</v>
      </c>
      <c r="C175" t="str">
        <f>VLOOKUP(B175,'ISO3'!$B$1:$G$246,6,FALSE)</f>
        <v>SRB</v>
      </c>
      <c r="E175">
        <v>12.569077589999999</v>
      </c>
      <c r="F175">
        <v>14.919944040000001</v>
      </c>
      <c r="G175" s="24">
        <v>12.1586123761127</v>
      </c>
      <c r="H175" s="24">
        <v>8.4249415050698708</v>
      </c>
    </row>
    <row r="176" spans="1:8" x14ac:dyDescent="0.25">
      <c r="A176" t="s">
        <v>765</v>
      </c>
      <c r="B176" t="s">
        <v>621</v>
      </c>
      <c r="C176" t="str">
        <f>VLOOKUP(B176,'ISO3'!$B$1:$G$246,6,FALSE)</f>
        <v>SYC</v>
      </c>
      <c r="E176">
        <v>0.16521828099999999</v>
      </c>
      <c r="F176">
        <v>0.170046434</v>
      </c>
      <c r="G176" s="24">
        <v>0.14693888821343201</v>
      </c>
      <c r="H176" s="24">
        <v>0.15509795543785401</v>
      </c>
    </row>
    <row r="177" spans="1:8" x14ac:dyDescent="0.25">
      <c r="A177" t="s">
        <v>766</v>
      </c>
      <c r="B177" t="s">
        <v>598</v>
      </c>
      <c r="C177" t="str">
        <f>VLOOKUP(B177,'ISO3'!$B$1:$G$246,6,FALSE)</f>
        <v>SLE</v>
      </c>
      <c r="E177">
        <v>0.26953022799999998</v>
      </c>
      <c r="F177">
        <v>0.28031193700000001</v>
      </c>
      <c r="G177" s="24">
        <v>0.33200663126375102</v>
      </c>
      <c r="H177" s="24">
        <v>0.35464079887389599</v>
      </c>
    </row>
    <row r="178" spans="1:8" x14ac:dyDescent="0.25">
      <c r="A178" t="s">
        <v>767</v>
      </c>
      <c r="B178" t="s">
        <v>586</v>
      </c>
      <c r="C178" t="str">
        <f>VLOOKUP(B178,'ISO3'!$B$1:$G$246,6,FALSE)</f>
        <v>SGP</v>
      </c>
      <c r="E178">
        <v>10.44979816</v>
      </c>
      <c r="F178">
        <v>10.629039710000001</v>
      </c>
      <c r="G178" s="24">
        <v>8.1630716621814603</v>
      </c>
      <c r="H178" s="24">
        <v>8.8719674380672604</v>
      </c>
    </row>
    <row r="179" spans="1:8" x14ac:dyDescent="0.25">
      <c r="A179" t="s">
        <v>768</v>
      </c>
      <c r="B179" t="s">
        <v>613</v>
      </c>
      <c r="C179" t="str">
        <f>VLOOKUP(B179,'ISO3'!$B$1:$G$246,6,FALSE)</f>
        <v>SVK</v>
      </c>
      <c r="E179">
        <v>9.8493005530000008</v>
      </c>
      <c r="F179">
        <v>9.0924587480000003</v>
      </c>
      <c r="G179" s="24">
        <v>8.4865524079350703</v>
      </c>
      <c r="H179" s="24">
        <v>9.6365223092525198</v>
      </c>
    </row>
    <row r="180" spans="1:8" x14ac:dyDescent="0.25">
      <c r="A180" t="s">
        <v>769</v>
      </c>
      <c r="B180" t="s">
        <v>615</v>
      </c>
      <c r="C180" t="str">
        <f>VLOOKUP(B180,'ISO3'!$B$1:$G$246,6,FALSE)</f>
        <v>SVN</v>
      </c>
      <c r="E180">
        <v>3.9541060250000002</v>
      </c>
      <c r="F180">
        <v>3.7381079439999998</v>
      </c>
      <c r="G180" s="24">
        <v>3.51152751767032</v>
      </c>
      <c r="H180" s="24">
        <v>3.4250355606541998</v>
      </c>
    </row>
    <row r="181" spans="1:8" x14ac:dyDescent="0.25">
      <c r="A181" t="s">
        <v>770</v>
      </c>
      <c r="B181" t="s">
        <v>596</v>
      </c>
      <c r="C181" t="str">
        <f>VLOOKUP(B181,'ISO3'!$B$1:$G$246,6,FALSE)</f>
        <v>SLB</v>
      </c>
      <c r="E181">
        <v>8.1462108000000005E-2</v>
      </c>
      <c r="F181">
        <v>8.6788769000000002E-2</v>
      </c>
      <c r="G181" s="24">
        <v>8.4433330342301202E-2</v>
      </c>
      <c r="H181" s="24">
        <v>8.6769869985570902E-2</v>
      </c>
    </row>
    <row r="182" spans="1:8" x14ac:dyDescent="0.25">
      <c r="A182" t="s">
        <v>771</v>
      </c>
      <c r="B182" t="s">
        <v>603</v>
      </c>
      <c r="C182" t="str">
        <f>VLOOKUP(B182,'ISO3'!$B$1:$G$246,6,FALSE)</f>
        <v>SOM</v>
      </c>
      <c r="E182">
        <v>0.17967488000000001</v>
      </c>
      <c r="F182">
        <v>0.18492549699999999</v>
      </c>
      <c r="G182" s="24">
        <v>0.15782325030331601</v>
      </c>
      <c r="H182" s="24">
        <v>0.16658669287769501</v>
      </c>
    </row>
    <row r="183" spans="1:8" x14ac:dyDescent="0.25">
      <c r="A183" t="s">
        <v>772</v>
      </c>
      <c r="B183" t="s">
        <v>687</v>
      </c>
      <c r="C183" t="str">
        <f>VLOOKUP(B183,'ISO3'!$B$1:$G$246,6,FALSE)</f>
        <v>ZAF</v>
      </c>
      <c r="E183">
        <v>128.82129879999999</v>
      </c>
      <c r="F183">
        <v>130.6244816</v>
      </c>
      <c r="G183" s="24">
        <v>118.949743631362</v>
      </c>
      <c r="H183" s="24">
        <v>118.976227908201</v>
      </c>
    </row>
    <row r="184" spans="1:8" x14ac:dyDescent="0.25">
      <c r="A184" t="s">
        <v>773</v>
      </c>
      <c r="B184" t="s">
        <v>384</v>
      </c>
      <c r="C184" t="str">
        <f>VLOOKUP(B184,'ISO3'!$B$1:$G$246,6,FALSE)</f>
        <v>ESP</v>
      </c>
      <c r="E184">
        <v>73.595593210000004</v>
      </c>
      <c r="F184">
        <v>68.963760010000001</v>
      </c>
      <c r="G184" s="24">
        <v>58.225906304778697</v>
      </c>
      <c r="H184" s="24">
        <v>63.768980160693303</v>
      </c>
    </row>
    <row r="185" spans="1:8" x14ac:dyDescent="0.25">
      <c r="A185" t="s">
        <v>774</v>
      </c>
      <c r="B185" t="s">
        <v>473</v>
      </c>
      <c r="C185" t="str">
        <f>VLOOKUP(B185,'ISO3'!$B$1:$G$246,6,FALSE)</f>
        <v>LKA</v>
      </c>
      <c r="E185">
        <v>6.269987188</v>
      </c>
      <c r="F185">
        <v>6.7797903149999996</v>
      </c>
      <c r="G185" s="24">
        <v>5.92349352553095</v>
      </c>
      <c r="H185" s="24">
        <v>5.6716456793757501</v>
      </c>
    </row>
    <row r="186" spans="1:8" x14ac:dyDescent="0.25">
      <c r="A186" t="s">
        <v>775</v>
      </c>
      <c r="B186" t="s">
        <v>605</v>
      </c>
      <c r="C186" t="str">
        <f>VLOOKUP(B186,'ISO3'!$B$1:$G$246,6,FALSE)</f>
        <v>SPM</v>
      </c>
      <c r="E186">
        <v>6.7962305000000001E-2</v>
      </c>
      <c r="F186">
        <v>6.6183434999999999E-2</v>
      </c>
      <c r="G186" s="24">
        <v>5.8912343077923202E-2</v>
      </c>
      <c r="H186" s="24">
        <v>6.49000930818949E-2</v>
      </c>
    </row>
    <row r="187" spans="1:8" x14ac:dyDescent="0.25">
      <c r="A187" t="s">
        <v>776</v>
      </c>
      <c r="B187" t="s">
        <v>605</v>
      </c>
      <c r="C187" t="str">
        <f>VLOOKUP(B187,'ISO3'!$B$1:$G$246,6,FALSE)</f>
        <v>SPM</v>
      </c>
      <c r="E187">
        <v>2.162437E-2</v>
      </c>
      <c r="F187">
        <v>2.1058365999999999E-2</v>
      </c>
      <c r="G187" s="24">
        <v>1.5368437324675599E-2</v>
      </c>
      <c r="H187" s="24">
        <v>1.6930459064842199E-2</v>
      </c>
    </row>
    <row r="188" spans="1:8" x14ac:dyDescent="0.25">
      <c r="A188" t="s">
        <v>777</v>
      </c>
      <c r="B188" t="s">
        <v>667</v>
      </c>
      <c r="C188" t="str">
        <f>VLOOKUP(B188,'ISO3'!$B$1:$G$246,6,FALSE)</f>
        <v>VCT</v>
      </c>
      <c r="E188">
        <v>7.2081232999999995E-2</v>
      </c>
      <c r="F188">
        <v>7.0194551999999993E-2</v>
      </c>
      <c r="G188" s="24">
        <v>5.2935728562771497E-2</v>
      </c>
      <c r="H188" s="24">
        <v>5.8316025667789602E-2</v>
      </c>
    </row>
    <row r="189" spans="1:8" x14ac:dyDescent="0.25">
      <c r="A189" t="s">
        <v>778</v>
      </c>
      <c r="B189" t="s">
        <v>611</v>
      </c>
      <c r="C189" t="str">
        <f>VLOOKUP(B189,'ISO3'!$B$1:$G$246,6,FALSE)</f>
        <v>SUR</v>
      </c>
      <c r="E189">
        <v>0.69645658099999996</v>
      </c>
      <c r="F189">
        <v>0.71125408199999995</v>
      </c>
      <c r="G189" s="24">
        <v>0.71169120820782605</v>
      </c>
      <c r="H189" s="24">
        <v>0.76233790415974001</v>
      </c>
    </row>
    <row r="190" spans="1:8" x14ac:dyDescent="0.25">
      <c r="A190" t="s">
        <v>779</v>
      </c>
      <c r="B190" t="s">
        <v>619</v>
      </c>
      <c r="C190" t="str">
        <f>VLOOKUP(B190,'ISO3'!$B$1:$G$246,6,FALSE)</f>
        <v>SWZ</v>
      </c>
      <c r="E190">
        <v>0.26963718800000003</v>
      </c>
      <c r="F190">
        <v>0.26578810899999999</v>
      </c>
      <c r="G190" s="24">
        <v>0.28931010402963703</v>
      </c>
      <c r="H190" s="24">
        <v>0.29673005705621702</v>
      </c>
    </row>
    <row r="191" spans="1:8" x14ac:dyDescent="0.25">
      <c r="A191" t="s">
        <v>780</v>
      </c>
      <c r="B191" t="s">
        <v>617</v>
      </c>
      <c r="C191" t="str">
        <f>VLOOKUP(B191,'ISO3'!$B$1:$G$246,6,FALSE)</f>
        <v>SWE</v>
      </c>
      <c r="E191">
        <v>11.39906734</v>
      </c>
      <c r="F191">
        <v>11.672111989999999</v>
      </c>
      <c r="G191" s="24">
        <v>9.9659119442600392</v>
      </c>
      <c r="H191" s="24">
        <v>9.7841017660579901</v>
      </c>
    </row>
    <row r="192" spans="1:8" x14ac:dyDescent="0.25">
      <c r="A192" t="s">
        <v>781</v>
      </c>
      <c r="B192" t="s">
        <v>354</v>
      </c>
      <c r="C192" t="str">
        <f>VLOOKUP(B192,'ISO3'!$B$1:$G$246,6,FALSE)</f>
        <v>CHE</v>
      </c>
      <c r="E192">
        <v>10.06972839</v>
      </c>
      <c r="F192">
        <v>10.284253769999999</v>
      </c>
      <c r="G192" s="24">
        <v>9.3452420716225806</v>
      </c>
      <c r="H192" s="24">
        <v>9.5337587391419003</v>
      </c>
    </row>
    <row r="193" spans="1:8" x14ac:dyDescent="0.25">
      <c r="A193" t="s">
        <v>782</v>
      </c>
      <c r="B193" t="s">
        <v>623</v>
      </c>
      <c r="C193" t="str">
        <f>VLOOKUP(B193,'ISO3'!$B$1:$G$246,6,FALSE)</f>
        <v>SYR</v>
      </c>
      <c r="E193">
        <v>7.0626880500000002</v>
      </c>
      <c r="F193">
        <v>7.358265609</v>
      </c>
      <c r="G193" s="24">
        <v>7.1396905152432701</v>
      </c>
      <c r="H193" s="24">
        <v>7.3692058185610403</v>
      </c>
    </row>
    <row r="194" spans="1:8" x14ac:dyDescent="0.25">
      <c r="A194" t="s">
        <v>783</v>
      </c>
      <c r="B194" t="s">
        <v>647</v>
      </c>
      <c r="C194" t="str">
        <f>VLOOKUP(B194,'ISO3'!$B$1:$G$246,6,FALSE)</f>
        <v>TWN</v>
      </c>
      <c r="E194">
        <v>74.537299939999997</v>
      </c>
      <c r="F194">
        <v>71.681045179999998</v>
      </c>
      <c r="G194" s="24">
        <v>72.125323872128305</v>
      </c>
      <c r="H194" s="24">
        <v>77.198709922063401</v>
      </c>
    </row>
    <row r="195" spans="1:8" x14ac:dyDescent="0.25">
      <c r="A195" t="s">
        <v>784</v>
      </c>
      <c r="B195" t="s">
        <v>631</v>
      </c>
      <c r="C195" t="str">
        <f>VLOOKUP(B195,'ISO3'!$B$1:$G$246,6,FALSE)</f>
        <v>TJK</v>
      </c>
      <c r="E195">
        <v>2.0396465070000001</v>
      </c>
      <c r="F195">
        <v>2.4508418550000002</v>
      </c>
      <c r="G195" s="24">
        <v>2.5747933850912998</v>
      </c>
      <c r="H195" s="24">
        <v>2.82107218858178</v>
      </c>
    </row>
    <row r="196" spans="1:8" x14ac:dyDescent="0.25">
      <c r="A196" t="s">
        <v>785</v>
      </c>
      <c r="B196" t="s">
        <v>629</v>
      </c>
      <c r="C196" t="str">
        <f>VLOOKUP(B196,'ISO3'!$B$1:$G$246,6,FALSE)</f>
        <v>THA</v>
      </c>
      <c r="E196">
        <v>79.817957030000002</v>
      </c>
      <c r="F196">
        <v>78.678970250000006</v>
      </c>
      <c r="G196" s="24">
        <v>75.700989211011404</v>
      </c>
      <c r="H196" s="24">
        <v>76.008650293418299</v>
      </c>
    </row>
    <row r="197" spans="1:8" x14ac:dyDescent="0.25">
      <c r="A197" t="s">
        <v>786</v>
      </c>
      <c r="B197" t="s">
        <v>637</v>
      </c>
      <c r="C197" t="str">
        <f>VLOOKUP(B197,'ISO3'!$B$1:$G$246,6,FALSE)</f>
        <v>TLS</v>
      </c>
      <c r="E197">
        <v>0.14203649500000001</v>
      </c>
      <c r="F197">
        <v>0.15132400700000001</v>
      </c>
      <c r="G197" s="24">
        <v>0.196143743830996</v>
      </c>
      <c r="H197" s="24">
        <v>0.20096285684524001</v>
      </c>
    </row>
    <row r="198" spans="1:8" x14ac:dyDescent="0.25">
      <c r="A198" t="s">
        <v>787</v>
      </c>
      <c r="B198" t="s">
        <v>74</v>
      </c>
      <c r="C198" t="str">
        <f>VLOOKUP(B198,'ISO3'!$B$1:$G$246,6,FALSE)</f>
        <v>TGO</v>
      </c>
      <c r="E198">
        <v>0.86443868700000004</v>
      </c>
      <c r="F198">
        <v>0.89012947799999997</v>
      </c>
      <c r="G198" s="24">
        <v>0.61236165804748199</v>
      </c>
      <c r="H198" s="24">
        <v>0.63919763839911103</v>
      </c>
    </row>
    <row r="199" spans="1:8" x14ac:dyDescent="0.25">
      <c r="A199" t="s">
        <v>788</v>
      </c>
      <c r="B199" t="s">
        <v>639</v>
      </c>
      <c r="C199" t="str">
        <f>VLOOKUP(B199,'ISO3'!$B$1:$G$246,6,FALSE)</f>
        <v>TON</v>
      </c>
      <c r="E199">
        <v>4.4908598000000001E-2</v>
      </c>
      <c r="F199">
        <v>4.784509E-2</v>
      </c>
      <c r="G199" s="24">
        <v>4.6438331688265701E-2</v>
      </c>
      <c r="H199" s="24">
        <v>4.7723428492063999E-2</v>
      </c>
    </row>
    <row r="200" spans="1:8" x14ac:dyDescent="0.25">
      <c r="A200" t="s">
        <v>789</v>
      </c>
      <c r="B200" t="s">
        <v>641</v>
      </c>
      <c r="C200" t="str">
        <f>VLOOKUP(B200,'ISO3'!$B$1:$G$246,6,FALSE)</f>
        <v>TTO</v>
      </c>
      <c r="E200">
        <v>10.334489980000001</v>
      </c>
      <c r="F200">
        <v>10.334030670000001</v>
      </c>
      <c r="G200" s="24">
        <v>9.7587923077949998</v>
      </c>
      <c r="H200" s="24">
        <v>9.8591804506117207</v>
      </c>
    </row>
    <row r="201" spans="1:8" x14ac:dyDescent="0.25">
      <c r="A201" t="s">
        <v>790</v>
      </c>
      <c r="B201" t="s">
        <v>92</v>
      </c>
      <c r="C201" t="str">
        <f>VLOOKUP(B201,'ISO3'!$B$1:$G$246,6,FALSE)</f>
        <v>TUN</v>
      </c>
      <c r="E201">
        <v>8.2852327680000002</v>
      </c>
      <c r="F201">
        <v>8.4642250800000003</v>
      </c>
      <c r="G201" s="24">
        <v>7.5268228564482396</v>
      </c>
      <c r="H201" s="24">
        <v>8.6197454019785997</v>
      </c>
    </row>
    <row r="202" spans="1:8" x14ac:dyDescent="0.25">
      <c r="A202" t="s">
        <v>791</v>
      </c>
      <c r="B202" t="s">
        <v>643</v>
      </c>
      <c r="C202" t="str">
        <f>VLOOKUP(B202,'ISO3'!$B$1:$G$246,6,FALSE)</f>
        <v>TUR</v>
      </c>
      <c r="E202">
        <v>114.4090467</v>
      </c>
      <c r="F202">
        <v>110.56942290000001</v>
      </c>
      <c r="G202" s="24">
        <v>112.836540779225</v>
      </c>
      <c r="H202" s="24">
        <v>121.780618148917</v>
      </c>
    </row>
    <row r="203" spans="1:8" x14ac:dyDescent="0.25">
      <c r="A203" t="s">
        <v>792</v>
      </c>
      <c r="B203" t="s">
        <v>635</v>
      </c>
      <c r="C203" t="str">
        <f>VLOOKUP(B203,'ISO3'!$B$1:$G$246,6,FALSE)</f>
        <v>TKM</v>
      </c>
      <c r="E203">
        <v>21.29768657</v>
      </c>
      <c r="F203">
        <v>23.375138190000001</v>
      </c>
      <c r="G203" s="24">
        <v>19.660465147307299</v>
      </c>
      <c r="H203" s="24">
        <v>22.654696552893899</v>
      </c>
    </row>
    <row r="204" spans="1:8" x14ac:dyDescent="0.25">
      <c r="A204" t="s">
        <v>793</v>
      </c>
      <c r="B204" t="s">
        <v>625</v>
      </c>
      <c r="C204" t="str">
        <f>VLOOKUP(B204,'ISO3'!$B$1:$G$246,6,FALSE)</f>
        <v>TCA</v>
      </c>
      <c r="E204">
        <v>6.4873108999999998E-2</v>
      </c>
      <c r="F204">
        <v>6.3175097E-2</v>
      </c>
      <c r="G204" s="24">
        <v>8.4526405285715797E-2</v>
      </c>
      <c r="H204" s="24">
        <v>9.31175248566318E-2</v>
      </c>
    </row>
    <row r="205" spans="1:8" x14ac:dyDescent="0.25">
      <c r="A205" t="s">
        <v>795</v>
      </c>
      <c r="B205" t="s">
        <v>645</v>
      </c>
      <c r="C205" t="str">
        <f>VLOOKUP(B205,'ISO3'!$B$1:$G$246,6,FALSE)</f>
        <v>TUV</v>
      </c>
      <c r="E205">
        <v>3.133158E-3</v>
      </c>
      <c r="F205">
        <v>3.3380300000000001E-3</v>
      </c>
      <c r="G205" s="24">
        <v>2.1108332585575299E-3</v>
      </c>
      <c r="H205" s="24">
        <v>2.16924674963927E-3</v>
      </c>
    </row>
    <row r="206" spans="1:8" x14ac:dyDescent="0.25">
      <c r="A206" t="s">
        <v>796</v>
      </c>
      <c r="B206" t="s">
        <v>56</v>
      </c>
      <c r="C206" t="str">
        <f>VLOOKUP(B206,'ISO3'!$B$1:$G$246,6,FALSE)</f>
        <v>UGA</v>
      </c>
      <c r="E206">
        <v>1.469641674</v>
      </c>
      <c r="F206">
        <v>1.509624817</v>
      </c>
      <c r="G206" s="24">
        <v>1.5029972213387699</v>
      </c>
      <c r="H206" s="24">
        <v>1.5776375770584801</v>
      </c>
    </row>
    <row r="207" spans="1:8" x14ac:dyDescent="0.25">
      <c r="A207" t="s">
        <v>797</v>
      </c>
      <c r="B207" t="s">
        <v>652</v>
      </c>
      <c r="C207" t="str">
        <f>VLOOKUP(B207,'ISO3'!$B$1:$G$246,6,FALSE)</f>
        <v>UKR</v>
      </c>
      <c r="E207">
        <v>63.235306970000003</v>
      </c>
      <c r="F207">
        <v>60.925052669999999</v>
      </c>
      <c r="G207" s="24">
        <v>56.479573953814302</v>
      </c>
      <c r="H207" s="24">
        <v>55.092171445022601</v>
      </c>
    </row>
    <row r="208" spans="1:8" x14ac:dyDescent="0.25">
      <c r="A208" t="s">
        <v>798</v>
      </c>
      <c r="B208" t="s">
        <v>300</v>
      </c>
      <c r="C208" t="str">
        <f>VLOOKUP(B208,'ISO3'!$B$1:$G$246,6,FALSE)</f>
        <v>ARE</v>
      </c>
      <c r="E208">
        <v>51.457796449999996</v>
      </c>
      <c r="F208">
        <v>52.042319990000003</v>
      </c>
      <c r="G208" s="24">
        <v>54.3352733998207</v>
      </c>
      <c r="H208" s="24">
        <v>55.700506981106798</v>
      </c>
    </row>
    <row r="209" spans="1:8" x14ac:dyDescent="0.25">
      <c r="A209" t="s">
        <v>799</v>
      </c>
      <c r="B209" t="s">
        <v>398</v>
      </c>
      <c r="C209" t="str">
        <f>VLOOKUP(B209,'ISO3'!$B$1:$G$246,6,FALSE)</f>
        <v>GBR</v>
      </c>
      <c r="E209">
        <v>103.7496068</v>
      </c>
      <c r="F209">
        <v>100.9493439</v>
      </c>
      <c r="G209" s="24">
        <v>89.045632967835004</v>
      </c>
      <c r="H209" s="24">
        <v>94.643335378283496</v>
      </c>
    </row>
    <row r="210" spans="1:8" x14ac:dyDescent="0.25">
      <c r="A210" t="s">
        <v>800</v>
      </c>
      <c r="B210" t="s">
        <v>649</v>
      </c>
      <c r="C210" t="str">
        <f>VLOOKUP(B210,'ISO3'!$B$1:$G$246,6,FALSE)</f>
        <v>TZA</v>
      </c>
      <c r="E210">
        <v>3.1391618060000002</v>
      </c>
      <c r="F210">
        <v>3.1731184670000001</v>
      </c>
      <c r="G210" s="24">
        <v>3.35539836684445</v>
      </c>
      <c r="H210" s="24">
        <v>3.56410069256175</v>
      </c>
    </row>
    <row r="211" spans="1:8" x14ac:dyDescent="0.25">
      <c r="A211" t="s">
        <v>801</v>
      </c>
      <c r="B211" t="s">
        <v>19</v>
      </c>
      <c r="C211" t="str">
        <f>VLOOKUP(B211,'ISO3'!$B$1:$G$246,6,FALSE)</f>
        <v>USA</v>
      </c>
      <c r="E211">
        <v>1480.5899300000001</v>
      </c>
      <c r="F211">
        <v>1442.329874</v>
      </c>
      <c r="G211" s="24">
        <v>1287.0335996726301</v>
      </c>
      <c r="H211" s="24">
        <v>1366.6309739875701</v>
      </c>
    </row>
    <row r="212" spans="1:8" x14ac:dyDescent="0.25">
      <c r="A212" t="s">
        <v>802</v>
      </c>
      <c r="B212" t="s">
        <v>657</v>
      </c>
      <c r="C212" t="str">
        <f>VLOOKUP(B212,'ISO3'!$B$1:$G$246,6,FALSE)</f>
        <v>URY</v>
      </c>
      <c r="E212">
        <v>1.7062878399999999</v>
      </c>
      <c r="F212">
        <v>1.7407519650000001</v>
      </c>
      <c r="G212" s="24">
        <v>1.7185178871119999</v>
      </c>
      <c r="H212" s="24">
        <v>1.8389389430456</v>
      </c>
    </row>
    <row r="213" spans="1:8" x14ac:dyDescent="0.25">
      <c r="A213" t="s">
        <v>803</v>
      </c>
      <c r="B213" t="s">
        <v>659</v>
      </c>
      <c r="C213" t="str">
        <f>VLOOKUP(B213,'ISO3'!$B$1:$G$246,6,FALSE)</f>
        <v>UZB</v>
      </c>
      <c r="E213">
        <v>31.096716619999999</v>
      </c>
      <c r="F213">
        <v>30.088970870000001</v>
      </c>
      <c r="G213" s="24">
        <v>32.270660219523201</v>
      </c>
      <c r="H213" s="24">
        <v>33.196364024293203</v>
      </c>
    </row>
    <row r="214" spans="1:8" x14ac:dyDescent="0.25">
      <c r="A214" t="s">
        <v>804</v>
      </c>
      <c r="B214" t="s">
        <v>680</v>
      </c>
      <c r="C214" t="str">
        <f>VLOOKUP(B214,'ISO3'!$B$1:$G$246,6,FALSE)</f>
        <v>VUT</v>
      </c>
      <c r="E214">
        <v>3.9686668000000001E-2</v>
      </c>
      <c r="F214">
        <v>4.2281708000000001E-2</v>
      </c>
      <c r="G214" s="24">
        <v>4.6438331688265701E-2</v>
      </c>
      <c r="H214" s="24">
        <v>4.7723428492063999E-2</v>
      </c>
    </row>
    <row r="215" spans="1:8" x14ac:dyDescent="0.25">
      <c r="A215" t="s">
        <v>805</v>
      </c>
      <c r="B215" t="s">
        <v>669</v>
      </c>
      <c r="C215" t="str">
        <f>VLOOKUP(B215,'ISO3'!$B$1:$G$246,6,FALSE)</f>
        <v>VEN</v>
      </c>
      <c r="E215">
        <v>35.370162059999998</v>
      </c>
      <c r="F215">
        <v>31.847102759999999</v>
      </c>
      <c r="G215" s="24">
        <v>20.869941625776299</v>
      </c>
      <c r="H215" s="24">
        <v>21.7649016054655</v>
      </c>
    </row>
    <row r="216" spans="1:8" x14ac:dyDescent="0.25">
      <c r="A216" t="s">
        <v>806</v>
      </c>
      <c r="B216" t="s">
        <v>677</v>
      </c>
      <c r="C216" t="str">
        <f>VLOOKUP(B216,'ISO3'!$B$1:$G$246,6,FALSE)</f>
        <v>VNM</v>
      </c>
      <c r="E216">
        <v>57.798615910000002</v>
      </c>
      <c r="F216">
        <v>67.606143930000002</v>
      </c>
      <c r="G216" s="24">
        <v>89.765210591723402</v>
      </c>
      <c r="H216" s="24">
        <v>88.977529442030402</v>
      </c>
    </row>
    <row r="217" spans="1:8" x14ac:dyDescent="0.25">
      <c r="A217" t="s">
        <v>807</v>
      </c>
      <c r="B217" t="s">
        <v>682</v>
      </c>
      <c r="C217" t="str">
        <f>VLOOKUP(B217,'ISO3'!$B$1:$G$246,6,FALSE)</f>
        <v>WLF</v>
      </c>
      <c r="E217">
        <v>7.3107019999999997E-3</v>
      </c>
      <c r="F217">
        <v>7.7887360000000001E-3</v>
      </c>
      <c r="G217" s="24">
        <v>7.3879164049513602E-3</v>
      </c>
      <c r="H217" s="24">
        <v>7.5923636237374597E-3</v>
      </c>
    </row>
    <row r="218" spans="1:8" x14ac:dyDescent="0.25">
      <c r="A218" t="s">
        <v>808</v>
      </c>
      <c r="B218" t="s">
        <v>686</v>
      </c>
      <c r="C218" t="str">
        <f>VLOOKUP(B218,'ISO3'!$B$1:$G$246,6,FALSE)</f>
        <v>YEM</v>
      </c>
      <c r="E218">
        <v>2.7143251930000001</v>
      </c>
      <c r="F218">
        <v>2.7988667270000001</v>
      </c>
      <c r="G218" s="24">
        <v>3.3133549997278</v>
      </c>
      <c r="H218" s="24">
        <v>3.4051848374807299</v>
      </c>
    </row>
    <row r="219" spans="1:8" x14ac:dyDescent="0.25">
      <c r="A219" t="s">
        <v>809</v>
      </c>
      <c r="B219" t="s">
        <v>54</v>
      </c>
      <c r="C219" t="str">
        <f>VLOOKUP(B219,'ISO3'!$B$1:$G$246,6,FALSE)</f>
        <v>ZMB</v>
      </c>
      <c r="E219">
        <v>1.89140112</v>
      </c>
      <c r="F219">
        <v>1.834194796</v>
      </c>
      <c r="G219" s="24">
        <v>1.9870804707110099</v>
      </c>
      <c r="H219" s="24">
        <v>2.0950272692317098</v>
      </c>
    </row>
    <row r="220" spans="1:8" x14ac:dyDescent="0.25">
      <c r="A220" t="s">
        <v>810</v>
      </c>
      <c r="B220" t="s">
        <v>52</v>
      </c>
      <c r="C220" t="str">
        <f>VLOOKUP(B220,'ISO3'!$B$1:$G$246,6,FALSE)</f>
        <v>ZWE</v>
      </c>
      <c r="E220">
        <v>3.095135092</v>
      </c>
      <c r="F220">
        <v>2.8314101850000002</v>
      </c>
      <c r="G220" s="24">
        <v>2.8951684500248001</v>
      </c>
      <c r="H220" s="24">
        <v>3.0830004920623102</v>
      </c>
    </row>
    <row r="221" spans="1:8" x14ac:dyDescent="0.25">
      <c r="C221" t="s">
        <v>17</v>
      </c>
      <c r="E221" t="e">
        <f>SUMIF(#REF!,#REF!,E2:E220)</f>
        <v>#REF!</v>
      </c>
      <c r="F221" t="e">
        <f>SUMIF(#REF!,#REF!,F2:F220)</f>
        <v>#REF!</v>
      </c>
      <c r="G221" t="e">
        <f>SUMIF(#REF!,#REF!,G2:G220)</f>
        <v>#REF!</v>
      </c>
      <c r="H221" t="e">
        <f>SUMIF(#REF!,#REF!,H2:H220)</f>
        <v>#REF!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9998-4075-4A41-BB78-70EDF8D67A48}">
  <dimension ref="A1:Q272"/>
  <sheetViews>
    <sheetView workbookViewId="0"/>
  </sheetViews>
  <sheetFormatPr baseColWidth="10" defaultRowHeight="15" x14ac:dyDescent="0.25"/>
  <sheetData>
    <row r="1" spans="1:16" x14ac:dyDescent="0.25">
      <c r="A1" t="s">
        <v>819</v>
      </c>
      <c r="B1" t="s">
        <v>820</v>
      </c>
      <c r="C1" t="s">
        <v>821</v>
      </c>
      <c r="D1" t="s">
        <v>822</v>
      </c>
      <c r="E1" t="s">
        <v>823</v>
      </c>
      <c r="F1" t="s">
        <v>824</v>
      </c>
      <c r="G1" t="s">
        <v>825</v>
      </c>
      <c r="H1" t="s">
        <v>826</v>
      </c>
      <c r="I1" t="s">
        <v>827</v>
      </c>
      <c r="J1" t="s">
        <v>828</v>
      </c>
      <c r="K1" t="s">
        <v>829</v>
      </c>
      <c r="L1" t="s">
        <v>830</v>
      </c>
      <c r="M1" t="s">
        <v>831</v>
      </c>
      <c r="N1" t="s">
        <v>832</v>
      </c>
      <c r="O1" t="s">
        <v>833</v>
      </c>
      <c r="P1" t="s">
        <v>834</v>
      </c>
    </row>
    <row r="2" spans="1:16" x14ac:dyDescent="0.25">
      <c r="A2" t="s">
        <v>835</v>
      </c>
      <c r="B2" t="s">
        <v>836</v>
      </c>
      <c r="C2" t="s">
        <v>99</v>
      </c>
      <c r="D2" t="s">
        <v>288</v>
      </c>
      <c r="E2" t="s">
        <v>975</v>
      </c>
      <c r="F2" t="s">
        <v>975</v>
      </c>
      <c r="G2">
        <v>19907317065.666649</v>
      </c>
      <c r="H2">
        <v>20146404996.223026</v>
      </c>
      <c r="I2">
        <v>20497126770.133526</v>
      </c>
      <c r="J2">
        <v>19134211763.859024</v>
      </c>
      <c r="K2">
        <v>18116562464.90881</v>
      </c>
      <c r="L2">
        <v>18753469630.258575</v>
      </c>
      <c r="M2">
        <v>18053228578.887756</v>
      </c>
      <c r="N2">
        <v>18799450742.782288</v>
      </c>
      <c r="O2">
        <v>20116137325.820553</v>
      </c>
      <c r="P2" t="s">
        <v>975</v>
      </c>
    </row>
    <row r="3" spans="1:16" x14ac:dyDescent="0.25">
      <c r="A3" t="s">
        <v>835</v>
      </c>
      <c r="B3" t="s">
        <v>836</v>
      </c>
      <c r="C3" t="s">
        <v>101</v>
      </c>
      <c r="D3" t="s">
        <v>294</v>
      </c>
      <c r="E3">
        <v>2028553750</v>
      </c>
      <c r="F3">
        <v>3480355258.0412197</v>
      </c>
      <c r="G3">
        <v>12319830437.346674</v>
      </c>
      <c r="H3">
        <v>12776220507.016235</v>
      </c>
      <c r="I3">
        <v>13228147516.116798</v>
      </c>
      <c r="J3">
        <v>11386850129.841055</v>
      </c>
      <c r="K3">
        <v>11861199830.83956</v>
      </c>
      <c r="L3">
        <v>13019689336.691856</v>
      </c>
      <c r="M3">
        <v>15156432309.897657</v>
      </c>
      <c r="N3">
        <v>15401830754.077347</v>
      </c>
      <c r="O3">
        <v>15131866270.593649</v>
      </c>
      <c r="P3">
        <v>18260043499.806801</v>
      </c>
    </row>
    <row r="4" spans="1:16" x14ac:dyDescent="0.25">
      <c r="A4" t="s">
        <v>835</v>
      </c>
      <c r="B4" t="s">
        <v>836</v>
      </c>
      <c r="C4" t="s">
        <v>103</v>
      </c>
      <c r="D4" t="s">
        <v>377</v>
      </c>
      <c r="E4">
        <v>62048562947.250908</v>
      </c>
      <c r="F4">
        <v>54790392746.193855</v>
      </c>
      <c r="G4">
        <v>209058991952.12546</v>
      </c>
      <c r="H4">
        <v>209755003250.664</v>
      </c>
      <c r="I4">
        <v>213810024944.46445</v>
      </c>
      <c r="J4">
        <v>165979279263.17441</v>
      </c>
      <c r="K4">
        <v>160034163871.45465</v>
      </c>
      <c r="L4">
        <v>170097014589.13431</v>
      </c>
      <c r="M4">
        <v>174910878623.04855</v>
      </c>
      <c r="N4">
        <v>171767403748.19025</v>
      </c>
      <c r="O4">
        <v>145009181490.61975</v>
      </c>
      <c r="P4">
        <v>167983141738.31149</v>
      </c>
    </row>
    <row r="5" spans="1:16" x14ac:dyDescent="0.25">
      <c r="A5" t="s">
        <v>835</v>
      </c>
      <c r="B5" t="s">
        <v>836</v>
      </c>
      <c r="C5" t="s">
        <v>837</v>
      </c>
      <c r="D5" t="s">
        <v>305</v>
      </c>
      <c r="E5" t="s">
        <v>975</v>
      </c>
      <c r="F5" t="s">
        <v>975</v>
      </c>
      <c r="G5">
        <v>640000000</v>
      </c>
      <c r="H5">
        <v>638000000</v>
      </c>
      <c r="I5">
        <v>643000000</v>
      </c>
      <c r="J5">
        <v>673000000</v>
      </c>
      <c r="K5">
        <v>671000000</v>
      </c>
      <c r="L5">
        <v>612000000</v>
      </c>
      <c r="M5">
        <v>639000000</v>
      </c>
      <c r="N5">
        <v>648000000</v>
      </c>
      <c r="O5">
        <v>709000000</v>
      </c>
      <c r="P5" t="s">
        <v>975</v>
      </c>
    </row>
    <row r="6" spans="1:16" x14ac:dyDescent="0.25">
      <c r="A6" t="s">
        <v>835</v>
      </c>
      <c r="B6" t="s">
        <v>836</v>
      </c>
      <c r="C6" t="s">
        <v>105</v>
      </c>
      <c r="D6" t="s">
        <v>295</v>
      </c>
      <c r="E6">
        <v>1029048481.8805093</v>
      </c>
      <c r="F6">
        <v>1429049198.4521837</v>
      </c>
      <c r="G6">
        <v>3188652765.3618441</v>
      </c>
      <c r="H6">
        <v>3193512950.0241861</v>
      </c>
      <c r="I6">
        <v>3271685596.6632113</v>
      </c>
      <c r="J6">
        <v>2789881258.5036159</v>
      </c>
      <c r="K6">
        <v>2896610479.7307653</v>
      </c>
      <c r="L6">
        <v>3000162081.1197567</v>
      </c>
      <c r="M6">
        <v>3218419896.9641023</v>
      </c>
      <c r="N6">
        <v>3155149347.8063922</v>
      </c>
      <c r="O6">
        <v>2891001149.361105</v>
      </c>
      <c r="P6">
        <v>3329910723.7607841</v>
      </c>
    </row>
    <row r="7" spans="1:16" x14ac:dyDescent="0.25">
      <c r="A7" t="s">
        <v>835</v>
      </c>
      <c r="B7" t="s">
        <v>836</v>
      </c>
      <c r="C7" t="s">
        <v>107</v>
      </c>
      <c r="D7" t="s">
        <v>289</v>
      </c>
      <c r="E7">
        <v>11228764963.235294</v>
      </c>
      <c r="F7">
        <v>9129594818.6074924</v>
      </c>
      <c r="G7">
        <v>124998158417.86142</v>
      </c>
      <c r="H7">
        <v>133401594460.92207</v>
      </c>
      <c r="I7">
        <v>137244418012.55327</v>
      </c>
      <c r="J7">
        <v>87219290028.726303</v>
      </c>
      <c r="K7">
        <v>49840494025.516556</v>
      </c>
      <c r="L7">
        <v>68972763787.154663</v>
      </c>
      <c r="M7">
        <v>77792940077.119278</v>
      </c>
      <c r="N7">
        <v>69309104806.631073</v>
      </c>
      <c r="O7">
        <v>53619071176.139008</v>
      </c>
      <c r="P7">
        <v>72546985708.570663</v>
      </c>
    </row>
    <row r="8" spans="1:16" x14ac:dyDescent="0.25">
      <c r="A8" t="s">
        <v>835</v>
      </c>
      <c r="B8" t="s">
        <v>836</v>
      </c>
      <c r="C8" t="s">
        <v>111</v>
      </c>
      <c r="D8" t="s">
        <v>314</v>
      </c>
      <c r="E8">
        <v>459470370.37037033</v>
      </c>
      <c r="F8">
        <v>826370370.37037027</v>
      </c>
      <c r="G8">
        <v>1199948148.1481481</v>
      </c>
      <c r="H8">
        <v>1181448148.1481481</v>
      </c>
      <c r="I8">
        <v>1249733333.3333333</v>
      </c>
      <c r="J8">
        <v>1336692592.5925925</v>
      </c>
      <c r="K8">
        <v>1436585185.1851852</v>
      </c>
      <c r="L8">
        <v>1467977777.7777777</v>
      </c>
      <c r="M8">
        <v>1605944444.4444444</v>
      </c>
      <c r="N8">
        <v>1687533333.3333333</v>
      </c>
      <c r="O8">
        <v>1370281481.4814813</v>
      </c>
      <c r="P8">
        <v>1471125925.9259257</v>
      </c>
    </row>
    <row r="9" spans="1:16" x14ac:dyDescent="0.25">
      <c r="A9" t="s">
        <v>835</v>
      </c>
      <c r="B9" t="s">
        <v>836</v>
      </c>
      <c r="C9" t="s">
        <v>113</v>
      </c>
      <c r="D9" t="s">
        <v>303</v>
      </c>
      <c r="E9">
        <v>141352368714.69131</v>
      </c>
      <c r="F9">
        <v>284203750000</v>
      </c>
      <c r="G9">
        <v>545982375701.12799</v>
      </c>
      <c r="H9">
        <v>552025140252.24634</v>
      </c>
      <c r="I9">
        <v>526319673731.63831</v>
      </c>
      <c r="J9">
        <v>594749285413.2124</v>
      </c>
      <c r="K9">
        <v>557531376217.96692</v>
      </c>
      <c r="L9">
        <v>643628665302.15491</v>
      </c>
      <c r="M9">
        <v>524819742918.66882</v>
      </c>
      <c r="N9">
        <v>452818426182.65802</v>
      </c>
      <c r="O9">
        <v>389591035520.67505</v>
      </c>
      <c r="P9">
        <v>491492700657.01166</v>
      </c>
    </row>
    <row r="10" spans="1:16" x14ac:dyDescent="0.25">
      <c r="A10" t="s">
        <v>835</v>
      </c>
      <c r="B10" t="s">
        <v>836</v>
      </c>
      <c r="C10" t="s">
        <v>115</v>
      </c>
      <c r="D10" t="s">
        <v>304</v>
      </c>
      <c r="E10">
        <v>2256838857.6099715</v>
      </c>
      <c r="F10">
        <v>1911563668.8500648</v>
      </c>
      <c r="G10">
        <v>10619320048.585737</v>
      </c>
      <c r="H10">
        <v>11121465767.406683</v>
      </c>
      <c r="I10">
        <v>11609512939.75425</v>
      </c>
      <c r="J10">
        <v>10553337672.987204</v>
      </c>
      <c r="K10">
        <v>10546135160.030985</v>
      </c>
      <c r="L10">
        <v>11527458565.733419</v>
      </c>
      <c r="M10">
        <v>12457941907.033281</v>
      </c>
      <c r="N10">
        <v>13619291361.281445</v>
      </c>
      <c r="O10">
        <v>12641209802.111986</v>
      </c>
      <c r="P10">
        <v>13861183873.593109</v>
      </c>
    </row>
    <row r="11" spans="1:16" x14ac:dyDescent="0.25">
      <c r="A11" t="s">
        <v>835</v>
      </c>
      <c r="B11" t="s">
        <v>836</v>
      </c>
      <c r="C11" t="s">
        <v>117</v>
      </c>
      <c r="D11" t="s">
        <v>287</v>
      </c>
      <c r="E11">
        <v>764804469.27374303</v>
      </c>
      <c r="F11">
        <v>1873184357.5418994</v>
      </c>
      <c r="G11">
        <v>2615083798.8826814</v>
      </c>
      <c r="H11">
        <v>2727932960.8938546</v>
      </c>
      <c r="I11">
        <v>2791061452.5139666</v>
      </c>
      <c r="J11">
        <v>2963128491.6201115</v>
      </c>
      <c r="K11">
        <v>2983798882.6815643</v>
      </c>
      <c r="L11">
        <v>3092178770.9497204</v>
      </c>
      <c r="M11">
        <v>3202234636.8715081</v>
      </c>
      <c r="N11">
        <v>3310055865.9217877</v>
      </c>
      <c r="O11">
        <v>2496648044.6927376</v>
      </c>
      <c r="P11" t="s">
        <v>975</v>
      </c>
    </row>
    <row r="12" spans="1:16" x14ac:dyDescent="0.25">
      <c r="A12" t="s">
        <v>835</v>
      </c>
      <c r="B12" t="s">
        <v>836</v>
      </c>
      <c r="C12" t="s">
        <v>119</v>
      </c>
      <c r="D12" t="s">
        <v>318</v>
      </c>
      <c r="E12">
        <v>311326664101.57751</v>
      </c>
      <c r="F12">
        <v>415576210513.09424</v>
      </c>
      <c r="G12">
        <v>1546508558465.6631</v>
      </c>
      <c r="H12">
        <v>1576335282651.072</v>
      </c>
      <c r="I12">
        <v>1467504819608.9233</v>
      </c>
      <c r="J12">
        <v>1350534154255.7617</v>
      </c>
      <c r="K12">
        <v>1206685107002.4749</v>
      </c>
      <c r="L12">
        <v>1326882872011.4639</v>
      </c>
      <c r="M12">
        <v>1428529571351.0581</v>
      </c>
      <c r="N12">
        <v>1391952510370.4763</v>
      </c>
      <c r="O12">
        <v>1327836171068.5078</v>
      </c>
      <c r="P12">
        <v>1542659899992.5366</v>
      </c>
    </row>
    <row r="13" spans="1:16" x14ac:dyDescent="0.25">
      <c r="A13" t="s">
        <v>835</v>
      </c>
      <c r="B13" t="s">
        <v>836</v>
      </c>
      <c r="C13" t="s">
        <v>121</v>
      </c>
      <c r="D13" t="s">
        <v>319</v>
      </c>
      <c r="E13">
        <v>166463386179.35373</v>
      </c>
      <c r="F13">
        <v>197289625479.90631</v>
      </c>
      <c r="G13">
        <v>409401816050.53131</v>
      </c>
      <c r="H13">
        <v>430190979705.96198</v>
      </c>
      <c r="I13">
        <v>442584815286.03375</v>
      </c>
      <c r="J13">
        <v>381971148530.54279</v>
      </c>
      <c r="K13">
        <v>395837353031.49902</v>
      </c>
      <c r="L13">
        <v>417261151844.97717</v>
      </c>
      <c r="M13">
        <v>455168151938.94086</v>
      </c>
      <c r="N13">
        <v>445011872704.46985</v>
      </c>
      <c r="O13">
        <v>433258467676.51483</v>
      </c>
      <c r="P13">
        <v>477082467454.29468</v>
      </c>
    </row>
    <row r="14" spans="1:16" x14ac:dyDescent="0.25">
      <c r="A14" t="s">
        <v>835</v>
      </c>
      <c r="B14" t="s">
        <v>836</v>
      </c>
      <c r="C14" t="s">
        <v>123</v>
      </c>
      <c r="D14" t="s">
        <v>320</v>
      </c>
      <c r="E14">
        <v>8858006035.915659</v>
      </c>
      <c r="F14">
        <v>5272798390.7018328</v>
      </c>
      <c r="G14">
        <v>69683935845.213852</v>
      </c>
      <c r="H14">
        <v>74164435946.462723</v>
      </c>
      <c r="I14">
        <v>75244294275.149811</v>
      </c>
      <c r="J14">
        <v>53074370486.043335</v>
      </c>
      <c r="K14">
        <v>37867518957.197472</v>
      </c>
      <c r="L14">
        <v>40865558912.386703</v>
      </c>
      <c r="M14">
        <v>47112941176.470589</v>
      </c>
      <c r="N14">
        <v>48174235294.117645</v>
      </c>
      <c r="O14">
        <v>42693000000</v>
      </c>
      <c r="P14">
        <v>54622176470.588234</v>
      </c>
    </row>
    <row r="15" spans="1:16" x14ac:dyDescent="0.25">
      <c r="A15" t="s">
        <v>835</v>
      </c>
      <c r="B15" t="s">
        <v>836</v>
      </c>
      <c r="C15" t="s">
        <v>838</v>
      </c>
      <c r="D15" t="s">
        <v>326</v>
      </c>
      <c r="E15">
        <v>3166000000</v>
      </c>
      <c r="F15">
        <v>8076470000</v>
      </c>
      <c r="G15">
        <v>10720500000</v>
      </c>
      <c r="H15">
        <v>10562800000</v>
      </c>
      <c r="I15">
        <v>11176100000</v>
      </c>
      <c r="J15">
        <v>11861900000</v>
      </c>
      <c r="K15">
        <v>11834600000</v>
      </c>
      <c r="L15">
        <v>12357600000</v>
      </c>
      <c r="M15">
        <v>12755800000</v>
      </c>
      <c r="N15">
        <v>13192800000</v>
      </c>
      <c r="O15">
        <v>9699500000</v>
      </c>
      <c r="P15">
        <v>11208600000</v>
      </c>
    </row>
    <row r="16" spans="1:16" x14ac:dyDescent="0.25">
      <c r="A16" t="s">
        <v>835</v>
      </c>
      <c r="B16" t="s">
        <v>836</v>
      </c>
      <c r="C16" t="s">
        <v>127</v>
      </c>
      <c r="D16" t="s">
        <v>325</v>
      </c>
      <c r="E16">
        <v>4229787234.0425529</v>
      </c>
      <c r="F16">
        <v>9062898936.1702118</v>
      </c>
      <c r="G16">
        <v>30749308510.638298</v>
      </c>
      <c r="H16">
        <v>32539468085.106384</v>
      </c>
      <c r="I16">
        <v>33387712765.957447</v>
      </c>
      <c r="J16">
        <v>31050638297.872341</v>
      </c>
      <c r="K16">
        <v>32234973404.255318</v>
      </c>
      <c r="L16">
        <v>35473776595.744682</v>
      </c>
      <c r="M16">
        <v>37802005319.148933</v>
      </c>
      <c r="N16">
        <v>38653318085.106384</v>
      </c>
      <c r="O16">
        <v>34723357446.80851</v>
      </c>
      <c r="P16">
        <v>38868663031.914894</v>
      </c>
    </row>
    <row r="17" spans="1:16" x14ac:dyDescent="0.25">
      <c r="A17" t="s">
        <v>835</v>
      </c>
      <c r="B17" t="s">
        <v>836</v>
      </c>
      <c r="C17" t="s">
        <v>129</v>
      </c>
      <c r="D17" t="s">
        <v>323</v>
      </c>
      <c r="E17">
        <v>31598341233.462959</v>
      </c>
      <c r="F17">
        <v>53369787318.624527</v>
      </c>
      <c r="G17">
        <v>133355749482.47754</v>
      </c>
      <c r="H17">
        <v>149990451022.28983</v>
      </c>
      <c r="I17">
        <v>172885454931.45309</v>
      </c>
      <c r="J17">
        <v>195078678697.22955</v>
      </c>
      <c r="K17">
        <v>265236247989.15454</v>
      </c>
      <c r="L17">
        <v>293754646182.38947</v>
      </c>
      <c r="M17">
        <v>321379023557.46161</v>
      </c>
      <c r="N17">
        <v>351238438542.79224</v>
      </c>
      <c r="O17">
        <v>373902134700.40961</v>
      </c>
      <c r="P17">
        <v>416264942893.32617</v>
      </c>
    </row>
    <row r="18" spans="1:16" x14ac:dyDescent="0.25">
      <c r="A18" t="s">
        <v>835</v>
      </c>
      <c r="B18" t="s">
        <v>836</v>
      </c>
      <c r="C18" t="s">
        <v>131</v>
      </c>
      <c r="D18" t="s">
        <v>340</v>
      </c>
      <c r="E18">
        <v>2012131457.2664447</v>
      </c>
      <c r="F18">
        <v>3059500000</v>
      </c>
      <c r="G18">
        <v>4610095997.7710352</v>
      </c>
      <c r="H18">
        <v>4677248301.8995895</v>
      </c>
      <c r="I18">
        <v>4696344341.6432648</v>
      </c>
      <c r="J18">
        <v>4724691212.5059299</v>
      </c>
      <c r="K18">
        <v>4832811755.5646706</v>
      </c>
      <c r="L18">
        <v>4981588899.82409</v>
      </c>
      <c r="M18">
        <v>5097283213.1396503</v>
      </c>
      <c r="N18">
        <v>5304164323.2531996</v>
      </c>
      <c r="O18">
        <v>4689534961.7595606</v>
      </c>
      <c r="P18">
        <v>4900800000</v>
      </c>
    </row>
    <row r="19" spans="1:16" x14ac:dyDescent="0.25">
      <c r="A19" t="s">
        <v>835</v>
      </c>
      <c r="B19" t="s">
        <v>836</v>
      </c>
      <c r="C19" t="s">
        <v>133</v>
      </c>
      <c r="D19" t="s">
        <v>332</v>
      </c>
      <c r="E19">
        <v>21650000000</v>
      </c>
      <c r="F19">
        <v>12736856827.984661</v>
      </c>
      <c r="G19">
        <v>65685102554.875854</v>
      </c>
      <c r="H19">
        <v>75527984234.234238</v>
      </c>
      <c r="I19">
        <v>78813839984.350555</v>
      </c>
      <c r="J19">
        <v>56454734396.584198</v>
      </c>
      <c r="K19">
        <v>47722657820.667473</v>
      </c>
      <c r="L19">
        <v>54726595249.184914</v>
      </c>
      <c r="M19">
        <v>60031262269.336479</v>
      </c>
      <c r="N19">
        <v>64409647193.804375</v>
      </c>
      <c r="O19">
        <v>61489588894.821144</v>
      </c>
      <c r="P19">
        <v>68218816484.122612</v>
      </c>
    </row>
    <row r="20" spans="1:16" x14ac:dyDescent="0.25">
      <c r="A20" t="s">
        <v>835</v>
      </c>
      <c r="B20" t="s">
        <v>836</v>
      </c>
      <c r="C20" t="s">
        <v>135</v>
      </c>
      <c r="D20" t="s">
        <v>322</v>
      </c>
      <c r="E20">
        <v>205331747947.85129</v>
      </c>
      <c r="F20">
        <v>236792460312.4711</v>
      </c>
      <c r="G20">
        <v>496152879924.72668</v>
      </c>
      <c r="H20">
        <v>521791015247.0603</v>
      </c>
      <c r="I20">
        <v>535390200131.0177</v>
      </c>
      <c r="J20">
        <v>462335574841.48413</v>
      </c>
      <c r="K20">
        <v>476062757356.92725</v>
      </c>
      <c r="L20">
        <v>502764720556.35382</v>
      </c>
      <c r="M20">
        <v>543347368038.35254</v>
      </c>
      <c r="N20">
        <v>535376258146.66583</v>
      </c>
      <c r="O20">
        <v>521676942134.63177</v>
      </c>
      <c r="P20">
        <v>599879025377.50977</v>
      </c>
    </row>
    <row r="21" spans="1:16" x14ac:dyDescent="0.25">
      <c r="A21" t="s">
        <v>835</v>
      </c>
      <c r="B21" t="s">
        <v>836</v>
      </c>
      <c r="C21" t="s">
        <v>137</v>
      </c>
      <c r="D21" t="s">
        <v>333</v>
      </c>
      <c r="E21">
        <v>412086445.49000001</v>
      </c>
      <c r="F21">
        <v>832072450</v>
      </c>
      <c r="G21">
        <v>1531348953.1839199</v>
      </c>
      <c r="H21">
        <v>1581844936.4235051</v>
      </c>
      <c r="I21">
        <v>1676406801.5409451</v>
      </c>
      <c r="J21">
        <v>1734320479.1395001</v>
      </c>
      <c r="K21">
        <v>1796928936.715055</v>
      </c>
      <c r="L21">
        <v>1844906692.53913</v>
      </c>
      <c r="M21">
        <v>1887465218.4820449</v>
      </c>
      <c r="N21">
        <v>1945250235.57603</v>
      </c>
      <c r="O21">
        <v>1585631670.3460951</v>
      </c>
      <c r="P21">
        <v>1789923264.03</v>
      </c>
    </row>
    <row r="22" spans="1:16" x14ac:dyDescent="0.25">
      <c r="A22" t="s">
        <v>835</v>
      </c>
      <c r="B22" t="s">
        <v>836</v>
      </c>
      <c r="C22" t="s">
        <v>90</v>
      </c>
      <c r="D22" t="s">
        <v>91</v>
      </c>
      <c r="E22">
        <v>1959965243.7626901</v>
      </c>
      <c r="F22">
        <v>3519991326.4846358</v>
      </c>
      <c r="G22">
        <v>11141358945.134943</v>
      </c>
      <c r="H22">
        <v>12517845732.209541</v>
      </c>
      <c r="I22">
        <v>13284528654.057367</v>
      </c>
      <c r="J22">
        <v>11388160958.248966</v>
      </c>
      <c r="K22">
        <v>11821066152.59795</v>
      </c>
      <c r="L22">
        <v>12701654743.214926</v>
      </c>
      <c r="M22">
        <v>14262407011.476353</v>
      </c>
      <c r="N22">
        <v>14391686632.782114</v>
      </c>
      <c r="O22">
        <v>15651545331.540379</v>
      </c>
      <c r="P22">
        <v>17785640079.119114</v>
      </c>
    </row>
    <row r="23" spans="1:16" x14ac:dyDescent="0.25">
      <c r="A23" t="s">
        <v>835</v>
      </c>
      <c r="B23" t="s">
        <v>836</v>
      </c>
      <c r="C23" t="s">
        <v>140</v>
      </c>
      <c r="D23" t="s">
        <v>334</v>
      </c>
      <c r="E23">
        <v>1592400000</v>
      </c>
      <c r="F23">
        <v>3480219000</v>
      </c>
      <c r="G23">
        <v>6378188000</v>
      </c>
      <c r="H23">
        <v>6465756000</v>
      </c>
      <c r="I23">
        <v>6413988000</v>
      </c>
      <c r="J23">
        <v>6654541000</v>
      </c>
      <c r="K23">
        <v>6899911000</v>
      </c>
      <c r="L23">
        <v>7142316000</v>
      </c>
      <c r="M23">
        <v>7225977000</v>
      </c>
      <c r="N23">
        <v>7423465000</v>
      </c>
      <c r="O23">
        <v>6881662000</v>
      </c>
      <c r="P23">
        <v>7080900000</v>
      </c>
    </row>
    <row r="24" spans="1:16" x14ac:dyDescent="0.25">
      <c r="A24" t="s">
        <v>835</v>
      </c>
      <c r="B24" t="s">
        <v>836</v>
      </c>
      <c r="C24" t="s">
        <v>142</v>
      </c>
      <c r="D24" t="s">
        <v>343</v>
      </c>
      <c r="E24">
        <v>287658184.00342655</v>
      </c>
      <c r="F24">
        <v>424464089.8976413</v>
      </c>
      <c r="G24">
        <v>1781281281.5791247</v>
      </c>
      <c r="H24">
        <v>1756215665.0932288</v>
      </c>
      <c r="I24">
        <v>1907090813.459065</v>
      </c>
      <c r="J24">
        <v>2003598212.9913535</v>
      </c>
      <c r="K24">
        <v>2158972129.0030699</v>
      </c>
      <c r="L24">
        <v>2450364928.0730205</v>
      </c>
      <c r="M24">
        <v>2446866404.9305816</v>
      </c>
      <c r="N24">
        <v>2535657069.0553718</v>
      </c>
      <c r="O24">
        <v>2315436303.2998829</v>
      </c>
      <c r="P24" t="s">
        <v>975</v>
      </c>
    </row>
    <row r="25" spans="1:16" x14ac:dyDescent="0.25">
      <c r="A25" t="s">
        <v>835</v>
      </c>
      <c r="B25" t="s">
        <v>836</v>
      </c>
      <c r="C25" t="s">
        <v>336</v>
      </c>
      <c r="D25" t="s">
        <v>335</v>
      </c>
      <c r="E25">
        <v>4867582597.5232697</v>
      </c>
      <c r="F25">
        <v>8397912525.2688599</v>
      </c>
      <c r="G25">
        <v>27084497481.910275</v>
      </c>
      <c r="H25">
        <v>30659338885.672935</v>
      </c>
      <c r="I25">
        <v>32996188017.366135</v>
      </c>
      <c r="J25">
        <v>33000198248.914616</v>
      </c>
      <c r="K25">
        <v>33941126193.921852</v>
      </c>
      <c r="L25">
        <v>37508642170.767006</v>
      </c>
      <c r="M25">
        <v>40287647930.535454</v>
      </c>
      <c r="N25">
        <v>40895322850.940666</v>
      </c>
      <c r="O25">
        <v>36629843806.078148</v>
      </c>
      <c r="P25">
        <v>40408208523.878433</v>
      </c>
    </row>
    <row r="26" spans="1:16" x14ac:dyDescent="0.25">
      <c r="A26" t="s">
        <v>835</v>
      </c>
      <c r="B26" t="s">
        <v>836</v>
      </c>
      <c r="C26" t="s">
        <v>146</v>
      </c>
      <c r="D26" t="s">
        <v>327</v>
      </c>
      <c r="E26" t="s">
        <v>975</v>
      </c>
      <c r="F26">
        <v>5567405605.2755527</v>
      </c>
      <c r="G26">
        <v>17221192487.029617</v>
      </c>
      <c r="H26">
        <v>18172335776.330074</v>
      </c>
      <c r="I26">
        <v>18560861397.557667</v>
      </c>
      <c r="J26">
        <v>16219819343.521389</v>
      </c>
      <c r="K26">
        <v>16914287593.289875</v>
      </c>
      <c r="L26">
        <v>18079076426.866726</v>
      </c>
      <c r="M26">
        <v>20177422311.077286</v>
      </c>
      <c r="N26">
        <v>20201323282.545101</v>
      </c>
      <c r="O26">
        <v>19955120004.660378</v>
      </c>
      <c r="P26">
        <v>22571512867.281586</v>
      </c>
    </row>
    <row r="27" spans="1:16" x14ac:dyDescent="0.25">
      <c r="A27" t="s">
        <v>835</v>
      </c>
      <c r="B27" t="s">
        <v>836</v>
      </c>
      <c r="C27" t="s">
        <v>50</v>
      </c>
      <c r="D27" t="s">
        <v>51</v>
      </c>
      <c r="E27">
        <v>3790567051.8677773</v>
      </c>
      <c r="F27">
        <v>5788329609.1575527</v>
      </c>
      <c r="G27">
        <v>14380004175.119429</v>
      </c>
      <c r="H27">
        <v>14901750991.201229</v>
      </c>
      <c r="I27">
        <v>15654660710.107952</v>
      </c>
      <c r="J27">
        <v>13578754072.4652</v>
      </c>
      <c r="K27">
        <v>15082578064.800207</v>
      </c>
      <c r="L27">
        <v>16088437675.164776</v>
      </c>
      <c r="M27">
        <v>16914245098.039217</v>
      </c>
      <c r="N27">
        <v>16695925027.194376</v>
      </c>
      <c r="O27">
        <v>14930072799.008396</v>
      </c>
      <c r="P27">
        <v>17613846472.991619</v>
      </c>
    </row>
    <row r="28" spans="1:16" x14ac:dyDescent="0.25">
      <c r="A28" t="s">
        <v>835</v>
      </c>
      <c r="B28" t="s">
        <v>836</v>
      </c>
      <c r="C28" t="s">
        <v>149</v>
      </c>
      <c r="D28" t="s">
        <v>25</v>
      </c>
      <c r="E28">
        <v>390725626002.86566</v>
      </c>
      <c r="F28">
        <v>655448188259.35071</v>
      </c>
      <c r="G28">
        <v>2465228293894.0117</v>
      </c>
      <c r="H28">
        <v>2472819362216.6948</v>
      </c>
      <c r="I28">
        <v>2456043766028.728</v>
      </c>
      <c r="J28">
        <v>1802211999538.6841</v>
      </c>
      <c r="K28">
        <v>1795693265810.2322</v>
      </c>
      <c r="L28">
        <v>2063514688761.9761</v>
      </c>
      <c r="M28">
        <v>1916933708381.8914</v>
      </c>
      <c r="N28">
        <v>1873288158977.2271</v>
      </c>
      <c r="O28">
        <v>1448565936739.5608</v>
      </c>
      <c r="P28">
        <v>1608981220812.2014</v>
      </c>
    </row>
    <row r="29" spans="1:16" x14ac:dyDescent="0.25">
      <c r="A29" t="s">
        <v>835</v>
      </c>
      <c r="B29" t="s">
        <v>836</v>
      </c>
      <c r="C29" t="s">
        <v>151</v>
      </c>
      <c r="D29" t="s">
        <v>671</v>
      </c>
      <c r="E29" t="s">
        <v>975</v>
      </c>
      <c r="F29" t="s">
        <v>975</v>
      </c>
      <c r="G29" t="s">
        <v>975</v>
      </c>
      <c r="H29" t="s">
        <v>975</v>
      </c>
      <c r="I29" t="s">
        <v>975</v>
      </c>
      <c r="J29" t="s">
        <v>975</v>
      </c>
      <c r="K29" t="s">
        <v>975</v>
      </c>
      <c r="L29" t="s">
        <v>975</v>
      </c>
      <c r="M29" t="s">
        <v>975</v>
      </c>
      <c r="N29" t="s">
        <v>975</v>
      </c>
      <c r="O29" t="s">
        <v>975</v>
      </c>
      <c r="P29" t="s">
        <v>975</v>
      </c>
    </row>
    <row r="30" spans="1:16" x14ac:dyDescent="0.25">
      <c r="A30" t="s">
        <v>835</v>
      </c>
      <c r="B30" t="s">
        <v>836</v>
      </c>
      <c r="C30" t="s">
        <v>153</v>
      </c>
      <c r="D30" t="s">
        <v>341</v>
      </c>
      <c r="E30">
        <v>3520551724.1379309</v>
      </c>
      <c r="F30">
        <v>6001153306.2645016</v>
      </c>
      <c r="G30">
        <v>19047940300.896286</v>
      </c>
      <c r="H30">
        <v>18093829923.273655</v>
      </c>
      <c r="I30">
        <v>17098342541.436466</v>
      </c>
      <c r="J30">
        <v>12930394937.81366</v>
      </c>
      <c r="K30">
        <v>11400854267.718817</v>
      </c>
      <c r="L30">
        <v>12128104859.14983</v>
      </c>
      <c r="M30">
        <v>13567351175.031507</v>
      </c>
      <c r="N30">
        <v>13469422958.510481</v>
      </c>
      <c r="O30">
        <v>12005825769.508663</v>
      </c>
      <c r="P30">
        <v>14006569575.680012</v>
      </c>
    </row>
    <row r="31" spans="1:16" x14ac:dyDescent="0.25">
      <c r="A31" t="s">
        <v>835</v>
      </c>
      <c r="B31" t="s">
        <v>836</v>
      </c>
      <c r="C31" t="s">
        <v>155</v>
      </c>
      <c r="D31" t="s">
        <v>324</v>
      </c>
      <c r="E31">
        <v>20632090909.090908</v>
      </c>
      <c r="F31">
        <v>13245833843.545425</v>
      </c>
      <c r="G31">
        <v>54300857424.441521</v>
      </c>
      <c r="H31">
        <v>55810138436.482086</v>
      </c>
      <c r="I31">
        <v>57082011260.344597</v>
      </c>
      <c r="J31">
        <v>50781996712.76355</v>
      </c>
      <c r="K31">
        <v>53953897624.434387</v>
      </c>
      <c r="L31">
        <v>59199447421.492363</v>
      </c>
      <c r="M31">
        <v>66363422450.211227</v>
      </c>
      <c r="N31">
        <v>68915416141.957642</v>
      </c>
      <c r="O31">
        <v>69889347433.432388</v>
      </c>
      <c r="P31">
        <v>80271119426.107559</v>
      </c>
    </row>
    <row r="32" spans="1:16" x14ac:dyDescent="0.25">
      <c r="A32" t="s">
        <v>835</v>
      </c>
      <c r="B32" t="s">
        <v>836</v>
      </c>
      <c r="C32" t="s">
        <v>157</v>
      </c>
      <c r="D32" t="s">
        <v>89</v>
      </c>
      <c r="E32">
        <v>3101300641.8751159</v>
      </c>
      <c r="F32">
        <v>2968369991.4672885</v>
      </c>
      <c r="G32">
        <v>12561016091.467287</v>
      </c>
      <c r="H32">
        <v>13444301139.138399</v>
      </c>
      <c r="I32">
        <v>13943016923.901682</v>
      </c>
      <c r="J32">
        <v>11832159275.60297</v>
      </c>
      <c r="K32">
        <v>12833363370.174025</v>
      </c>
      <c r="L32">
        <v>14106956830.085659</v>
      </c>
      <c r="M32">
        <v>15890065019.76338</v>
      </c>
      <c r="N32">
        <v>16178162030.069414</v>
      </c>
      <c r="O32">
        <v>17933606353.177456</v>
      </c>
      <c r="P32">
        <v>19737615114.366074</v>
      </c>
    </row>
    <row r="33" spans="1:16" x14ac:dyDescent="0.25">
      <c r="A33" t="s">
        <v>835</v>
      </c>
      <c r="B33" t="s">
        <v>836</v>
      </c>
      <c r="C33" t="s">
        <v>159</v>
      </c>
      <c r="D33" t="s">
        <v>321</v>
      </c>
      <c r="E33">
        <v>1132101252.5181746</v>
      </c>
      <c r="F33">
        <v>870486065.88313663</v>
      </c>
      <c r="G33">
        <v>2333341374.8965688</v>
      </c>
      <c r="H33">
        <v>2451606684.3170829</v>
      </c>
      <c r="I33">
        <v>2705783272.0744286</v>
      </c>
      <c r="J33">
        <v>3104003611.4295688</v>
      </c>
      <c r="K33">
        <v>2639321196.4652777</v>
      </c>
      <c r="L33">
        <v>2712324087.2788987</v>
      </c>
      <c r="M33">
        <v>2660123624.2772851</v>
      </c>
      <c r="N33">
        <v>2581268125.7891684</v>
      </c>
      <c r="O33">
        <v>2780510624.6418447</v>
      </c>
      <c r="P33">
        <v>2902029385.8259201</v>
      </c>
    </row>
    <row r="34" spans="1:16" x14ac:dyDescent="0.25">
      <c r="A34" t="s">
        <v>835</v>
      </c>
      <c r="B34" t="s">
        <v>836</v>
      </c>
      <c r="C34" t="s">
        <v>839</v>
      </c>
      <c r="D34" t="s">
        <v>363</v>
      </c>
      <c r="E34">
        <v>306891107.26203853</v>
      </c>
      <c r="F34">
        <v>539227277.62641084</v>
      </c>
      <c r="G34">
        <v>1741809808.9644227</v>
      </c>
      <c r="H34">
        <v>1850470042.4328146</v>
      </c>
      <c r="I34">
        <v>1859898513.2685812</v>
      </c>
      <c r="J34">
        <v>1596800287.1640487</v>
      </c>
      <c r="K34">
        <v>1663008687.0950494</v>
      </c>
      <c r="L34">
        <v>1769787215.421407</v>
      </c>
      <c r="M34">
        <v>1966501117.6102836</v>
      </c>
      <c r="N34">
        <v>1981845740.7061462</v>
      </c>
      <c r="O34">
        <v>1703698676.6974154</v>
      </c>
      <c r="P34">
        <v>1936174043.4529345</v>
      </c>
    </row>
    <row r="35" spans="1:16" x14ac:dyDescent="0.25">
      <c r="A35" t="s">
        <v>835</v>
      </c>
      <c r="B35" t="s">
        <v>836</v>
      </c>
      <c r="C35" t="s">
        <v>161</v>
      </c>
      <c r="D35" t="s">
        <v>449</v>
      </c>
      <c r="E35" t="s">
        <v>975</v>
      </c>
      <c r="F35">
        <v>3654031716.2688117</v>
      </c>
      <c r="G35">
        <v>14054443213.463923</v>
      </c>
      <c r="H35">
        <v>15227991395.220064</v>
      </c>
      <c r="I35">
        <v>16702610842.402477</v>
      </c>
      <c r="J35">
        <v>18049954289.422901</v>
      </c>
      <c r="K35">
        <v>20016747754.019238</v>
      </c>
      <c r="L35">
        <v>22177200511.581059</v>
      </c>
      <c r="M35">
        <v>24571753583.492203</v>
      </c>
      <c r="N35">
        <v>27089389786.979008</v>
      </c>
      <c r="O35">
        <v>25872798012.193756</v>
      </c>
      <c r="P35">
        <v>26961061119.795662</v>
      </c>
    </row>
    <row r="36" spans="1:16" x14ac:dyDescent="0.25">
      <c r="A36" t="s">
        <v>835</v>
      </c>
      <c r="B36" t="s">
        <v>836</v>
      </c>
      <c r="C36" t="s">
        <v>86</v>
      </c>
      <c r="D36" t="s">
        <v>87</v>
      </c>
      <c r="E36">
        <v>12314482085.087753</v>
      </c>
      <c r="F36">
        <v>10566578952.785664</v>
      </c>
      <c r="G36">
        <v>30155064574.073418</v>
      </c>
      <c r="H36">
        <v>33728622819.091167</v>
      </c>
      <c r="I36">
        <v>36386546917.686081</v>
      </c>
      <c r="J36">
        <v>32210232911.662609</v>
      </c>
      <c r="K36">
        <v>33814337900.283089</v>
      </c>
      <c r="L36">
        <v>36098550141.589684</v>
      </c>
      <c r="M36">
        <v>39973839064.608383</v>
      </c>
      <c r="N36">
        <v>39670977332.73484</v>
      </c>
      <c r="O36">
        <v>40804449726.018356</v>
      </c>
      <c r="P36">
        <v>45238613479.83078</v>
      </c>
    </row>
    <row r="37" spans="1:16" x14ac:dyDescent="0.25">
      <c r="A37" t="s">
        <v>835</v>
      </c>
      <c r="B37" t="s">
        <v>836</v>
      </c>
      <c r="C37" t="s">
        <v>163</v>
      </c>
      <c r="D37" t="s">
        <v>18</v>
      </c>
      <c r="E37">
        <v>593929550908.46753</v>
      </c>
      <c r="F37">
        <v>744773415931.58704</v>
      </c>
      <c r="G37">
        <v>1828366481521.5952</v>
      </c>
      <c r="H37">
        <v>1846597421834.9834</v>
      </c>
      <c r="I37">
        <v>1805749878439.9412</v>
      </c>
      <c r="J37">
        <v>1556508816217.1401</v>
      </c>
      <c r="K37">
        <v>1527994741907.425</v>
      </c>
      <c r="L37">
        <v>1649265644244.095</v>
      </c>
      <c r="M37">
        <v>1725329192783.0239</v>
      </c>
      <c r="N37">
        <v>1742015045482.313</v>
      </c>
      <c r="O37">
        <v>1645423407568.3633</v>
      </c>
      <c r="P37">
        <v>1990761609665.2297</v>
      </c>
    </row>
    <row r="38" spans="1:16" x14ac:dyDescent="0.25">
      <c r="A38" t="s">
        <v>835</v>
      </c>
      <c r="B38" t="s">
        <v>836</v>
      </c>
      <c r="C38" t="s">
        <v>840</v>
      </c>
      <c r="D38" t="s">
        <v>368</v>
      </c>
      <c r="E38" t="s">
        <v>975</v>
      </c>
      <c r="F38" t="s">
        <v>975</v>
      </c>
      <c r="G38">
        <v>4291158967.9088082</v>
      </c>
      <c r="H38">
        <v>4405954696.1633625</v>
      </c>
      <c r="I38">
        <v>4563017851.624361</v>
      </c>
      <c r="J38">
        <v>4708336756.0884914</v>
      </c>
      <c r="K38">
        <v>4909498942.67103</v>
      </c>
      <c r="L38">
        <v>5166467286.7534504</v>
      </c>
      <c r="M38">
        <v>5530377593.2975636</v>
      </c>
      <c r="N38">
        <v>5943589095.5507498</v>
      </c>
      <c r="O38">
        <v>5608989195.5291977</v>
      </c>
      <c r="P38" t="s">
        <v>975</v>
      </c>
    </row>
    <row r="39" spans="1:16" x14ac:dyDescent="0.25">
      <c r="A39" t="s">
        <v>835</v>
      </c>
      <c r="B39" t="s">
        <v>836</v>
      </c>
      <c r="C39" t="s">
        <v>167</v>
      </c>
      <c r="D39" t="s">
        <v>347</v>
      </c>
      <c r="E39">
        <v>1440711395.6706855</v>
      </c>
      <c r="F39">
        <v>916777282.65116835</v>
      </c>
      <c r="G39">
        <v>2510126699.0535617</v>
      </c>
      <c r="H39">
        <v>1691544192.3824193</v>
      </c>
      <c r="I39">
        <v>1894813504.5294521</v>
      </c>
      <c r="J39">
        <v>1695825708.4560406</v>
      </c>
      <c r="K39">
        <v>1825018190.8507109</v>
      </c>
      <c r="L39">
        <v>2072349974.15272</v>
      </c>
      <c r="M39">
        <v>2220978978.1734152</v>
      </c>
      <c r="N39">
        <v>2221301400.7246838</v>
      </c>
      <c r="O39">
        <v>2326720920.5922313</v>
      </c>
      <c r="P39">
        <v>2516498299.0121193</v>
      </c>
    </row>
    <row r="40" spans="1:16" x14ac:dyDescent="0.25">
      <c r="A40" t="s">
        <v>835</v>
      </c>
      <c r="B40" t="s">
        <v>836</v>
      </c>
      <c r="C40" t="s">
        <v>169</v>
      </c>
      <c r="D40" t="s">
        <v>627</v>
      </c>
      <c r="E40">
        <v>1738605558.0824144</v>
      </c>
      <c r="F40">
        <v>1388506726.6209335</v>
      </c>
      <c r="G40">
        <v>12367363677.619883</v>
      </c>
      <c r="H40">
        <v>12953535495.878109</v>
      </c>
      <c r="I40">
        <v>13940768065.606321</v>
      </c>
      <c r="J40">
        <v>10950392219.910398</v>
      </c>
      <c r="K40">
        <v>10097778353.765135</v>
      </c>
      <c r="L40">
        <v>10000395242.14566</v>
      </c>
      <c r="M40">
        <v>11239167048.491619</v>
      </c>
      <c r="N40">
        <v>11314951342.780731</v>
      </c>
      <c r="O40">
        <v>10715396135.416775</v>
      </c>
      <c r="P40">
        <v>11779980801.784283</v>
      </c>
    </row>
    <row r="41" spans="1:16" x14ac:dyDescent="0.25">
      <c r="A41" t="s">
        <v>835</v>
      </c>
      <c r="B41" t="s">
        <v>836</v>
      </c>
      <c r="C41" t="s">
        <v>841</v>
      </c>
      <c r="D41" t="s">
        <v>842</v>
      </c>
      <c r="E41" t="s">
        <v>975</v>
      </c>
      <c r="F41">
        <v>6439403014.0037041</v>
      </c>
      <c r="G41" t="s">
        <v>975</v>
      </c>
      <c r="H41" t="s">
        <v>975</v>
      </c>
      <c r="I41" t="s">
        <v>975</v>
      </c>
      <c r="J41" t="s">
        <v>975</v>
      </c>
      <c r="K41" t="s">
        <v>975</v>
      </c>
      <c r="L41" t="s">
        <v>975</v>
      </c>
      <c r="M41" t="s">
        <v>975</v>
      </c>
      <c r="N41" t="s">
        <v>975</v>
      </c>
      <c r="O41" t="s">
        <v>975</v>
      </c>
      <c r="P41" t="s">
        <v>975</v>
      </c>
    </row>
    <row r="42" spans="1:16" x14ac:dyDescent="0.25">
      <c r="A42" t="s">
        <v>835</v>
      </c>
      <c r="B42" t="s">
        <v>836</v>
      </c>
      <c r="C42" t="s">
        <v>171</v>
      </c>
      <c r="D42" t="s">
        <v>355</v>
      </c>
      <c r="E42">
        <v>33113887818.957039</v>
      </c>
      <c r="F42">
        <v>78249883995.625504</v>
      </c>
      <c r="G42">
        <v>267175872540.06558</v>
      </c>
      <c r="H42">
        <v>277239461340.40442</v>
      </c>
      <c r="I42">
        <v>259405202008.0014</v>
      </c>
      <c r="J42">
        <v>242496649874.23639</v>
      </c>
      <c r="K42">
        <v>249298719723.10825</v>
      </c>
      <c r="L42">
        <v>276364933679.6264</v>
      </c>
      <c r="M42">
        <v>295402652037.15466</v>
      </c>
      <c r="N42">
        <v>278584733103.0105</v>
      </c>
      <c r="O42">
        <v>252727193710.01776</v>
      </c>
      <c r="P42">
        <v>317058508651.76001</v>
      </c>
    </row>
    <row r="43" spans="1:16" x14ac:dyDescent="0.25">
      <c r="A43" t="s">
        <v>835</v>
      </c>
      <c r="B43" t="s">
        <v>836</v>
      </c>
      <c r="C43" t="s">
        <v>173</v>
      </c>
      <c r="D43" t="s">
        <v>23</v>
      </c>
      <c r="E43">
        <v>360857912565.96558</v>
      </c>
      <c r="F43">
        <v>1211346869600.406</v>
      </c>
      <c r="G43">
        <v>8532229986993.6475</v>
      </c>
      <c r="H43">
        <v>9570406235659.6406</v>
      </c>
      <c r="I43">
        <v>10475682920597.715</v>
      </c>
      <c r="J43">
        <v>11061553079871.539</v>
      </c>
      <c r="K43">
        <v>11233276536744.676</v>
      </c>
      <c r="L43">
        <v>12310409370894.242</v>
      </c>
      <c r="M43">
        <v>13894817549380.291</v>
      </c>
      <c r="N43">
        <v>14279937500607.955</v>
      </c>
      <c r="O43">
        <v>14687673892881.984</v>
      </c>
      <c r="P43">
        <v>17734062645371.375</v>
      </c>
    </row>
    <row r="44" spans="1:16" x14ac:dyDescent="0.25">
      <c r="A44" t="s">
        <v>835</v>
      </c>
      <c r="B44" t="s">
        <v>836</v>
      </c>
      <c r="C44" t="s">
        <v>175</v>
      </c>
      <c r="D44" t="s">
        <v>361</v>
      </c>
      <c r="E44">
        <v>47844090709.990845</v>
      </c>
      <c r="F44">
        <v>99886577330.727112</v>
      </c>
      <c r="G44">
        <v>370921320483.84106</v>
      </c>
      <c r="H44">
        <v>382116126448.55402</v>
      </c>
      <c r="I44">
        <v>381112119657.44507</v>
      </c>
      <c r="J44">
        <v>293481748240.77844</v>
      </c>
      <c r="K44">
        <v>282825009887.45764</v>
      </c>
      <c r="L44">
        <v>311883730690.12946</v>
      </c>
      <c r="M44">
        <v>334198214706.20874</v>
      </c>
      <c r="N44">
        <v>323109543324.32056</v>
      </c>
      <c r="O44">
        <v>270299982887.01035</v>
      </c>
      <c r="P44">
        <v>314322453228.29529</v>
      </c>
    </row>
    <row r="45" spans="1:16" x14ac:dyDescent="0.25">
      <c r="A45" t="s">
        <v>835</v>
      </c>
      <c r="B45" t="s">
        <v>836</v>
      </c>
      <c r="C45" t="s">
        <v>177</v>
      </c>
      <c r="D45" t="s">
        <v>362</v>
      </c>
      <c r="E45">
        <v>429622147.74344611</v>
      </c>
      <c r="F45">
        <v>351136568.44192129</v>
      </c>
      <c r="G45">
        <v>1015843368.7900755</v>
      </c>
      <c r="H45">
        <v>1116224161.0778115</v>
      </c>
      <c r="I45">
        <v>1149587651.6939495</v>
      </c>
      <c r="J45">
        <v>966029542.03885901</v>
      </c>
      <c r="K45">
        <v>1012835518.2603742</v>
      </c>
      <c r="L45">
        <v>1077439662.5798004</v>
      </c>
      <c r="M45">
        <v>1188797574.9475257</v>
      </c>
      <c r="N45">
        <v>1195019559.0938125</v>
      </c>
      <c r="O45">
        <v>1223876064.5234537</v>
      </c>
      <c r="P45">
        <v>1327964249.3264909</v>
      </c>
    </row>
    <row r="46" spans="1:16" x14ac:dyDescent="0.25">
      <c r="A46" t="s">
        <v>835</v>
      </c>
      <c r="B46" t="s">
        <v>836</v>
      </c>
      <c r="C46" t="s">
        <v>843</v>
      </c>
      <c r="D46" t="s">
        <v>356</v>
      </c>
      <c r="E46">
        <v>9349764580.4117336</v>
      </c>
      <c r="F46">
        <v>19088046305.7971</v>
      </c>
      <c r="G46">
        <v>29306235826.38855</v>
      </c>
      <c r="H46">
        <v>32679745297.645332</v>
      </c>
      <c r="I46">
        <v>35909040265.932777</v>
      </c>
      <c r="J46">
        <v>37917704900.079376</v>
      </c>
      <c r="K46">
        <v>37134799974.522491</v>
      </c>
      <c r="L46">
        <v>38019265625.884529</v>
      </c>
      <c r="M46">
        <v>47568210068.486153</v>
      </c>
      <c r="N46">
        <v>51775830725.826294</v>
      </c>
      <c r="O46">
        <v>48716960860.066399</v>
      </c>
      <c r="P46">
        <v>53958573693.051315</v>
      </c>
    </row>
    <row r="47" spans="1:16" x14ac:dyDescent="0.25">
      <c r="A47" t="s">
        <v>835</v>
      </c>
      <c r="B47" t="s">
        <v>836</v>
      </c>
      <c r="C47" t="s">
        <v>844</v>
      </c>
      <c r="D47" t="s">
        <v>359</v>
      </c>
      <c r="E47">
        <v>2798746050.582356</v>
      </c>
      <c r="F47">
        <v>3227927697.4366474</v>
      </c>
      <c r="G47">
        <v>17692911280.562691</v>
      </c>
      <c r="H47">
        <v>17958720704.459644</v>
      </c>
      <c r="I47">
        <v>17912907682.066257</v>
      </c>
      <c r="J47">
        <v>11890259176.682888</v>
      </c>
      <c r="K47">
        <v>10219341017.138281</v>
      </c>
      <c r="L47">
        <v>11094823676.59145</v>
      </c>
      <c r="M47">
        <v>13670038019.859396</v>
      </c>
      <c r="N47">
        <v>12750338736.166126</v>
      </c>
      <c r="O47">
        <v>10483151093.687271</v>
      </c>
      <c r="P47">
        <v>12523961677.296583</v>
      </c>
    </row>
    <row r="48" spans="1:16" x14ac:dyDescent="0.25">
      <c r="A48" t="s">
        <v>835</v>
      </c>
      <c r="B48" t="s">
        <v>836</v>
      </c>
      <c r="C48" t="s">
        <v>183</v>
      </c>
      <c r="D48" t="s">
        <v>364</v>
      </c>
      <c r="E48">
        <v>5711687786.7598858</v>
      </c>
      <c r="F48">
        <v>15013629658.65213</v>
      </c>
      <c r="G48">
        <v>47231651862.839943</v>
      </c>
      <c r="H48">
        <v>50949672205.91684</v>
      </c>
      <c r="I48">
        <v>52016408950.893639</v>
      </c>
      <c r="J48">
        <v>56441917652.981171</v>
      </c>
      <c r="K48">
        <v>58847016044.736252</v>
      </c>
      <c r="L48">
        <v>60516043590.183197</v>
      </c>
      <c r="M48">
        <v>62420165099.723129</v>
      </c>
      <c r="N48">
        <v>64417670082.612717</v>
      </c>
      <c r="O48">
        <v>62158002233.027855</v>
      </c>
      <c r="P48">
        <v>64282438666.739044</v>
      </c>
    </row>
    <row r="49" spans="1:16" x14ac:dyDescent="0.25">
      <c r="A49" t="s">
        <v>835</v>
      </c>
      <c r="B49" t="s">
        <v>836</v>
      </c>
      <c r="C49" t="s">
        <v>845</v>
      </c>
      <c r="D49" t="s">
        <v>85</v>
      </c>
      <c r="E49">
        <v>10795850106.9547</v>
      </c>
      <c r="F49">
        <v>16577533355.439533</v>
      </c>
      <c r="G49">
        <v>36302305578.248665</v>
      </c>
      <c r="H49">
        <v>42760237561.439613</v>
      </c>
      <c r="I49">
        <v>48843008580.328842</v>
      </c>
      <c r="J49">
        <v>45814637971.474518</v>
      </c>
      <c r="K49">
        <v>47964234560.051407</v>
      </c>
      <c r="L49">
        <v>51588158717.534821</v>
      </c>
      <c r="M49">
        <v>58011466450.864304</v>
      </c>
      <c r="N49">
        <v>58539424929.724831</v>
      </c>
      <c r="O49">
        <v>61348579465.101654</v>
      </c>
      <c r="P49">
        <v>69764827467.442291</v>
      </c>
    </row>
    <row r="50" spans="1:16" x14ac:dyDescent="0.25">
      <c r="A50" t="s">
        <v>835</v>
      </c>
      <c r="B50" t="s">
        <v>836</v>
      </c>
      <c r="C50" t="s">
        <v>187</v>
      </c>
      <c r="D50" t="s">
        <v>423</v>
      </c>
      <c r="E50" t="s">
        <v>975</v>
      </c>
      <c r="F50">
        <v>21839780971.026768</v>
      </c>
      <c r="G50">
        <v>57192346923.334976</v>
      </c>
      <c r="H50">
        <v>58889082315.335991</v>
      </c>
      <c r="I50">
        <v>58330289756.691437</v>
      </c>
      <c r="J50">
        <v>50163192883.151466</v>
      </c>
      <c r="K50">
        <v>52295158344.254417</v>
      </c>
      <c r="L50">
        <v>56214427431.200012</v>
      </c>
      <c r="M50">
        <v>62247874948.822502</v>
      </c>
      <c r="N50">
        <v>62246206340.546936</v>
      </c>
      <c r="O50">
        <v>57203783203.025887</v>
      </c>
      <c r="P50">
        <v>67837788543.585152</v>
      </c>
    </row>
    <row r="51" spans="1:16" x14ac:dyDescent="0.25">
      <c r="A51" t="s">
        <v>835</v>
      </c>
      <c r="B51" t="s">
        <v>836</v>
      </c>
      <c r="C51" t="s">
        <v>189</v>
      </c>
      <c r="D51" t="s">
        <v>365</v>
      </c>
      <c r="E51">
        <v>28645436569.148937</v>
      </c>
      <c r="F51">
        <v>30565400000</v>
      </c>
      <c r="G51">
        <v>73141000000</v>
      </c>
      <c r="H51">
        <v>77148000000</v>
      </c>
      <c r="I51">
        <v>80656000000</v>
      </c>
      <c r="J51">
        <v>87133000000</v>
      </c>
      <c r="K51">
        <v>91370000000</v>
      </c>
      <c r="L51">
        <v>96851000000</v>
      </c>
      <c r="M51">
        <v>100050000000</v>
      </c>
      <c r="N51">
        <v>103428000000</v>
      </c>
      <c r="O51">
        <v>107352000000</v>
      </c>
      <c r="P51" t="s">
        <v>975</v>
      </c>
    </row>
    <row r="52" spans="1:16" x14ac:dyDescent="0.25">
      <c r="A52" t="s">
        <v>835</v>
      </c>
      <c r="B52" t="s">
        <v>836</v>
      </c>
      <c r="C52" t="s">
        <v>813</v>
      </c>
      <c r="D52" t="s">
        <v>814</v>
      </c>
      <c r="E52" t="s">
        <v>975</v>
      </c>
      <c r="F52" t="s">
        <v>975</v>
      </c>
      <c r="G52">
        <v>3024525139.6648045</v>
      </c>
      <c r="H52">
        <v>3039944134.0782123</v>
      </c>
      <c r="I52">
        <v>3048435754.1899443</v>
      </c>
      <c r="J52">
        <v>3042737430.1675978</v>
      </c>
      <c r="K52">
        <v>3014748603.3519554</v>
      </c>
      <c r="L52">
        <v>3009497206.7039104</v>
      </c>
      <c r="M52">
        <v>3020388817.2723131</v>
      </c>
      <c r="N52">
        <v>2995185487.302609</v>
      </c>
      <c r="O52">
        <v>2496174735.6470218</v>
      </c>
      <c r="P52" t="s">
        <v>975</v>
      </c>
    </row>
    <row r="53" spans="1:16" x14ac:dyDescent="0.25">
      <c r="A53" t="s">
        <v>835</v>
      </c>
      <c r="B53" t="s">
        <v>836</v>
      </c>
      <c r="C53" t="s">
        <v>192</v>
      </c>
      <c r="D53" t="s">
        <v>370</v>
      </c>
      <c r="E53">
        <v>5591130217.6696539</v>
      </c>
      <c r="F53">
        <v>9985844486.3336487</v>
      </c>
      <c r="G53">
        <v>24978513426.699215</v>
      </c>
      <c r="H53">
        <v>23900872625.846725</v>
      </c>
      <c r="I53">
        <v>23156850006.64275</v>
      </c>
      <c r="J53">
        <v>19842404304.892933</v>
      </c>
      <c r="K53">
        <v>20953442550.365288</v>
      </c>
      <c r="L53">
        <v>22870833709.896069</v>
      </c>
      <c r="M53">
        <v>25522671232.876713</v>
      </c>
      <c r="N53">
        <v>25758357774.543827</v>
      </c>
      <c r="O53">
        <v>24692095945.174187</v>
      </c>
      <c r="P53">
        <v>27719337670.017738</v>
      </c>
    </row>
    <row r="54" spans="1:16" x14ac:dyDescent="0.25">
      <c r="A54" t="s">
        <v>835</v>
      </c>
      <c r="B54" t="s">
        <v>836</v>
      </c>
      <c r="C54" t="s">
        <v>846</v>
      </c>
      <c r="D54" t="s">
        <v>371</v>
      </c>
      <c r="E54">
        <v>40728950704.617615</v>
      </c>
      <c r="F54">
        <v>61828166496.094101</v>
      </c>
      <c r="G54">
        <v>208857719320.64871</v>
      </c>
      <c r="H54">
        <v>211685616592.93109</v>
      </c>
      <c r="I54">
        <v>209358834156.32904</v>
      </c>
      <c r="J54">
        <v>188033050459.8811</v>
      </c>
      <c r="K54">
        <v>196272068576.33829</v>
      </c>
      <c r="L54">
        <v>218628940951.67508</v>
      </c>
      <c r="M54">
        <v>248950103352.13702</v>
      </c>
      <c r="N54">
        <v>252498032247.16284</v>
      </c>
      <c r="O54">
        <v>245339322066.75931</v>
      </c>
      <c r="P54">
        <v>282340849856.61414</v>
      </c>
    </row>
    <row r="55" spans="1:16" x14ac:dyDescent="0.25">
      <c r="A55" t="s">
        <v>835</v>
      </c>
      <c r="B55" t="s">
        <v>836</v>
      </c>
      <c r="C55" t="s">
        <v>199</v>
      </c>
      <c r="D55" t="s">
        <v>375</v>
      </c>
      <c r="E55">
        <v>138247285815.85495</v>
      </c>
      <c r="F55">
        <v>164158739097.62344</v>
      </c>
      <c r="G55">
        <v>327148943812.1366</v>
      </c>
      <c r="H55">
        <v>343584391647.92706</v>
      </c>
      <c r="I55">
        <v>352993631617.70801</v>
      </c>
      <c r="J55">
        <v>302673070846.85724</v>
      </c>
      <c r="K55">
        <v>313115929314.33862</v>
      </c>
      <c r="L55">
        <v>332121063806.39063</v>
      </c>
      <c r="M55">
        <v>356841216410.06769</v>
      </c>
      <c r="N55">
        <v>347561349210.97949</v>
      </c>
      <c r="O55">
        <v>356084867685.63898</v>
      </c>
      <c r="P55">
        <v>397104343478.30103</v>
      </c>
    </row>
    <row r="56" spans="1:16" x14ac:dyDescent="0.25">
      <c r="A56" t="s">
        <v>835</v>
      </c>
      <c r="B56" t="s">
        <v>836</v>
      </c>
      <c r="C56" t="s">
        <v>201</v>
      </c>
      <c r="D56" t="s">
        <v>373</v>
      </c>
      <c r="E56">
        <v>452328087.28287596</v>
      </c>
      <c r="F56">
        <v>551230861.85650539</v>
      </c>
      <c r="G56">
        <v>1353632941.5206981</v>
      </c>
      <c r="H56">
        <v>2042817162.8563871</v>
      </c>
      <c r="I56">
        <v>2214679081.2565761</v>
      </c>
      <c r="J56">
        <v>2424391785.4389744</v>
      </c>
      <c r="K56">
        <v>2604955228.7011662</v>
      </c>
      <c r="L56">
        <v>2762581334.2261186</v>
      </c>
      <c r="M56">
        <v>2913466732.1250725</v>
      </c>
      <c r="N56">
        <v>3088853638.5683179</v>
      </c>
      <c r="O56">
        <v>3181071153.6622009</v>
      </c>
      <c r="P56">
        <v>3371102123.5134277</v>
      </c>
    </row>
    <row r="57" spans="1:16" x14ac:dyDescent="0.25">
      <c r="A57" t="s">
        <v>835</v>
      </c>
      <c r="B57" t="s">
        <v>836</v>
      </c>
      <c r="C57" t="s">
        <v>203</v>
      </c>
      <c r="D57" t="s">
        <v>374</v>
      </c>
      <c r="E57">
        <v>201429629.62962961</v>
      </c>
      <c r="F57">
        <v>333470370.37037033</v>
      </c>
      <c r="G57">
        <v>485996296.29629624</v>
      </c>
      <c r="H57">
        <v>498296296.29629624</v>
      </c>
      <c r="I57">
        <v>520207407.40740734</v>
      </c>
      <c r="J57">
        <v>540737037.03703701</v>
      </c>
      <c r="K57">
        <v>576229629.62962961</v>
      </c>
      <c r="L57">
        <v>521551851.85185182</v>
      </c>
      <c r="M57">
        <v>554770370.37037039</v>
      </c>
      <c r="N57">
        <v>611537037.03703701</v>
      </c>
      <c r="O57">
        <v>504214814.81481481</v>
      </c>
      <c r="P57">
        <v>545618518.51851845</v>
      </c>
    </row>
    <row r="58" spans="1:16" x14ac:dyDescent="0.25">
      <c r="A58" t="s">
        <v>835</v>
      </c>
      <c r="B58" t="s">
        <v>836</v>
      </c>
      <c r="C58" t="s">
        <v>205</v>
      </c>
      <c r="D58" t="s">
        <v>376</v>
      </c>
      <c r="E58">
        <v>7073675544.7902126</v>
      </c>
      <c r="F58">
        <v>24305717541.637054</v>
      </c>
      <c r="G58">
        <v>60681537195.799622</v>
      </c>
      <c r="H58">
        <v>62682163837.347023</v>
      </c>
      <c r="I58">
        <v>67179914026.962296</v>
      </c>
      <c r="J58">
        <v>71164825256.684906</v>
      </c>
      <c r="K58">
        <v>75704720189.560699</v>
      </c>
      <c r="L58">
        <v>79997975621.865433</v>
      </c>
      <c r="M58">
        <v>85555378042.819641</v>
      </c>
      <c r="N58">
        <v>88941299733.50177</v>
      </c>
      <c r="O58">
        <v>78844702329.078537</v>
      </c>
      <c r="P58">
        <v>94243453937.446152</v>
      </c>
    </row>
    <row r="59" spans="1:16" x14ac:dyDescent="0.25">
      <c r="A59" t="s">
        <v>835</v>
      </c>
      <c r="B59" t="s">
        <v>836</v>
      </c>
      <c r="C59" t="s">
        <v>207</v>
      </c>
      <c r="D59" t="s">
        <v>378</v>
      </c>
      <c r="E59">
        <v>15239278100.350185</v>
      </c>
      <c r="F59">
        <v>18327764882.441219</v>
      </c>
      <c r="G59">
        <v>87924544000</v>
      </c>
      <c r="H59">
        <v>95129659000</v>
      </c>
      <c r="I59">
        <v>101726331000</v>
      </c>
      <c r="J59">
        <v>99290381000</v>
      </c>
      <c r="K59">
        <v>99937696000</v>
      </c>
      <c r="L59">
        <v>104295862000</v>
      </c>
      <c r="M59">
        <v>107562008000</v>
      </c>
      <c r="N59">
        <v>108108009000</v>
      </c>
      <c r="O59">
        <v>99291124000</v>
      </c>
      <c r="P59">
        <v>106165866000</v>
      </c>
    </row>
    <row r="60" spans="1:16" x14ac:dyDescent="0.25">
      <c r="A60" t="s">
        <v>835</v>
      </c>
      <c r="B60" t="s">
        <v>836</v>
      </c>
      <c r="C60" t="s">
        <v>847</v>
      </c>
      <c r="D60" t="s">
        <v>97</v>
      </c>
      <c r="E60">
        <v>42978914311.35038</v>
      </c>
      <c r="F60">
        <v>99838543960.076324</v>
      </c>
      <c r="G60">
        <v>279116666666.66669</v>
      </c>
      <c r="H60">
        <v>288434108527.13177</v>
      </c>
      <c r="I60">
        <v>305595408895.26544</v>
      </c>
      <c r="J60">
        <v>329366576819.40698</v>
      </c>
      <c r="K60">
        <v>332441717791.41101</v>
      </c>
      <c r="L60">
        <v>235733695652.17389</v>
      </c>
      <c r="M60">
        <v>249712999437.25381</v>
      </c>
      <c r="N60">
        <v>303080865603.64465</v>
      </c>
      <c r="O60">
        <v>365252651278.85211</v>
      </c>
      <c r="P60">
        <v>404142766093.05292</v>
      </c>
    </row>
    <row r="61" spans="1:16" x14ac:dyDescent="0.25">
      <c r="A61" t="s">
        <v>835</v>
      </c>
      <c r="B61" t="s">
        <v>836</v>
      </c>
      <c r="C61" t="s">
        <v>210</v>
      </c>
      <c r="D61" t="s">
        <v>599</v>
      </c>
      <c r="E61">
        <v>4817542204</v>
      </c>
      <c r="F61">
        <v>11784927700</v>
      </c>
      <c r="G61">
        <v>21386150000</v>
      </c>
      <c r="H61">
        <v>21990960000</v>
      </c>
      <c r="I61">
        <v>22593470000</v>
      </c>
      <c r="J61">
        <v>23438240000</v>
      </c>
      <c r="K61">
        <v>24191430000</v>
      </c>
      <c r="L61">
        <v>24979190000</v>
      </c>
      <c r="M61">
        <v>26020850000</v>
      </c>
      <c r="N61">
        <v>26896660000</v>
      </c>
      <c r="O61">
        <v>24638720000</v>
      </c>
      <c r="P61">
        <v>28736940000</v>
      </c>
    </row>
    <row r="62" spans="1:16" x14ac:dyDescent="0.25">
      <c r="A62" t="s">
        <v>835</v>
      </c>
      <c r="B62" t="s">
        <v>836</v>
      </c>
      <c r="C62" t="s">
        <v>212</v>
      </c>
      <c r="D62" t="s">
        <v>408</v>
      </c>
      <c r="E62">
        <v>112119406.5483309</v>
      </c>
      <c r="F62">
        <v>1045998496.4387157</v>
      </c>
      <c r="G62">
        <v>22388345810.246586</v>
      </c>
      <c r="H62">
        <v>21948835350.342457</v>
      </c>
      <c r="I62">
        <v>21765454404.420959</v>
      </c>
      <c r="J62">
        <v>13185496836.412407</v>
      </c>
      <c r="K62">
        <v>11240809132.414543</v>
      </c>
      <c r="L62">
        <v>12200912828.36953</v>
      </c>
      <c r="M62">
        <v>13097011208.46022</v>
      </c>
      <c r="N62">
        <v>11364134108.61747</v>
      </c>
      <c r="O62">
        <v>10099157269.802496</v>
      </c>
      <c r="P62">
        <v>12269392788.740191</v>
      </c>
    </row>
    <row r="63" spans="1:16" x14ac:dyDescent="0.25">
      <c r="A63" t="s">
        <v>835</v>
      </c>
      <c r="B63" t="s">
        <v>836</v>
      </c>
      <c r="C63" t="s">
        <v>214</v>
      </c>
      <c r="D63" t="s">
        <v>379</v>
      </c>
      <c r="E63" t="s">
        <v>975</v>
      </c>
      <c r="F63">
        <v>706370815.58441556</v>
      </c>
      <c r="G63" t="s">
        <v>975</v>
      </c>
      <c r="H63" t="s">
        <v>975</v>
      </c>
      <c r="I63" t="s">
        <v>975</v>
      </c>
      <c r="J63" t="s">
        <v>975</v>
      </c>
      <c r="K63" t="s">
        <v>975</v>
      </c>
      <c r="L63" t="s">
        <v>975</v>
      </c>
      <c r="M63" t="s">
        <v>975</v>
      </c>
      <c r="N63" t="s">
        <v>975</v>
      </c>
      <c r="O63" t="s">
        <v>975</v>
      </c>
      <c r="P63" t="s">
        <v>975</v>
      </c>
    </row>
    <row r="64" spans="1:16" x14ac:dyDescent="0.25">
      <c r="A64" t="s">
        <v>835</v>
      </c>
      <c r="B64" t="s">
        <v>836</v>
      </c>
      <c r="C64" t="s">
        <v>216</v>
      </c>
      <c r="D64" t="s">
        <v>385</v>
      </c>
      <c r="E64" t="s">
        <v>975</v>
      </c>
      <c r="F64">
        <v>5686579747.535244</v>
      </c>
      <c r="G64">
        <v>23019150071.186726</v>
      </c>
      <c r="H64">
        <v>25115753366.111443</v>
      </c>
      <c r="I64">
        <v>26634083965.098728</v>
      </c>
      <c r="J64">
        <v>22890762090.150768</v>
      </c>
      <c r="K64">
        <v>24072829276.77438</v>
      </c>
      <c r="L64">
        <v>26924385103.065929</v>
      </c>
      <c r="M64">
        <v>30489500904.856449</v>
      </c>
      <c r="N64">
        <v>31045591753.490147</v>
      </c>
      <c r="O64">
        <v>30650285471.721485</v>
      </c>
      <c r="P64">
        <v>36262924353.604065</v>
      </c>
    </row>
    <row r="65" spans="1:17" x14ac:dyDescent="0.25">
      <c r="A65" t="s">
        <v>835</v>
      </c>
      <c r="B65" t="s">
        <v>836</v>
      </c>
      <c r="C65" t="s">
        <v>848</v>
      </c>
      <c r="D65" t="s">
        <v>618</v>
      </c>
      <c r="E65">
        <v>1114703088.1614039</v>
      </c>
      <c r="F65">
        <v>1738100853.0505202</v>
      </c>
      <c r="G65">
        <v>4886533032.8867226</v>
      </c>
      <c r="H65">
        <v>4597532029.7045088</v>
      </c>
      <c r="I65">
        <v>4422968339.6758404</v>
      </c>
      <c r="J65">
        <v>4063245671.2928457</v>
      </c>
      <c r="K65">
        <v>3816022046.8265624</v>
      </c>
      <c r="L65">
        <v>4402969225.9216471</v>
      </c>
      <c r="M65">
        <v>4666784617.595849</v>
      </c>
      <c r="N65">
        <v>4466066557.3795719</v>
      </c>
      <c r="O65">
        <v>3984840580.406343</v>
      </c>
      <c r="P65">
        <v>4941373182.0826063</v>
      </c>
    </row>
    <row r="66" spans="1:17" x14ac:dyDescent="0.25">
      <c r="A66" t="s">
        <v>835</v>
      </c>
      <c r="B66" t="s">
        <v>836</v>
      </c>
      <c r="C66" t="s">
        <v>72</v>
      </c>
      <c r="D66" t="s">
        <v>73</v>
      </c>
      <c r="E66">
        <v>12175166763.285025</v>
      </c>
      <c r="F66">
        <v>8242392103.6806135</v>
      </c>
      <c r="G66">
        <v>43310721414.082878</v>
      </c>
      <c r="H66">
        <v>47648211133.218285</v>
      </c>
      <c r="I66">
        <v>55612228233.51786</v>
      </c>
      <c r="J66">
        <v>64589334978.801323</v>
      </c>
      <c r="K66">
        <v>74296618481.088226</v>
      </c>
      <c r="L66">
        <v>81770791970.98204</v>
      </c>
      <c r="M66">
        <v>84269348327.345428</v>
      </c>
      <c r="N66">
        <v>95912590628.141235</v>
      </c>
      <c r="O66">
        <v>107657734392.44585</v>
      </c>
      <c r="P66">
        <v>111271112329.9749</v>
      </c>
    </row>
    <row r="67" spans="1:17" x14ac:dyDescent="0.25">
      <c r="A67" t="s">
        <v>835</v>
      </c>
      <c r="B67" t="s">
        <v>836</v>
      </c>
      <c r="C67" t="s">
        <v>849</v>
      </c>
      <c r="D67" t="s">
        <v>391</v>
      </c>
      <c r="E67" t="s">
        <v>975</v>
      </c>
      <c r="F67">
        <v>1068278259.578627</v>
      </c>
      <c r="G67">
        <v>2414380664.6525679</v>
      </c>
      <c r="H67">
        <v>2677296440.7171984</v>
      </c>
      <c r="I67">
        <v>2901131403.1180401</v>
      </c>
      <c r="J67">
        <v>2561824640.6753964</v>
      </c>
      <c r="K67">
        <v>2804863556.0111117</v>
      </c>
      <c r="L67">
        <v>2969876872.2833905</v>
      </c>
      <c r="M67">
        <v>3180074747.4107623</v>
      </c>
      <c r="N67">
        <v>3268839775.6919661</v>
      </c>
      <c r="O67">
        <v>3240759988.9945278</v>
      </c>
      <c r="P67" t="s">
        <v>975</v>
      </c>
    </row>
    <row r="68" spans="1:17" x14ac:dyDescent="0.25">
      <c r="A68" t="s">
        <v>835</v>
      </c>
      <c r="B68" t="s">
        <v>836</v>
      </c>
      <c r="C68" t="s">
        <v>221</v>
      </c>
      <c r="D68" t="s">
        <v>387</v>
      </c>
      <c r="E68">
        <v>1337024782.2270241</v>
      </c>
      <c r="F68">
        <v>1678239218.2655265</v>
      </c>
      <c r="G68">
        <v>3972012570.5346665</v>
      </c>
      <c r="H68">
        <v>4190143206.2561097</v>
      </c>
      <c r="I68">
        <v>4856963229.8399916</v>
      </c>
      <c r="J68">
        <v>4682546863.0816174</v>
      </c>
      <c r="K68">
        <v>4930204229.7226334</v>
      </c>
      <c r="L68">
        <v>5353404422.081378</v>
      </c>
      <c r="M68">
        <v>5581371850.14851</v>
      </c>
      <c r="N68">
        <v>5496264765.7841139</v>
      </c>
      <c r="O68">
        <v>4574413823.3124304</v>
      </c>
      <c r="P68">
        <v>4592118709.5527859</v>
      </c>
    </row>
    <row r="69" spans="1:17" x14ac:dyDescent="0.25">
      <c r="A69" t="s">
        <v>835</v>
      </c>
      <c r="B69" t="s">
        <v>836</v>
      </c>
      <c r="C69" t="s">
        <v>223</v>
      </c>
      <c r="D69" t="s">
        <v>386</v>
      </c>
      <c r="E69">
        <v>141438345513.91696</v>
      </c>
      <c r="F69">
        <v>126019543413.3336</v>
      </c>
      <c r="G69">
        <v>258290060227.73444</v>
      </c>
      <c r="H69">
        <v>271362405890.58899</v>
      </c>
      <c r="I69">
        <v>274862826772.15588</v>
      </c>
      <c r="J69">
        <v>234534382384.7655</v>
      </c>
      <c r="K69">
        <v>240771351298.83328</v>
      </c>
      <c r="L69">
        <v>255647979916.47104</v>
      </c>
      <c r="M69">
        <v>275715087494.90173</v>
      </c>
      <c r="N69">
        <v>268508200125.48978</v>
      </c>
      <c r="O69">
        <v>271836962949.41708</v>
      </c>
      <c r="P69">
        <v>299155237589.14246</v>
      </c>
    </row>
    <row r="70" spans="1:17" x14ac:dyDescent="0.25">
      <c r="A70" t="s">
        <v>835</v>
      </c>
      <c r="B70" t="s">
        <v>836</v>
      </c>
      <c r="C70" t="s">
        <v>225</v>
      </c>
      <c r="D70" t="s">
        <v>1</v>
      </c>
      <c r="E70">
        <v>1269179616913.625</v>
      </c>
      <c r="F70">
        <v>1365639660792.1597</v>
      </c>
      <c r="G70">
        <v>2683671716967.188</v>
      </c>
      <c r="H70">
        <v>2811876903329.0273</v>
      </c>
      <c r="I70">
        <v>2855964488590.186</v>
      </c>
      <c r="J70">
        <v>2439188643162.4985</v>
      </c>
      <c r="K70">
        <v>2472964344587.1655</v>
      </c>
      <c r="L70">
        <v>2595151045197.6514</v>
      </c>
      <c r="M70">
        <v>2790956878746.6646</v>
      </c>
      <c r="N70">
        <v>2728870246705.8779</v>
      </c>
      <c r="O70">
        <v>2630317731455.2603</v>
      </c>
      <c r="P70">
        <v>2937472757953.4414</v>
      </c>
    </row>
    <row r="71" spans="1:17" x14ac:dyDescent="0.25">
      <c r="A71" t="s">
        <v>835</v>
      </c>
      <c r="B71" t="s">
        <v>836</v>
      </c>
      <c r="C71" t="s">
        <v>229</v>
      </c>
      <c r="D71" t="s">
        <v>574</v>
      </c>
      <c r="E71">
        <v>3181206210.8511782</v>
      </c>
      <c r="F71">
        <v>3453920574.9181509</v>
      </c>
      <c r="G71" t="s">
        <v>975</v>
      </c>
      <c r="H71" t="s">
        <v>975</v>
      </c>
      <c r="I71" t="s">
        <v>975</v>
      </c>
      <c r="J71">
        <v>5325848045.4323997</v>
      </c>
      <c r="K71">
        <v>5497037292.6383123</v>
      </c>
      <c r="L71">
        <v>5833351477.8984995</v>
      </c>
      <c r="M71">
        <v>6135117589.0775356</v>
      </c>
      <c r="N71">
        <v>6008055247.7790842</v>
      </c>
      <c r="O71">
        <v>5669368717.2072363</v>
      </c>
      <c r="P71" t="s">
        <v>975</v>
      </c>
    </row>
    <row r="72" spans="1:17" x14ac:dyDescent="0.25">
      <c r="A72" t="s">
        <v>835</v>
      </c>
      <c r="B72" t="s">
        <v>836</v>
      </c>
      <c r="C72" t="s">
        <v>231</v>
      </c>
      <c r="D72" t="s">
        <v>397</v>
      </c>
      <c r="E72">
        <v>5952293765.940877</v>
      </c>
      <c r="F72">
        <v>5080483463.999279</v>
      </c>
      <c r="G72">
        <v>17170465294.033195</v>
      </c>
      <c r="H72">
        <v>17595745653.367607</v>
      </c>
      <c r="I72">
        <v>18203968001.890808</v>
      </c>
      <c r="J72">
        <v>14383107714.038813</v>
      </c>
      <c r="K72">
        <v>14023890620.338385</v>
      </c>
      <c r="L72">
        <v>14929488770.731483</v>
      </c>
      <c r="M72">
        <v>16867325126.542339</v>
      </c>
      <c r="N72">
        <v>16874405839.794783</v>
      </c>
      <c r="O72">
        <v>15316824039.326878</v>
      </c>
      <c r="P72">
        <v>18269350433.799248</v>
      </c>
    </row>
    <row r="73" spans="1:17" x14ac:dyDescent="0.25">
      <c r="A73" t="s">
        <v>835</v>
      </c>
      <c r="B73" t="s">
        <v>836</v>
      </c>
      <c r="C73" t="s">
        <v>850</v>
      </c>
      <c r="D73" t="s">
        <v>406</v>
      </c>
      <c r="E73">
        <v>317083373.52455896</v>
      </c>
      <c r="F73">
        <v>782915402.42109549</v>
      </c>
      <c r="G73">
        <v>1415006238.0950897</v>
      </c>
      <c r="H73">
        <v>1375608956.1038556</v>
      </c>
      <c r="I73">
        <v>1229460601.9217408</v>
      </c>
      <c r="J73">
        <v>1378176868.315681</v>
      </c>
      <c r="K73">
        <v>1484579844.3714335</v>
      </c>
      <c r="L73">
        <v>1504909753.2874622</v>
      </c>
      <c r="M73">
        <v>1670670668.593905</v>
      </c>
      <c r="N73">
        <v>1813608279.6504369</v>
      </c>
      <c r="O73">
        <v>1830412999.9592247</v>
      </c>
      <c r="P73">
        <v>2078070683.5468607</v>
      </c>
    </row>
    <row r="74" spans="1:17" x14ac:dyDescent="0.25">
      <c r="A74" t="s">
        <v>835</v>
      </c>
      <c r="B74" t="s">
        <v>836</v>
      </c>
      <c r="C74" t="s">
        <v>235</v>
      </c>
      <c r="D74" t="s">
        <v>399</v>
      </c>
      <c r="E74">
        <v>7753501867.7609463</v>
      </c>
      <c r="F74">
        <v>3057475335.1884646</v>
      </c>
      <c r="G74">
        <v>16488403076.364077</v>
      </c>
      <c r="H74">
        <v>17189551520.981125</v>
      </c>
      <c r="I74">
        <v>17627003454.720509</v>
      </c>
      <c r="J74">
        <v>14953950557.44062</v>
      </c>
      <c r="K74">
        <v>15141758566.78075</v>
      </c>
      <c r="L74">
        <v>16242916915.720263</v>
      </c>
      <c r="M74">
        <v>17596922469.915173</v>
      </c>
      <c r="N74">
        <v>17470436258.513054</v>
      </c>
      <c r="O74">
        <v>15842922532.720198</v>
      </c>
      <c r="P74">
        <v>18700241392.157471</v>
      </c>
    </row>
    <row r="75" spans="1:17" x14ac:dyDescent="0.25">
      <c r="A75" t="s">
        <v>835</v>
      </c>
      <c r="B75" t="s">
        <v>836</v>
      </c>
      <c r="C75" t="s">
        <v>237</v>
      </c>
      <c r="D75" t="s">
        <v>372</v>
      </c>
      <c r="E75">
        <v>1771671206875.6809</v>
      </c>
      <c r="F75">
        <v>1947981991011.7688</v>
      </c>
      <c r="G75">
        <v>3527143188785.1572</v>
      </c>
      <c r="H75">
        <v>3733804649549.0303</v>
      </c>
      <c r="I75">
        <v>3889093051023.5156</v>
      </c>
      <c r="J75">
        <v>3357585719351.5605</v>
      </c>
      <c r="K75">
        <v>3469853463945.5337</v>
      </c>
      <c r="L75">
        <v>3690849152517.6533</v>
      </c>
      <c r="M75">
        <v>3977289455388.2324</v>
      </c>
      <c r="N75">
        <v>3888326788627.4448</v>
      </c>
      <c r="O75">
        <v>3846413928653.707</v>
      </c>
      <c r="P75">
        <v>4223116205968.9243</v>
      </c>
      <c r="Q75">
        <f>P75/10^12</f>
        <v>4.2231162059689247</v>
      </c>
    </row>
    <row r="76" spans="1:17" x14ac:dyDescent="0.25">
      <c r="A76" t="s">
        <v>835</v>
      </c>
      <c r="B76" t="s">
        <v>836</v>
      </c>
      <c r="C76" t="s">
        <v>82</v>
      </c>
      <c r="D76" t="s">
        <v>83</v>
      </c>
      <c r="E76">
        <v>5889174825.4870014</v>
      </c>
      <c r="F76">
        <v>4983024408.148284</v>
      </c>
      <c r="G76">
        <v>41270954737.24588</v>
      </c>
      <c r="H76">
        <v>62823043706.470169</v>
      </c>
      <c r="I76">
        <v>54782847752.53746</v>
      </c>
      <c r="J76">
        <v>49406568432.671082</v>
      </c>
      <c r="K76">
        <v>56165172898.869507</v>
      </c>
      <c r="L76">
        <v>60406382898.517403</v>
      </c>
      <c r="M76">
        <v>67299280679.56295</v>
      </c>
      <c r="N76">
        <v>68337537815.770309</v>
      </c>
      <c r="O76">
        <v>70043199813.688538</v>
      </c>
      <c r="P76">
        <v>77594279054.879547</v>
      </c>
    </row>
    <row r="77" spans="1:17" x14ac:dyDescent="0.25">
      <c r="A77" t="s">
        <v>835</v>
      </c>
      <c r="B77" t="s">
        <v>836</v>
      </c>
      <c r="C77" t="s">
        <v>403</v>
      </c>
      <c r="D77" t="s">
        <v>402</v>
      </c>
      <c r="E77" t="s">
        <v>975</v>
      </c>
      <c r="F77" t="s">
        <v>975</v>
      </c>
      <c r="G77" t="s">
        <v>975</v>
      </c>
      <c r="H77" t="s">
        <v>975</v>
      </c>
      <c r="I77" t="s">
        <v>975</v>
      </c>
      <c r="J77" t="s">
        <v>975</v>
      </c>
      <c r="K77" t="s">
        <v>975</v>
      </c>
      <c r="L77" t="s">
        <v>975</v>
      </c>
      <c r="M77" t="s">
        <v>975</v>
      </c>
      <c r="N77" t="s">
        <v>975</v>
      </c>
      <c r="O77" t="s">
        <v>975</v>
      </c>
      <c r="P77" t="s">
        <v>975</v>
      </c>
    </row>
    <row r="78" spans="1:17" x14ac:dyDescent="0.25">
      <c r="A78" t="s">
        <v>835</v>
      </c>
      <c r="B78" t="s">
        <v>836</v>
      </c>
      <c r="C78" t="s">
        <v>240</v>
      </c>
      <c r="D78" t="s">
        <v>409</v>
      </c>
      <c r="E78">
        <v>97891092003.439377</v>
      </c>
      <c r="F78">
        <v>130457756628.43636</v>
      </c>
      <c r="G78">
        <v>242029307133.40787</v>
      </c>
      <c r="H78">
        <v>238907690051.1301</v>
      </c>
      <c r="I78">
        <v>235458133124.60779</v>
      </c>
      <c r="J78">
        <v>195683527003.37451</v>
      </c>
      <c r="K78">
        <v>193148146586.93277</v>
      </c>
      <c r="L78">
        <v>199844406013.53094</v>
      </c>
      <c r="M78">
        <v>212049447242.11121</v>
      </c>
      <c r="N78">
        <v>205144152830.84674</v>
      </c>
      <c r="O78">
        <v>188835201625.91025</v>
      </c>
      <c r="P78">
        <v>216240589485.25623</v>
      </c>
    </row>
    <row r="79" spans="1:17" x14ac:dyDescent="0.25">
      <c r="A79" t="s">
        <v>835</v>
      </c>
      <c r="B79" t="s">
        <v>836</v>
      </c>
      <c r="C79" t="s">
        <v>242</v>
      </c>
      <c r="D79" t="s">
        <v>411</v>
      </c>
      <c r="E79">
        <v>1018970364.8644282</v>
      </c>
      <c r="F79">
        <v>1068030829.7559105</v>
      </c>
      <c r="G79">
        <v>2609667673.716012</v>
      </c>
      <c r="H79">
        <v>2684952726.8842478</v>
      </c>
      <c r="I79">
        <v>2842048997.7728286</v>
      </c>
      <c r="J79">
        <v>2499115623.0027199</v>
      </c>
      <c r="K79">
        <v>2707146783.1305614</v>
      </c>
      <c r="L79">
        <v>2851610655.923912</v>
      </c>
      <c r="M79">
        <v>3055791340.7024989</v>
      </c>
      <c r="N79">
        <v>2994332323.7472634</v>
      </c>
      <c r="O79">
        <v>3075968328.6967688</v>
      </c>
      <c r="P79" t="s">
        <v>975</v>
      </c>
    </row>
    <row r="80" spans="1:17" x14ac:dyDescent="0.25">
      <c r="A80" t="s">
        <v>835</v>
      </c>
      <c r="B80" t="s">
        <v>836</v>
      </c>
      <c r="C80" t="s">
        <v>244</v>
      </c>
      <c r="D80" t="s">
        <v>410</v>
      </c>
      <c r="E80">
        <v>278098762.96296293</v>
      </c>
      <c r="F80">
        <v>520044370.37037033</v>
      </c>
      <c r="G80">
        <v>799882259.25925922</v>
      </c>
      <c r="H80">
        <v>842620111.11111104</v>
      </c>
      <c r="I80">
        <v>911497407.4074074</v>
      </c>
      <c r="J80">
        <v>997007925.92592585</v>
      </c>
      <c r="K80">
        <v>1061640740.7407407</v>
      </c>
      <c r="L80">
        <v>1125685185.1851852</v>
      </c>
      <c r="M80">
        <v>1166523555.5555556</v>
      </c>
      <c r="N80">
        <v>1213485185.1851852</v>
      </c>
      <c r="O80">
        <v>1043411111.111111</v>
      </c>
      <c r="P80">
        <v>1122083185.1851852</v>
      </c>
    </row>
    <row r="81" spans="1:16" x14ac:dyDescent="0.25">
      <c r="A81" t="s">
        <v>835</v>
      </c>
      <c r="B81" t="s">
        <v>836</v>
      </c>
      <c r="C81" t="s">
        <v>415</v>
      </c>
      <c r="D81" t="s">
        <v>414</v>
      </c>
      <c r="E81" t="s">
        <v>975</v>
      </c>
      <c r="F81" t="s">
        <v>975</v>
      </c>
      <c r="G81">
        <v>5265000000</v>
      </c>
      <c r="H81">
        <v>5399000000</v>
      </c>
      <c r="I81">
        <v>5610000000</v>
      </c>
      <c r="J81">
        <v>5799000000</v>
      </c>
      <c r="K81">
        <v>5901000000</v>
      </c>
      <c r="L81">
        <v>6013000000</v>
      </c>
      <c r="M81">
        <v>6060000000</v>
      </c>
      <c r="N81">
        <v>6364000000</v>
      </c>
      <c r="O81">
        <v>5844000000</v>
      </c>
      <c r="P81" t="s">
        <v>975</v>
      </c>
    </row>
    <row r="82" spans="1:16" x14ac:dyDescent="0.25">
      <c r="A82" t="s">
        <v>835</v>
      </c>
      <c r="B82" t="s">
        <v>836</v>
      </c>
      <c r="C82" t="s">
        <v>246</v>
      </c>
      <c r="D82" t="s">
        <v>412</v>
      </c>
      <c r="E82">
        <v>7650125217.3525343</v>
      </c>
      <c r="F82">
        <v>19288827158.903545</v>
      </c>
      <c r="G82">
        <v>49593961141.748367</v>
      </c>
      <c r="H82">
        <v>52996540703.594337</v>
      </c>
      <c r="I82">
        <v>57852399963.787796</v>
      </c>
      <c r="J82">
        <v>62186186575.743324</v>
      </c>
      <c r="K82">
        <v>66053725049.013802</v>
      </c>
      <c r="L82">
        <v>71654134378.529922</v>
      </c>
      <c r="M82">
        <v>73208583758.910522</v>
      </c>
      <c r="N82">
        <v>77020015201.320053</v>
      </c>
      <c r="O82">
        <v>77604632620.647263</v>
      </c>
      <c r="P82">
        <v>85986321551.238846</v>
      </c>
    </row>
    <row r="83" spans="1:16" x14ac:dyDescent="0.25">
      <c r="A83" t="s">
        <v>835</v>
      </c>
      <c r="B83" t="s">
        <v>836</v>
      </c>
      <c r="C83" t="s">
        <v>80</v>
      </c>
      <c r="D83" t="s">
        <v>81</v>
      </c>
      <c r="E83">
        <v>2666750685.8494983</v>
      </c>
      <c r="F83">
        <v>2995361140.6321673</v>
      </c>
      <c r="G83">
        <v>7638045254.4286442</v>
      </c>
      <c r="H83">
        <v>8376613843.2726545</v>
      </c>
      <c r="I83">
        <v>8778473614.5472755</v>
      </c>
      <c r="J83">
        <v>8794202443.6736603</v>
      </c>
      <c r="K83">
        <v>8595955581.2178707</v>
      </c>
      <c r="L83">
        <v>10324668266.592081</v>
      </c>
      <c r="M83">
        <v>11857030336.525229</v>
      </c>
      <c r="N83">
        <v>13442861443.750565</v>
      </c>
      <c r="O83">
        <v>14169626010.122927</v>
      </c>
      <c r="P83">
        <v>15850520383.994127</v>
      </c>
    </row>
    <row r="84" spans="1:16" x14ac:dyDescent="0.25">
      <c r="A84" t="s">
        <v>835</v>
      </c>
      <c r="B84" t="s">
        <v>836</v>
      </c>
      <c r="C84" t="s">
        <v>249</v>
      </c>
      <c r="D84" t="s">
        <v>407</v>
      </c>
      <c r="E84">
        <v>243961995.51268718</v>
      </c>
      <c r="F84">
        <v>371095510.04776067</v>
      </c>
      <c r="G84">
        <v>989271229.63716245</v>
      </c>
      <c r="H84">
        <v>1046087417.9691581</v>
      </c>
      <c r="I84">
        <v>1054915645.1965369</v>
      </c>
      <c r="J84">
        <v>1048229629.4203922</v>
      </c>
      <c r="K84">
        <v>1179004941.2290401</v>
      </c>
      <c r="L84">
        <v>1350177127.552304</v>
      </c>
      <c r="M84">
        <v>1504630120.9927509</v>
      </c>
      <c r="N84">
        <v>1439638443.3813329</v>
      </c>
      <c r="O84">
        <v>1431758242.9037538</v>
      </c>
      <c r="P84">
        <v>1638517533.1650367</v>
      </c>
    </row>
    <row r="85" spans="1:16" x14ac:dyDescent="0.25">
      <c r="A85" t="s">
        <v>835</v>
      </c>
      <c r="B85" t="s">
        <v>836</v>
      </c>
      <c r="C85" t="s">
        <v>251</v>
      </c>
      <c r="D85" t="s">
        <v>416</v>
      </c>
      <c r="E85">
        <v>396582263.29113925</v>
      </c>
      <c r="F85">
        <v>712667896.72751188</v>
      </c>
      <c r="G85">
        <v>4063089191.8752503</v>
      </c>
      <c r="H85">
        <v>4167800259.2088771</v>
      </c>
      <c r="I85">
        <v>4127659492.0203133</v>
      </c>
      <c r="J85">
        <v>4279840193.7046003</v>
      </c>
      <c r="K85">
        <v>4482697336.5617437</v>
      </c>
      <c r="L85">
        <v>4748174334.1404362</v>
      </c>
      <c r="M85">
        <v>4787636237.2404337</v>
      </c>
      <c r="N85">
        <v>5173760191.8465223</v>
      </c>
      <c r="O85">
        <v>5471256594.7242203</v>
      </c>
      <c r="P85">
        <v>7409179920.8633089</v>
      </c>
    </row>
    <row r="86" spans="1:16" x14ac:dyDescent="0.25">
      <c r="A86" t="s">
        <v>835</v>
      </c>
      <c r="B86" t="s">
        <v>836</v>
      </c>
      <c r="C86" t="s">
        <v>253</v>
      </c>
      <c r="D86" t="s">
        <v>424</v>
      </c>
      <c r="E86">
        <v>3096289800</v>
      </c>
      <c r="F86">
        <v>6813577558.1762762</v>
      </c>
      <c r="G86">
        <v>13708926466.27319</v>
      </c>
      <c r="H86">
        <v>14902474090.615021</v>
      </c>
      <c r="I86">
        <v>15139264670.422508</v>
      </c>
      <c r="J86">
        <v>14833154471.745636</v>
      </c>
      <c r="K86">
        <v>13987693738.923029</v>
      </c>
      <c r="L86">
        <v>15035560372.644314</v>
      </c>
      <c r="M86">
        <v>16455034352.767084</v>
      </c>
      <c r="N86">
        <v>14785839382.900204</v>
      </c>
      <c r="O86">
        <v>14508218017.403208</v>
      </c>
      <c r="P86">
        <v>20944392615.080269</v>
      </c>
    </row>
    <row r="87" spans="1:16" x14ac:dyDescent="0.25">
      <c r="A87" t="s">
        <v>835</v>
      </c>
      <c r="B87" t="s">
        <v>836</v>
      </c>
      <c r="C87" t="s">
        <v>255</v>
      </c>
      <c r="D87" t="s">
        <v>422</v>
      </c>
      <c r="E87">
        <v>4923009551.5564203</v>
      </c>
      <c r="F87">
        <v>7186650135.4392681</v>
      </c>
      <c r="G87">
        <v>18528601901.323956</v>
      </c>
      <c r="H87">
        <v>18499710127.838535</v>
      </c>
      <c r="I87">
        <v>19756494434.703056</v>
      </c>
      <c r="J87">
        <v>20979767785.210434</v>
      </c>
      <c r="K87">
        <v>21717622071.381649</v>
      </c>
      <c r="L87">
        <v>23136232229.606888</v>
      </c>
      <c r="M87">
        <v>24067778953.842033</v>
      </c>
      <c r="N87">
        <v>25089976946.773567</v>
      </c>
      <c r="O87">
        <v>23827840809.701447</v>
      </c>
      <c r="P87">
        <v>28488668301.64011</v>
      </c>
    </row>
    <row r="88" spans="1:16" x14ac:dyDescent="0.25">
      <c r="A88" t="s">
        <v>835</v>
      </c>
      <c r="B88" t="s">
        <v>836</v>
      </c>
      <c r="C88" t="s">
        <v>851</v>
      </c>
      <c r="D88" t="s">
        <v>417</v>
      </c>
      <c r="E88">
        <v>76928290841.870148</v>
      </c>
      <c r="F88">
        <v>171668164082.55469</v>
      </c>
      <c r="G88">
        <v>262629441493.47635</v>
      </c>
      <c r="H88">
        <v>275696879834.96649</v>
      </c>
      <c r="I88">
        <v>291459356985.33679</v>
      </c>
      <c r="J88">
        <v>309383627028.5611</v>
      </c>
      <c r="K88">
        <v>320858250776.1875</v>
      </c>
      <c r="L88">
        <v>341273289534.46594</v>
      </c>
      <c r="M88">
        <v>361731070995.72626</v>
      </c>
      <c r="N88">
        <v>363052489184.3949</v>
      </c>
      <c r="O88">
        <v>344881400505.33698</v>
      </c>
      <c r="P88">
        <v>368139247671.48663</v>
      </c>
    </row>
    <row r="89" spans="1:16" x14ac:dyDescent="0.25">
      <c r="A89" t="s">
        <v>835</v>
      </c>
      <c r="B89" t="s">
        <v>836</v>
      </c>
      <c r="C89" t="s">
        <v>258</v>
      </c>
      <c r="D89" t="s">
        <v>425</v>
      </c>
      <c r="E89" t="s">
        <v>975</v>
      </c>
      <c r="F89">
        <v>47218405892.425812</v>
      </c>
      <c r="G89">
        <v>128857370476.631</v>
      </c>
      <c r="H89">
        <v>135732595721.85342</v>
      </c>
      <c r="I89">
        <v>141078984816.67496</v>
      </c>
      <c r="J89">
        <v>125210324613.14026</v>
      </c>
      <c r="K89">
        <v>128636108315.47429</v>
      </c>
      <c r="L89">
        <v>143136245596.98792</v>
      </c>
      <c r="M89">
        <v>160586833778.45743</v>
      </c>
      <c r="N89">
        <v>163526491433.28973</v>
      </c>
      <c r="O89">
        <v>156743134665.95941</v>
      </c>
      <c r="P89">
        <v>182280517581.21246</v>
      </c>
    </row>
    <row r="90" spans="1:16" x14ac:dyDescent="0.25">
      <c r="A90" t="s">
        <v>835</v>
      </c>
      <c r="B90" t="s">
        <v>836</v>
      </c>
      <c r="C90" t="s">
        <v>260</v>
      </c>
      <c r="D90" t="s">
        <v>439</v>
      </c>
      <c r="E90">
        <v>6468736355.556776</v>
      </c>
      <c r="F90">
        <v>9025660361.7584209</v>
      </c>
      <c r="G90">
        <v>14751508133.544277</v>
      </c>
      <c r="H90">
        <v>16125060515.311741</v>
      </c>
      <c r="I90">
        <v>17867662177.891129</v>
      </c>
      <c r="J90">
        <v>17517210519.091156</v>
      </c>
      <c r="K90">
        <v>20793168030.952427</v>
      </c>
      <c r="L90">
        <v>24728285177.460316</v>
      </c>
      <c r="M90">
        <v>26267063757.54953</v>
      </c>
      <c r="N90">
        <v>24857740445.040115</v>
      </c>
      <c r="O90">
        <v>21718075725.205379</v>
      </c>
      <c r="P90">
        <v>25458933915.874172</v>
      </c>
    </row>
    <row r="91" spans="1:16" x14ac:dyDescent="0.25">
      <c r="A91" t="s">
        <v>835</v>
      </c>
      <c r="B91" t="s">
        <v>836</v>
      </c>
      <c r="C91" t="s">
        <v>262</v>
      </c>
      <c r="D91" t="s">
        <v>24</v>
      </c>
      <c r="E91">
        <v>320979026420.0351</v>
      </c>
      <c r="F91">
        <v>468394937262.36993</v>
      </c>
      <c r="G91">
        <v>1827637859135.696</v>
      </c>
      <c r="H91">
        <v>1856722121394.5347</v>
      </c>
      <c r="I91">
        <v>2039127446298.5496</v>
      </c>
      <c r="J91">
        <v>2103587813812.7495</v>
      </c>
      <c r="K91">
        <v>2294797980509.0054</v>
      </c>
      <c r="L91">
        <v>2651472946374.9072</v>
      </c>
      <c r="M91">
        <v>2702929718960.4551</v>
      </c>
      <c r="N91">
        <v>2831552222519.9937</v>
      </c>
      <c r="O91">
        <v>2667687951796.5649</v>
      </c>
      <c r="P91">
        <v>3173397590816.9087</v>
      </c>
    </row>
    <row r="92" spans="1:16" x14ac:dyDescent="0.25">
      <c r="A92" t="s">
        <v>835</v>
      </c>
      <c r="B92" t="s">
        <v>836</v>
      </c>
      <c r="C92" t="s">
        <v>264</v>
      </c>
      <c r="D92" t="s">
        <v>426</v>
      </c>
      <c r="E92">
        <v>106140727356.67451</v>
      </c>
      <c r="F92">
        <v>165021012077.80963</v>
      </c>
      <c r="G92">
        <v>917869910105.74915</v>
      </c>
      <c r="H92">
        <v>912524136718.01819</v>
      </c>
      <c r="I92">
        <v>890814755233.22534</v>
      </c>
      <c r="J92">
        <v>860854235065.07898</v>
      </c>
      <c r="K92">
        <v>931877364177.7417</v>
      </c>
      <c r="L92">
        <v>1015618742565.8127</v>
      </c>
      <c r="M92">
        <v>1042271531011.9897</v>
      </c>
      <c r="N92">
        <v>1119099868265.2468</v>
      </c>
      <c r="O92">
        <v>1058688935454.7823</v>
      </c>
      <c r="P92">
        <v>1186092991320.0376</v>
      </c>
    </row>
    <row r="93" spans="1:16" x14ac:dyDescent="0.25">
      <c r="A93" t="s">
        <v>835</v>
      </c>
      <c r="B93" t="s">
        <v>836</v>
      </c>
      <c r="C93" t="s">
        <v>852</v>
      </c>
      <c r="D93" t="s">
        <v>436</v>
      </c>
      <c r="E93">
        <v>124813263926.22499</v>
      </c>
      <c r="F93">
        <v>109591707802.21602</v>
      </c>
      <c r="G93">
        <v>644035510447.90137</v>
      </c>
      <c r="H93">
        <v>492775565649.56226</v>
      </c>
      <c r="I93">
        <v>460382791826.33984</v>
      </c>
      <c r="J93">
        <v>408212918053.93909</v>
      </c>
      <c r="K93">
        <v>457954614142.53894</v>
      </c>
      <c r="L93">
        <v>486630146443.61713</v>
      </c>
      <c r="M93">
        <v>330991589888.99109</v>
      </c>
      <c r="N93">
        <v>291362916336.41486</v>
      </c>
      <c r="O93">
        <v>231547571240.46939</v>
      </c>
      <c r="P93" t="s">
        <v>975</v>
      </c>
    </row>
    <row r="94" spans="1:16" x14ac:dyDescent="0.25">
      <c r="A94" t="s">
        <v>835</v>
      </c>
      <c r="B94" t="s">
        <v>836</v>
      </c>
      <c r="C94" t="s">
        <v>266</v>
      </c>
      <c r="D94" t="s">
        <v>438</v>
      </c>
      <c r="E94">
        <v>180408064516.12903</v>
      </c>
      <c r="F94">
        <v>48364250943.905067</v>
      </c>
      <c r="G94">
        <v>218002481737.69147</v>
      </c>
      <c r="H94">
        <v>234637675128.64493</v>
      </c>
      <c r="I94">
        <v>228415656174.95712</v>
      </c>
      <c r="J94">
        <v>166774109673.73242</v>
      </c>
      <c r="K94">
        <v>166602488747.88495</v>
      </c>
      <c r="L94">
        <v>187217660050.67569</v>
      </c>
      <c r="M94">
        <v>227367469034.03085</v>
      </c>
      <c r="N94">
        <v>233636097800.33844</v>
      </c>
      <c r="O94">
        <v>184369797315.43625</v>
      </c>
      <c r="P94">
        <v>207889333724.13794</v>
      </c>
    </row>
    <row r="95" spans="1:16" x14ac:dyDescent="0.25">
      <c r="A95" t="s">
        <v>835</v>
      </c>
      <c r="B95" t="s">
        <v>836</v>
      </c>
      <c r="C95" t="s">
        <v>268</v>
      </c>
      <c r="D95" t="s">
        <v>435</v>
      </c>
      <c r="E95">
        <v>49305632408.492897</v>
      </c>
      <c r="F95">
        <v>100207610429.90924</v>
      </c>
      <c r="G95">
        <v>225496810956.67035</v>
      </c>
      <c r="H95">
        <v>238279269750.98654</v>
      </c>
      <c r="I95">
        <v>258969649063.72028</v>
      </c>
      <c r="J95">
        <v>291580037584.32996</v>
      </c>
      <c r="K95">
        <v>298928152644.68597</v>
      </c>
      <c r="L95">
        <v>335430829594.02649</v>
      </c>
      <c r="M95">
        <v>385041711506.23425</v>
      </c>
      <c r="N95">
        <v>399122063504.14838</v>
      </c>
      <c r="O95">
        <v>425888950992.00275</v>
      </c>
      <c r="P95">
        <v>498559576714.72064</v>
      </c>
    </row>
    <row r="96" spans="1:16" x14ac:dyDescent="0.25">
      <c r="A96" t="s">
        <v>835</v>
      </c>
      <c r="B96" t="s">
        <v>836</v>
      </c>
      <c r="C96" t="s">
        <v>428</v>
      </c>
      <c r="D96" t="s">
        <v>427</v>
      </c>
      <c r="E96" t="s">
        <v>975</v>
      </c>
      <c r="F96">
        <v>1563667799.6157825</v>
      </c>
      <c r="G96">
        <v>6690725118.4834118</v>
      </c>
      <c r="H96">
        <v>7000748788.494606</v>
      </c>
      <c r="I96">
        <v>7708834951.4563103</v>
      </c>
      <c r="J96">
        <v>7085288006.111536</v>
      </c>
      <c r="K96">
        <v>6846691871.4555759</v>
      </c>
      <c r="L96">
        <v>6979581724.5817242</v>
      </c>
      <c r="M96">
        <v>7491969312.8752499</v>
      </c>
      <c r="N96">
        <v>7315388052.0806742</v>
      </c>
      <c r="O96" t="s">
        <v>975</v>
      </c>
      <c r="P96" t="s">
        <v>975</v>
      </c>
    </row>
    <row r="97" spans="1:16" x14ac:dyDescent="0.25">
      <c r="A97" t="s">
        <v>835</v>
      </c>
      <c r="B97" t="s">
        <v>836</v>
      </c>
      <c r="C97" t="s">
        <v>272</v>
      </c>
      <c r="D97" t="s">
        <v>440</v>
      </c>
      <c r="E97" t="s">
        <v>975</v>
      </c>
      <c r="F97">
        <v>132455662080.29823</v>
      </c>
      <c r="G97">
        <v>258417104163.5303</v>
      </c>
      <c r="H97">
        <v>294167366504.26648</v>
      </c>
      <c r="I97">
        <v>310944937638.43567</v>
      </c>
      <c r="J97">
        <v>300078278118.43427</v>
      </c>
      <c r="K97">
        <v>319024417316.88873</v>
      </c>
      <c r="L97">
        <v>355277223507.48499</v>
      </c>
      <c r="M97">
        <v>373641241440.78943</v>
      </c>
      <c r="N97">
        <v>397934596952.56036</v>
      </c>
      <c r="O97">
        <v>407100736594.06439</v>
      </c>
      <c r="P97">
        <v>481591266133.40912</v>
      </c>
    </row>
    <row r="98" spans="1:16" x14ac:dyDescent="0.25">
      <c r="A98" t="s">
        <v>835</v>
      </c>
      <c r="B98" t="s">
        <v>836</v>
      </c>
      <c r="C98" t="s">
        <v>274</v>
      </c>
      <c r="D98" t="s">
        <v>441</v>
      </c>
      <c r="E98">
        <v>1181222653522.9475</v>
      </c>
      <c r="F98">
        <v>1146676894209.728</v>
      </c>
      <c r="G98">
        <v>2086957656821.6021</v>
      </c>
      <c r="H98">
        <v>2141924094298.5552</v>
      </c>
      <c r="I98">
        <v>2162009615996.5415</v>
      </c>
      <c r="J98">
        <v>1836637711060.5459</v>
      </c>
      <c r="K98">
        <v>1877071687633.7788</v>
      </c>
      <c r="L98">
        <v>1961796197354.3564</v>
      </c>
      <c r="M98">
        <v>2091932426266.979</v>
      </c>
      <c r="N98">
        <v>2011285742552.1536</v>
      </c>
      <c r="O98">
        <v>1892574064222.1064</v>
      </c>
      <c r="P98">
        <v>2099880198258.8811</v>
      </c>
    </row>
    <row r="99" spans="1:16" x14ac:dyDescent="0.25">
      <c r="A99" t="s">
        <v>835</v>
      </c>
      <c r="B99" t="s">
        <v>836</v>
      </c>
      <c r="C99" t="s">
        <v>276</v>
      </c>
      <c r="D99" t="s">
        <v>442</v>
      </c>
      <c r="E99">
        <v>4592224067.3719378</v>
      </c>
      <c r="F99">
        <v>9005064474.9300346</v>
      </c>
      <c r="G99">
        <v>14807086889.209892</v>
      </c>
      <c r="H99">
        <v>14264202737.308249</v>
      </c>
      <c r="I99">
        <v>13899228824.216091</v>
      </c>
      <c r="J99">
        <v>14188935947.569372</v>
      </c>
      <c r="K99">
        <v>14077109396.858387</v>
      </c>
      <c r="L99">
        <v>14808989993.318459</v>
      </c>
      <c r="M99">
        <v>15730793852.791348</v>
      </c>
      <c r="N99">
        <v>15830768549.891571</v>
      </c>
      <c r="O99">
        <v>13812425036.586357</v>
      </c>
      <c r="P99">
        <v>13638230995.678993</v>
      </c>
    </row>
    <row r="100" spans="1:16" x14ac:dyDescent="0.25">
      <c r="A100" t="s">
        <v>835</v>
      </c>
      <c r="B100" t="s">
        <v>836</v>
      </c>
      <c r="C100" t="s">
        <v>278</v>
      </c>
      <c r="D100" t="s">
        <v>20</v>
      </c>
      <c r="E100">
        <v>3132817652848.0415</v>
      </c>
      <c r="F100">
        <v>4968359075956.5908</v>
      </c>
      <c r="G100">
        <v>6272362996105.0342</v>
      </c>
      <c r="H100">
        <v>5212328181166.1846</v>
      </c>
      <c r="I100">
        <v>4896994405353.292</v>
      </c>
      <c r="J100">
        <v>4444930651964.1797</v>
      </c>
      <c r="K100">
        <v>5003677627544.2402</v>
      </c>
      <c r="L100">
        <v>4930837369151.4219</v>
      </c>
      <c r="M100">
        <v>5037835383110.9668</v>
      </c>
      <c r="N100">
        <v>5123318151510.623</v>
      </c>
      <c r="O100">
        <v>5040107754084.1064</v>
      </c>
      <c r="P100">
        <v>4937421880461.5479</v>
      </c>
    </row>
    <row r="101" spans="1:16" x14ac:dyDescent="0.25">
      <c r="A101" t="s">
        <v>835</v>
      </c>
      <c r="B101" t="s">
        <v>836</v>
      </c>
      <c r="C101" t="s">
        <v>280</v>
      </c>
      <c r="D101" t="s">
        <v>445</v>
      </c>
      <c r="E101">
        <v>4160003917.4325752</v>
      </c>
      <c r="F101">
        <v>8460424400.5641756</v>
      </c>
      <c r="G101">
        <v>31634561690.140846</v>
      </c>
      <c r="H101">
        <v>34454440140.84507</v>
      </c>
      <c r="I101">
        <v>36847643521.126762</v>
      </c>
      <c r="J101">
        <v>38587017887.323944</v>
      </c>
      <c r="K101">
        <v>39892551126.760567</v>
      </c>
      <c r="L101">
        <v>41408960845.070427</v>
      </c>
      <c r="M101">
        <v>42932112676.056343</v>
      </c>
      <c r="N101">
        <v>44502895915.492958</v>
      </c>
      <c r="O101">
        <v>43697659295.774651</v>
      </c>
      <c r="P101">
        <v>45243661971.830986</v>
      </c>
    </row>
    <row r="102" spans="1:16" x14ac:dyDescent="0.25">
      <c r="A102" t="s">
        <v>835</v>
      </c>
      <c r="B102" t="s">
        <v>836</v>
      </c>
      <c r="C102" t="s">
        <v>282</v>
      </c>
      <c r="D102" t="s">
        <v>446</v>
      </c>
      <c r="E102">
        <v>26932729102.737148</v>
      </c>
      <c r="F102">
        <v>18291994909.004436</v>
      </c>
      <c r="G102">
        <v>207998568865.78925</v>
      </c>
      <c r="H102">
        <v>236634552078.10205</v>
      </c>
      <c r="I102">
        <v>221415572819.5</v>
      </c>
      <c r="J102">
        <v>184388432148.71536</v>
      </c>
      <c r="K102">
        <v>137278320084.17114</v>
      </c>
      <c r="L102">
        <v>166805800595.7037</v>
      </c>
      <c r="M102">
        <v>179339994859.38443</v>
      </c>
      <c r="N102">
        <v>181667190075.54071</v>
      </c>
      <c r="O102">
        <v>171082379532.98834</v>
      </c>
      <c r="P102">
        <v>190814274226.21109</v>
      </c>
    </row>
    <row r="103" spans="1:16" x14ac:dyDescent="0.25">
      <c r="A103" t="s">
        <v>835</v>
      </c>
      <c r="B103" t="s">
        <v>836</v>
      </c>
      <c r="C103" t="s">
        <v>70</v>
      </c>
      <c r="D103" t="s">
        <v>71</v>
      </c>
      <c r="E103">
        <v>8572359162.7440777</v>
      </c>
      <c r="F103">
        <v>12705357103.00556</v>
      </c>
      <c r="G103">
        <v>56396706005.943481</v>
      </c>
      <c r="H103">
        <v>61671425370.023537</v>
      </c>
      <c r="I103">
        <v>68285768554.472015</v>
      </c>
      <c r="J103">
        <v>70120413328.783798</v>
      </c>
      <c r="K103">
        <v>74815121314.938065</v>
      </c>
      <c r="L103">
        <v>82035800868.187012</v>
      </c>
      <c r="M103">
        <v>92202956320.531967</v>
      </c>
      <c r="N103">
        <v>100379713697.42133</v>
      </c>
      <c r="O103">
        <v>100666542665.71974</v>
      </c>
      <c r="P103">
        <v>110347079517.3558</v>
      </c>
    </row>
    <row r="104" spans="1:16" x14ac:dyDescent="0.25">
      <c r="A104" t="s">
        <v>835</v>
      </c>
      <c r="B104" t="s">
        <v>836</v>
      </c>
      <c r="C104" t="s">
        <v>285</v>
      </c>
      <c r="D104" t="s">
        <v>450</v>
      </c>
      <c r="E104">
        <v>39809538.677698858</v>
      </c>
      <c r="F104">
        <v>67254174.397031531</v>
      </c>
      <c r="G104">
        <v>189630114.85558707</v>
      </c>
      <c r="H104">
        <v>184550740.14231607</v>
      </c>
      <c r="I104">
        <v>177862310.35012168</v>
      </c>
      <c r="J104">
        <v>170291001.98321015</v>
      </c>
      <c r="K104">
        <v>178509814.05941868</v>
      </c>
      <c r="L104">
        <v>188192060.08583692</v>
      </c>
      <c r="M104">
        <v>196230573.81948596</v>
      </c>
      <c r="N104">
        <v>177935349.32221064</v>
      </c>
      <c r="O104">
        <v>180911843.64462182</v>
      </c>
      <c r="P104" t="s">
        <v>975</v>
      </c>
    </row>
    <row r="105" spans="1:16" x14ac:dyDescent="0.25">
      <c r="A105" t="s">
        <v>835</v>
      </c>
      <c r="B105" t="s">
        <v>836</v>
      </c>
      <c r="C105" t="s">
        <v>853</v>
      </c>
      <c r="D105" t="s">
        <v>564</v>
      </c>
      <c r="E105" t="s">
        <v>975</v>
      </c>
      <c r="F105" t="s">
        <v>975</v>
      </c>
      <c r="G105" t="s">
        <v>975</v>
      </c>
      <c r="H105" t="s">
        <v>975</v>
      </c>
      <c r="I105" t="s">
        <v>975</v>
      </c>
      <c r="J105" t="s">
        <v>975</v>
      </c>
      <c r="K105" t="s">
        <v>975</v>
      </c>
      <c r="L105" t="s">
        <v>975</v>
      </c>
      <c r="M105" t="s">
        <v>975</v>
      </c>
      <c r="N105" t="s">
        <v>975</v>
      </c>
      <c r="O105" t="s">
        <v>975</v>
      </c>
      <c r="P105" t="s">
        <v>975</v>
      </c>
    </row>
    <row r="106" spans="1:16" x14ac:dyDescent="0.25">
      <c r="A106" t="s">
        <v>835</v>
      </c>
      <c r="B106" t="s">
        <v>836</v>
      </c>
      <c r="C106" t="s">
        <v>854</v>
      </c>
      <c r="D106" t="s">
        <v>21</v>
      </c>
      <c r="E106">
        <v>283367525714.93164</v>
      </c>
      <c r="F106">
        <v>576178114168.49402</v>
      </c>
      <c r="G106">
        <v>1278427634342.5857</v>
      </c>
      <c r="H106">
        <v>1370795199976.1794</v>
      </c>
      <c r="I106">
        <v>1484318219633.6272</v>
      </c>
      <c r="J106">
        <v>1465773245547.1497</v>
      </c>
      <c r="K106">
        <v>1500111596236.3718</v>
      </c>
      <c r="L106">
        <v>1623901496835.7908</v>
      </c>
      <c r="M106">
        <v>1724845615629.2595</v>
      </c>
      <c r="N106">
        <v>1651422932447.7681</v>
      </c>
      <c r="O106">
        <v>1637895802792.8965</v>
      </c>
      <c r="P106">
        <v>1798533915091.1357</v>
      </c>
    </row>
    <row r="107" spans="1:16" x14ac:dyDescent="0.25">
      <c r="A107" t="s">
        <v>835</v>
      </c>
      <c r="B107" t="s">
        <v>836</v>
      </c>
      <c r="C107" t="s">
        <v>688</v>
      </c>
      <c r="D107" t="s">
        <v>855</v>
      </c>
      <c r="E107" t="s">
        <v>975</v>
      </c>
      <c r="F107" t="s">
        <v>975</v>
      </c>
      <c r="G107">
        <v>6163785172.8125401</v>
      </c>
      <c r="H107">
        <v>6735731172.7985125</v>
      </c>
      <c r="I107">
        <v>7074657898.2330275</v>
      </c>
      <c r="J107">
        <v>6295820481.5266838</v>
      </c>
      <c r="K107">
        <v>6682832632.2780609</v>
      </c>
      <c r="L107">
        <v>7180813375.5083599</v>
      </c>
      <c r="M107">
        <v>7878508502.5980158</v>
      </c>
      <c r="N107">
        <v>7899879086.4308109</v>
      </c>
      <c r="O107">
        <v>7716925356.1253567</v>
      </c>
      <c r="P107">
        <v>9007159195.7421646</v>
      </c>
    </row>
    <row r="108" spans="1:16" x14ac:dyDescent="0.25">
      <c r="A108" t="s">
        <v>835</v>
      </c>
      <c r="B108" t="s">
        <v>836</v>
      </c>
      <c r="C108" t="s">
        <v>457</v>
      </c>
      <c r="D108" t="s">
        <v>456</v>
      </c>
      <c r="E108">
        <v>18427777777.777779</v>
      </c>
      <c r="F108">
        <v>37712842242.503258</v>
      </c>
      <c r="G108">
        <v>174070382279.3855</v>
      </c>
      <c r="H108">
        <v>174161142454.16077</v>
      </c>
      <c r="I108">
        <v>162631412508.78424</v>
      </c>
      <c r="J108">
        <v>114567298105.68295</v>
      </c>
      <c r="K108">
        <v>109419728566.69977</v>
      </c>
      <c r="L108">
        <v>120707435542.36729</v>
      </c>
      <c r="M108">
        <v>138182400493.58508</v>
      </c>
      <c r="N108">
        <v>136196760180.97563</v>
      </c>
      <c r="O108">
        <v>105960225688.14532</v>
      </c>
      <c r="P108" t="s">
        <v>975</v>
      </c>
    </row>
    <row r="109" spans="1:16" x14ac:dyDescent="0.25">
      <c r="A109" t="s">
        <v>835</v>
      </c>
      <c r="B109" t="s">
        <v>836</v>
      </c>
      <c r="C109" t="s">
        <v>856</v>
      </c>
      <c r="D109" t="s">
        <v>447</v>
      </c>
      <c r="E109">
        <v>2675000000</v>
      </c>
      <c r="F109">
        <v>1369688498.0677826</v>
      </c>
      <c r="G109">
        <v>6605139933.4106312</v>
      </c>
      <c r="H109">
        <v>7335027591.9162807</v>
      </c>
      <c r="I109">
        <v>7468096566.7115841</v>
      </c>
      <c r="J109">
        <v>6678178340.45121</v>
      </c>
      <c r="K109">
        <v>6813092065.8350744</v>
      </c>
      <c r="L109">
        <v>7702934800.1283636</v>
      </c>
      <c r="M109">
        <v>8271108638.3993101</v>
      </c>
      <c r="N109">
        <v>8871026074.1976204</v>
      </c>
      <c r="O109">
        <v>7780874536.6605415</v>
      </c>
      <c r="P109">
        <v>8543423502.6133966</v>
      </c>
    </row>
    <row r="110" spans="1:16" x14ac:dyDescent="0.25">
      <c r="A110" t="s">
        <v>835</v>
      </c>
      <c r="B110" t="s">
        <v>836</v>
      </c>
      <c r="C110" t="s">
        <v>857</v>
      </c>
      <c r="D110" t="s">
        <v>458</v>
      </c>
      <c r="E110">
        <v>865559856.16389966</v>
      </c>
      <c r="F110">
        <v>1731198022.4549377</v>
      </c>
      <c r="G110">
        <v>10192848926.258152</v>
      </c>
      <c r="H110">
        <v>11983252611.272745</v>
      </c>
      <c r="I110">
        <v>13279248478.816078</v>
      </c>
      <c r="J110">
        <v>14426381187.089439</v>
      </c>
      <c r="K110">
        <v>15912495368.871679</v>
      </c>
      <c r="L110">
        <v>17071162084.406733</v>
      </c>
      <c r="M110">
        <v>18141651381.388424</v>
      </c>
      <c r="N110">
        <v>18740559554.163242</v>
      </c>
      <c r="O110">
        <v>18981800705.079376</v>
      </c>
      <c r="P110">
        <v>18827148530.015099</v>
      </c>
    </row>
    <row r="111" spans="1:16" x14ac:dyDescent="0.25">
      <c r="A111" t="s">
        <v>835</v>
      </c>
      <c r="B111" t="s">
        <v>836</v>
      </c>
      <c r="C111" t="s">
        <v>481</v>
      </c>
      <c r="D111" t="s">
        <v>480</v>
      </c>
      <c r="E111" t="s">
        <v>975</v>
      </c>
      <c r="F111">
        <v>7958852838.9339514</v>
      </c>
      <c r="G111">
        <v>28169902669.378365</v>
      </c>
      <c r="H111">
        <v>30204783461.848808</v>
      </c>
      <c r="I111">
        <v>31386896487.040672</v>
      </c>
      <c r="J111">
        <v>27263090547.061707</v>
      </c>
      <c r="K111">
        <v>28083597512.484116</v>
      </c>
      <c r="L111">
        <v>30483806017.831818</v>
      </c>
      <c r="M111">
        <v>34429023435.021149</v>
      </c>
      <c r="N111">
        <v>34308783825.301907</v>
      </c>
      <c r="O111">
        <v>33645460617.239002</v>
      </c>
      <c r="P111">
        <v>38872546228.565269</v>
      </c>
    </row>
    <row r="112" spans="1:16" x14ac:dyDescent="0.25">
      <c r="A112" t="s">
        <v>835</v>
      </c>
      <c r="B112" t="s">
        <v>836</v>
      </c>
      <c r="C112" t="s">
        <v>462</v>
      </c>
      <c r="D112" t="s">
        <v>461</v>
      </c>
      <c r="E112">
        <v>2838485353.9618664</v>
      </c>
      <c r="F112">
        <v>17260364842.454395</v>
      </c>
      <c r="G112">
        <v>44016799515.820892</v>
      </c>
      <c r="H112">
        <v>46880103080.663353</v>
      </c>
      <c r="I112">
        <v>48095213746.467659</v>
      </c>
      <c r="J112">
        <v>49929337837.081261</v>
      </c>
      <c r="K112">
        <v>51147308773.930351</v>
      </c>
      <c r="L112">
        <v>53027680685.837479</v>
      </c>
      <c r="M112">
        <v>54901519155.621887</v>
      </c>
      <c r="N112">
        <v>51605959131.338478</v>
      </c>
      <c r="O112">
        <v>25948915861.198483</v>
      </c>
      <c r="P112">
        <v>18076624840.184074</v>
      </c>
    </row>
    <row r="113" spans="1:16" x14ac:dyDescent="0.25">
      <c r="A113" t="s">
        <v>835</v>
      </c>
      <c r="B113" t="s">
        <v>836</v>
      </c>
      <c r="C113" t="s">
        <v>475</v>
      </c>
      <c r="D113" t="s">
        <v>474</v>
      </c>
      <c r="E113">
        <v>596415104.54914391</v>
      </c>
      <c r="F113">
        <v>887295267.87515485</v>
      </c>
      <c r="G113">
        <v>2477702252.8007793</v>
      </c>
      <c r="H113">
        <v>2367113170.0037308</v>
      </c>
      <c r="I113">
        <v>2441053175.7074275</v>
      </c>
      <c r="J113">
        <v>2359759799.0422373</v>
      </c>
      <c r="K113">
        <v>2114020380.4165106</v>
      </c>
      <c r="L113">
        <v>2306185361.1462793</v>
      </c>
      <c r="M113">
        <v>2514146887.9166384</v>
      </c>
      <c r="N113">
        <v>2451257578.6938348</v>
      </c>
      <c r="O113">
        <v>2250717718.4657726</v>
      </c>
      <c r="P113">
        <v>2518468891.0391307</v>
      </c>
    </row>
    <row r="114" spans="1:16" x14ac:dyDescent="0.25">
      <c r="A114" t="s">
        <v>835</v>
      </c>
      <c r="B114" t="s">
        <v>836</v>
      </c>
      <c r="C114" t="s">
        <v>464</v>
      </c>
      <c r="D114" t="s">
        <v>463</v>
      </c>
      <c r="E114" t="s">
        <v>975</v>
      </c>
      <c r="F114">
        <v>874000000</v>
      </c>
      <c r="G114">
        <v>2791614000</v>
      </c>
      <c r="H114">
        <v>3177198100</v>
      </c>
      <c r="I114">
        <v>3225652000</v>
      </c>
      <c r="J114">
        <v>3227075700</v>
      </c>
      <c r="K114">
        <v>3398419600</v>
      </c>
      <c r="L114">
        <v>3390703400</v>
      </c>
      <c r="M114">
        <v>3422754800</v>
      </c>
      <c r="N114">
        <v>3319596500</v>
      </c>
      <c r="O114">
        <v>3039982540</v>
      </c>
      <c r="P114">
        <v>3486741370</v>
      </c>
    </row>
    <row r="115" spans="1:16" x14ac:dyDescent="0.25">
      <c r="A115" t="s">
        <v>835</v>
      </c>
      <c r="B115" t="s">
        <v>836</v>
      </c>
      <c r="C115" t="s">
        <v>466</v>
      </c>
      <c r="D115" t="s">
        <v>465</v>
      </c>
      <c r="E115">
        <v>28901836158.192089</v>
      </c>
      <c r="F115">
        <v>38270206950.409996</v>
      </c>
      <c r="G115">
        <v>92538004279.939758</v>
      </c>
      <c r="H115">
        <v>75350633010.930252</v>
      </c>
      <c r="I115">
        <v>57372445771.769882</v>
      </c>
      <c r="J115">
        <v>48717854039.965256</v>
      </c>
      <c r="K115">
        <v>49910960874.568466</v>
      </c>
      <c r="L115">
        <v>67158415841.58416</v>
      </c>
      <c r="M115">
        <v>76684175824.175827</v>
      </c>
      <c r="N115">
        <v>69252306372.023163</v>
      </c>
      <c r="O115">
        <v>52320215472.093369</v>
      </c>
      <c r="P115">
        <v>41879579677.174736</v>
      </c>
    </row>
    <row r="116" spans="1:16" x14ac:dyDescent="0.25">
      <c r="A116" t="s">
        <v>835</v>
      </c>
      <c r="B116" t="s">
        <v>836</v>
      </c>
      <c r="C116" t="s">
        <v>471</v>
      </c>
      <c r="D116" t="s">
        <v>470</v>
      </c>
      <c r="E116">
        <v>1421466239.5623381</v>
      </c>
      <c r="F116">
        <v>2483953102.7948837</v>
      </c>
      <c r="G116">
        <v>5456009384.6646051</v>
      </c>
      <c r="H116">
        <v>6391735893.8396807</v>
      </c>
      <c r="I116">
        <v>6657170923.3791752</v>
      </c>
      <c r="J116">
        <v>6268391521.1970072</v>
      </c>
      <c r="K116">
        <v>6237264055.206007</v>
      </c>
      <c r="L116">
        <v>6474256118.6148062</v>
      </c>
      <c r="M116">
        <v>6692504346.0476532</v>
      </c>
      <c r="N116">
        <v>6427248943.4493856</v>
      </c>
      <c r="O116" t="s">
        <v>975</v>
      </c>
      <c r="P116" t="s">
        <v>975</v>
      </c>
    </row>
    <row r="117" spans="1:16" x14ac:dyDescent="0.25">
      <c r="A117" t="s">
        <v>835</v>
      </c>
      <c r="B117" t="s">
        <v>836</v>
      </c>
      <c r="C117" t="s">
        <v>477</v>
      </c>
      <c r="D117" t="s">
        <v>476</v>
      </c>
      <c r="E117" t="s">
        <v>975</v>
      </c>
      <c r="F117">
        <v>11524776866.637894</v>
      </c>
      <c r="G117">
        <v>42927454291.477997</v>
      </c>
      <c r="H117">
        <v>46523420074.437225</v>
      </c>
      <c r="I117">
        <v>48533659592.172791</v>
      </c>
      <c r="J117">
        <v>41435533340.38826</v>
      </c>
      <c r="K117">
        <v>43047309305.73629</v>
      </c>
      <c r="L117">
        <v>47758736931.780083</v>
      </c>
      <c r="M117">
        <v>53750911865.687019</v>
      </c>
      <c r="N117">
        <v>54697379017.333244</v>
      </c>
      <c r="O117">
        <v>56546957475.491203</v>
      </c>
      <c r="P117">
        <v>65503849704.599724</v>
      </c>
    </row>
    <row r="118" spans="1:16" x14ac:dyDescent="0.25">
      <c r="A118" t="s">
        <v>835</v>
      </c>
      <c r="B118" t="s">
        <v>836</v>
      </c>
      <c r="C118" t="s">
        <v>479</v>
      </c>
      <c r="D118" t="s">
        <v>478</v>
      </c>
      <c r="E118">
        <v>12778792853.693867</v>
      </c>
      <c r="F118">
        <v>21230182989.303574</v>
      </c>
      <c r="G118">
        <v>59776383527.360168</v>
      </c>
      <c r="H118">
        <v>65203276466.976265</v>
      </c>
      <c r="I118">
        <v>68804811897.64447</v>
      </c>
      <c r="J118">
        <v>60071584216.137466</v>
      </c>
      <c r="K118">
        <v>62216885435.948792</v>
      </c>
      <c r="L118">
        <v>65712180342.983643</v>
      </c>
      <c r="M118">
        <v>71285019397.413284</v>
      </c>
      <c r="N118">
        <v>70195715495.513611</v>
      </c>
      <c r="O118">
        <v>73353132793.707596</v>
      </c>
      <c r="P118">
        <v>86710803337.09938</v>
      </c>
    </row>
    <row r="119" spans="1:16" x14ac:dyDescent="0.25">
      <c r="A119" t="s">
        <v>835</v>
      </c>
      <c r="B119" t="s">
        <v>836</v>
      </c>
      <c r="C119" t="s">
        <v>858</v>
      </c>
      <c r="D119" t="s">
        <v>482</v>
      </c>
      <c r="E119">
        <v>3246477995.2624359</v>
      </c>
      <c r="F119">
        <v>6774193548.3870964</v>
      </c>
      <c r="G119">
        <v>43189526777.556671</v>
      </c>
      <c r="H119">
        <v>51536304807.680275</v>
      </c>
      <c r="I119">
        <v>54903031137.709557</v>
      </c>
      <c r="J119">
        <v>45047964934.251717</v>
      </c>
      <c r="K119">
        <v>45070605746.01944</v>
      </c>
      <c r="L119">
        <v>50440941938.699226</v>
      </c>
      <c r="M119">
        <v>55284360483.121712</v>
      </c>
      <c r="N119">
        <v>55204758069.512428</v>
      </c>
      <c r="O119">
        <v>25586111076.341515</v>
      </c>
      <c r="P119">
        <v>29905190181.75005</v>
      </c>
    </row>
    <row r="120" spans="1:16" x14ac:dyDescent="0.25">
      <c r="A120" t="s">
        <v>835</v>
      </c>
      <c r="B120" t="s">
        <v>836</v>
      </c>
      <c r="C120" t="s">
        <v>68</v>
      </c>
      <c r="D120" t="s">
        <v>69</v>
      </c>
      <c r="E120">
        <v>3931334870.6723495</v>
      </c>
      <c r="F120">
        <v>4629247090.9781647</v>
      </c>
      <c r="G120">
        <v>11578974887.95616</v>
      </c>
      <c r="H120">
        <v>12423555269.389267</v>
      </c>
      <c r="I120">
        <v>12522957228.176424</v>
      </c>
      <c r="J120">
        <v>11323020828.575806</v>
      </c>
      <c r="K120">
        <v>11848613735.193319</v>
      </c>
      <c r="L120">
        <v>13176313593.550934</v>
      </c>
      <c r="M120">
        <v>13614412550.881214</v>
      </c>
      <c r="N120">
        <v>14191911512.046511</v>
      </c>
      <c r="O120">
        <v>13225591803.623154</v>
      </c>
      <c r="P120">
        <v>14637400395.688976</v>
      </c>
    </row>
    <row r="121" spans="1:16" x14ac:dyDescent="0.25">
      <c r="A121" t="s">
        <v>835</v>
      </c>
      <c r="B121" t="s">
        <v>836</v>
      </c>
      <c r="C121" t="s">
        <v>66</v>
      </c>
      <c r="D121" t="s">
        <v>67</v>
      </c>
      <c r="E121">
        <v>1880771556.3047383</v>
      </c>
      <c r="F121">
        <v>1743506531.3265195</v>
      </c>
      <c r="G121">
        <v>6028487928.8335085</v>
      </c>
      <c r="H121">
        <v>5518880768.5795536</v>
      </c>
      <c r="I121">
        <v>6047813437.3180437</v>
      </c>
      <c r="J121">
        <v>6373212640.8460436</v>
      </c>
      <c r="K121">
        <v>5433040159.8874664</v>
      </c>
      <c r="L121">
        <v>8943543677.1889935</v>
      </c>
      <c r="M121">
        <v>9880676218.8261108</v>
      </c>
      <c r="N121">
        <v>11025370768.813507</v>
      </c>
      <c r="O121">
        <v>12172128469.57375</v>
      </c>
      <c r="P121">
        <v>12626718073.743877</v>
      </c>
    </row>
    <row r="122" spans="1:16" x14ac:dyDescent="0.25">
      <c r="A122" t="s">
        <v>835</v>
      </c>
      <c r="B122" t="s">
        <v>836</v>
      </c>
      <c r="C122" t="s">
        <v>522</v>
      </c>
      <c r="D122" t="s">
        <v>521</v>
      </c>
      <c r="E122">
        <v>44024178343.007141</v>
      </c>
      <c r="F122">
        <v>93789736842.10527</v>
      </c>
      <c r="G122">
        <v>314443149443.14941</v>
      </c>
      <c r="H122">
        <v>323277158906.97894</v>
      </c>
      <c r="I122">
        <v>338061963396.37628</v>
      </c>
      <c r="J122">
        <v>301354803994.36694</v>
      </c>
      <c r="K122">
        <v>301255380276.25775</v>
      </c>
      <c r="L122">
        <v>319112136545.43762</v>
      </c>
      <c r="M122">
        <v>358791513221.48151</v>
      </c>
      <c r="N122">
        <v>365276379480.98975</v>
      </c>
      <c r="O122">
        <v>337006023789.69904</v>
      </c>
      <c r="P122">
        <v>372701358820.26404</v>
      </c>
    </row>
    <row r="123" spans="1:16" x14ac:dyDescent="0.25">
      <c r="A123" t="s">
        <v>835</v>
      </c>
      <c r="B123" t="s">
        <v>836</v>
      </c>
      <c r="C123" t="s">
        <v>493</v>
      </c>
      <c r="D123" t="s">
        <v>492</v>
      </c>
      <c r="E123">
        <v>215043969.84924623</v>
      </c>
      <c r="F123">
        <v>624337145.28462195</v>
      </c>
      <c r="G123">
        <v>2886170571.6963449</v>
      </c>
      <c r="H123">
        <v>3295011381.7540526</v>
      </c>
      <c r="I123">
        <v>3697351596.8375335</v>
      </c>
      <c r="J123">
        <v>4109424799.7240715</v>
      </c>
      <c r="K123">
        <v>4379136461.8307695</v>
      </c>
      <c r="L123">
        <v>4754175869.2402678</v>
      </c>
      <c r="M123">
        <v>5300962659.5108767</v>
      </c>
      <c r="N123">
        <v>5607762625.1462746</v>
      </c>
      <c r="O123">
        <v>3742769967.4279809</v>
      </c>
      <c r="P123">
        <v>4889666931.6385536</v>
      </c>
    </row>
    <row r="124" spans="1:16" x14ac:dyDescent="0.25">
      <c r="A124" t="s">
        <v>835</v>
      </c>
      <c r="B124" t="s">
        <v>836</v>
      </c>
      <c r="C124" t="s">
        <v>503</v>
      </c>
      <c r="D124" t="s">
        <v>502</v>
      </c>
      <c r="E124">
        <v>2681912149.1476669</v>
      </c>
      <c r="F124">
        <v>2961484953.7336402</v>
      </c>
      <c r="G124">
        <v>12442035328.035028</v>
      </c>
      <c r="H124">
        <v>13242690790.055712</v>
      </c>
      <c r="I124">
        <v>14364937127.700232</v>
      </c>
      <c r="J124">
        <v>13104764378.711418</v>
      </c>
      <c r="K124">
        <v>14026048334.213051</v>
      </c>
      <c r="L124">
        <v>15365713059.105669</v>
      </c>
      <c r="M124">
        <v>17070867577.666571</v>
      </c>
      <c r="N124">
        <v>17280250805.224545</v>
      </c>
      <c r="O124">
        <v>17465392779.036621</v>
      </c>
      <c r="P124">
        <v>19143741503.148163</v>
      </c>
    </row>
    <row r="125" spans="1:16" x14ac:dyDescent="0.25">
      <c r="A125" t="s">
        <v>835</v>
      </c>
      <c r="B125" t="s">
        <v>836</v>
      </c>
      <c r="C125" t="s">
        <v>505</v>
      </c>
      <c r="D125" t="s">
        <v>504</v>
      </c>
      <c r="E125">
        <v>2547163582.3314872</v>
      </c>
      <c r="F125">
        <v>4069515579.071135</v>
      </c>
      <c r="G125">
        <v>9462238211.4865742</v>
      </c>
      <c r="H125">
        <v>10551661176.783106</v>
      </c>
      <c r="I125">
        <v>11626281387.006775</v>
      </c>
      <c r="J125">
        <v>11091434483.5238</v>
      </c>
      <c r="K125">
        <v>11668286794.861635</v>
      </c>
      <c r="L125">
        <v>13505056441.519318</v>
      </c>
      <c r="M125">
        <v>15301279478.207134</v>
      </c>
      <c r="N125">
        <v>15719500920.536213</v>
      </c>
      <c r="O125">
        <v>14917038504.284981</v>
      </c>
      <c r="P125">
        <v>17189730469.555359</v>
      </c>
    </row>
    <row r="126" spans="1:16" x14ac:dyDescent="0.25">
      <c r="A126" t="s">
        <v>835</v>
      </c>
      <c r="B126" t="s">
        <v>836</v>
      </c>
      <c r="C126" t="s">
        <v>710</v>
      </c>
      <c r="D126" t="s">
        <v>496</v>
      </c>
      <c r="E126">
        <v>78476000</v>
      </c>
      <c r="F126">
        <v>115347500</v>
      </c>
      <c r="G126">
        <v>180436300</v>
      </c>
      <c r="H126">
        <v>184840400</v>
      </c>
      <c r="I126">
        <v>182142800</v>
      </c>
      <c r="J126">
        <v>183814300</v>
      </c>
      <c r="K126">
        <v>201510900</v>
      </c>
      <c r="L126">
        <v>213204100</v>
      </c>
      <c r="M126">
        <v>221588900</v>
      </c>
      <c r="N126">
        <v>239462200</v>
      </c>
      <c r="O126">
        <v>244462400</v>
      </c>
      <c r="P126">
        <v>248665600</v>
      </c>
    </row>
    <row r="127" spans="1:16" x14ac:dyDescent="0.25">
      <c r="A127" t="s">
        <v>835</v>
      </c>
      <c r="B127" t="s">
        <v>836</v>
      </c>
      <c r="C127" t="s">
        <v>516</v>
      </c>
      <c r="D127" t="s">
        <v>515</v>
      </c>
      <c r="E127">
        <v>1506914407.8204668</v>
      </c>
      <c r="F127">
        <v>1779523344.341064</v>
      </c>
      <c r="G127">
        <v>6728208836.2214279</v>
      </c>
      <c r="H127">
        <v>7223071177.1585598</v>
      </c>
      <c r="I127">
        <v>6592537781.8151789</v>
      </c>
      <c r="J127">
        <v>6166863960.0006094</v>
      </c>
      <c r="K127">
        <v>6398747531.6014194</v>
      </c>
      <c r="L127">
        <v>6800135961.6141186</v>
      </c>
      <c r="M127">
        <v>7352533585.5931606</v>
      </c>
      <c r="N127">
        <v>7889655284.4716053</v>
      </c>
      <c r="O127">
        <v>7915985513.7024603</v>
      </c>
      <c r="P127">
        <v>8227580740.4988928</v>
      </c>
    </row>
    <row r="128" spans="1:16" x14ac:dyDescent="0.25">
      <c r="A128" t="s">
        <v>835</v>
      </c>
      <c r="B128" t="s">
        <v>836</v>
      </c>
      <c r="C128" t="s">
        <v>64</v>
      </c>
      <c r="D128" t="s">
        <v>65</v>
      </c>
      <c r="E128">
        <v>2653480001.3455782</v>
      </c>
      <c r="F128">
        <v>4663313620.017067</v>
      </c>
      <c r="G128">
        <v>11668685524.126455</v>
      </c>
      <c r="H128">
        <v>12129642296.442507</v>
      </c>
      <c r="I128">
        <v>12803445933.589361</v>
      </c>
      <c r="J128">
        <v>11692287066.381035</v>
      </c>
      <c r="K128">
        <v>12232463655.57272</v>
      </c>
      <c r="L128">
        <v>13259351418.445887</v>
      </c>
      <c r="M128">
        <v>14181951058.512897</v>
      </c>
      <c r="N128">
        <v>14045808843.220995</v>
      </c>
      <c r="O128">
        <v>10926820603.402048</v>
      </c>
      <c r="P128">
        <v>11156657769.697376</v>
      </c>
    </row>
    <row r="129" spans="1:16" x14ac:dyDescent="0.25">
      <c r="A129" t="s">
        <v>835</v>
      </c>
      <c r="B129" t="s">
        <v>836</v>
      </c>
      <c r="C129" t="s">
        <v>495</v>
      </c>
      <c r="D129" t="s">
        <v>494</v>
      </c>
      <c r="E129">
        <v>261253582805.94467</v>
      </c>
      <c r="F129">
        <v>707906744574.64355</v>
      </c>
      <c r="G129">
        <v>1201089987015.4524</v>
      </c>
      <c r="H129">
        <v>1274443084716.5674</v>
      </c>
      <c r="I129">
        <v>1315351183524.5439</v>
      </c>
      <c r="J129">
        <v>1171867608197.7246</v>
      </c>
      <c r="K129">
        <v>1078490651625.3127</v>
      </c>
      <c r="L129">
        <v>1158913035796.3701</v>
      </c>
      <c r="M129">
        <v>1222408203104.2959</v>
      </c>
      <c r="N129">
        <v>1269404276770.697</v>
      </c>
      <c r="O129">
        <v>1087117783073.3141</v>
      </c>
      <c r="P129">
        <v>1293037866360.1743</v>
      </c>
    </row>
    <row r="130" spans="1:16" x14ac:dyDescent="0.25">
      <c r="A130" t="s">
        <v>835</v>
      </c>
      <c r="B130" t="s">
        <v>836</v>
      </c>
      <c r="C130" t="s">
        <v>859</v>
      </c>
      <c r="D130" t="s">
        <v>393</v>
      </c>
      <c r="E130">
        <v>147200000</v>
      </c>
      <c r="F130">
        <v>233271800</v>
      </c>
      <c r="G130">
        <v>327248700</v>
      </c>
      <c r="H130">
        <v>317214400</v>
      </c>
      <c r="I130">
        <v>319271200</v>
      </c>
      <c r="J130">
        <v>316489900</v>
      </c>
      <c r="K130">
        <v>332265200</v>
      </c>
      <c r="L130">
        <v>366666800</v>
      </c>
      <c r="M130">
        <v>401932300</v>
      </c>
      <c r="N130">
        <v>412479413.36212897</v>
      </c>
      <c r="O130">
        <v>407515927.98229003</v>
      </c>
      <c r="P130">
        <v>404178049.75397795</v>
      </c>
    </row>
    <row r="131" spans="1:16" x14ac:dyDescent="0.25">
      <c r="A131" t="s">
        <v>835</v>
      </c>
      <c r="B131" t="s">
        <v>836</v>
      </c>
      <c r="C131" t="s">
        <v>491</v>
      </c>
      <c r="D131" t="s">
        <v>490</v>
      </c>
      <c r="E131" t="s">
        <v>975</v>
      </c>
      <c r="F131">
        <v>1288429391.7995076</v>
      </c>
      <c r="G131">
        <v>8709138764.7591648</v>
      </c>
      <c r="H131">
        <v>9496717702.448391</v>
      </c>
      <c r="I131">
        <v>9510198961.5728741</v>
      </c>
      <c r="J131">
        <v>7745241912.947216</v>
      </c>
      <c r="K131">
        <v>8071469355.252697</v>
      </c>
      <c r="L131">
        <v>9669741744.220005</v>
      </c>
      <c r="M131">
        <v>11457443185.054195</v>
      </c>
      <c r="N131">
        <v>11971345002.775749</v>
      </c>
      <c r="O131">
        <v>11859730543.552536</v>
      </c>
      <c r="P131">
        <v>13679221333.205196</v>
      </c>
    </row>
    <row r="132" spans="1:16" x14ac:dyDescent="0.25">
      <c r="A132" t="s">
        <v>835</v>
      </c>
      <c r="B132" t="s">
        <v>836</v>
      </c>
      <c r="C132" t="s">
        <v>489</v>
      </c>
      <c r="D132" t="s">
        <v>488</v>
      </c>
      <c r="E132">
        <v>2481316053.9650712</v>
      </c>
      <c r="F132">
        <v>2647885848.5351024</v>
      </c>
      <c r="G132">
        <v>5743029680.0719519</v>
      </c>
      <c r="H132">
        <v>6555983530.3493156</v>
      </c>
      <c r="I132">
        <v>7069616048.8906603</v>
      </c>
      <c r="J132">
        <v>6261622101.4090757</v>
      </c>
      <c r="K132">
        <v>6472990923.179101</v>
      </c>
      <c r="L132">
        <v>6431314957.0718479</v>
      </c>
      <c r="M132">
        <v>7194024563.060935</v>
      </c>
      <c r="N132">
        <v>7383745662.1515732</v>
      </c>
      <c r="O132">
        <v>6816219303.2552834</v>
      </c>
      <c r="P132" t="s">
        <v>975</v>
      </c>
    </row>
    <row r="133" spans="1:16" x14ac:dyDescent="0.25">
      <c r="A133" t="s">
        <v>835</v>
      </c>
      <c r="B133" t="s">
        <v>836</v>
      </c>
      <c r="C133" t="s">
        <v>511</v>
      </c>
      <c r="D133" t="s">
        <v>510</v>
      </c>
      <c r="E133">
        <v>2560785660</v>
      </c>
      <c r="F133">
        <v>1136896123.6129804</v>
      </c>
      <c r="G133">
        <v>12292770631.19669</v>
      </c>
      <c r="H133">
        <v>12582122604.192129</v>
      </c>
      <c r="I133">
        <v>12226514722.086063</v>
      </c>
      <c r="J133">
        <v>11619892396.076717</v>
      </c>
      <c r="K133">
        <v>11181350461.472317</v>
      </c>
      <c r="L133">
        <v>11480847745.318712</v>
      </c>
      <c r="M133">
        <v>13178094459.454763</v>
      </c>
      <c r="N133">
        <v>14206359006.809505</v>
      </c>
      <c r="O133">
        <v>13312981594.573015</v>
      </c>
      <c r="P133">
        <v>15098022828.610622</v>
      </c>
    </row>
    <row r="134" spans="1:16" x14ac:dyDescent="0.25">
      <c r="A134" t="s">
        <v>835</v>
      </c>
      <c r="B134" t="s">
        <v>836</v>
      </c>
      <c r="C134" t="s">
        <v>509</v>
      </c>
      <c r="D134" t="s">
        <v>508</v>
      </c>
      <c r="E134" t="s">
        <v>975</v>
      </c>
      <c r="F134">
        <v>984297589.35993361</v>
      </c>
      <c r="G134">
        <v>4087725812.6686368</v>
      </c>
      <c r="H134">
        <v>4465771672.6200485</v>
      </c>
      <c r="I134">
        <v>4593852089.0955973</v>
      </c>
      <c r="J134">
        <v>4054728172.943748</v>
      </c>
      <c r="K134">
        <v>4376929571.6312599</v>
      </c>
      <c r="L134">
        <v>4856602178.6341696</v>
      </c>
      <c r="M134">
        <v>5506944403.3018589</v>
      </c>
      <c r="N134">
        <v>5542201150.9104805</v>
      </c>
      <c r="O134">
        <v>4780722121.9622669</v>
      </c>
      <c r="P134">
        <v>5809170961.7828522</v>
      </c>
    </row>
    <row r="135" spans="1:16" x14ac:dyDescent="0.25">
      <c r="A135" t="s">
        <v>835</v>
      </c>
      <c r="B135" t="s">
        <v>836</v>
      </c>
      <c r="C135" t="s">
        <v>94</v>
      </c>
      <c r="D135" t="s">
        <v>95</v>
      </c>
      <c r="E135">
        <v>30180108561.930527</v>
      </c>
      <c r="F135">
        <v>38857251336.344818</v>
      </c>
      <c r="G135">
        <v>98266306615.363235</v>
      </c>
      <c r="H135">
        <v>106825649872.10754</v>
      </c>
      <c r="I135">
        <v>110081248587.369</v>
      </c>
      <c r="J135">
        <v>101179808076.3598</v>
      </c>
      <c r="K135">
        <v>103311649248.02448</v>
      </c>
      <c r="L135">
        <v>109682728023.11185</v>
      </c>
      <c r="M135">
        <v>118096227400.09161</v>
      </c>
      <c r="N135">
        <v>119870439113.66211</v>
      </c>
      <c r="O135">
        <v>114725065285.14868</v>
      </c>
      <c r="P135">
        <v>132725261467.4306</v>
      </c>
    </row>
    <row r="136" spans="1:16" x14ac:dyDescent="0.25">
      <c r="A136" t="s">
        <v>835</v>
      </c>
      <c r="B136" t="s">
        <v>836</v>
      </c>
      <c r="C136" t="s">
        <v>62</v>
      </c>
      <c r="D136" t="s">
        <v>63</v>
      </c>
      <c r="E136" t="s">
        <v>975</v>
      </c>
      <c r="F136">
        <v>5656473652.4114742</v>
      </c>
      <c r="G136">
        <v>16350813486.990786</v>
      </c>
      <c r="H136">
        <v>16974314296.218243</v>
      </c>
      <c r="I136">
        <v>17716091057.267498</v>
      </c>
      <c r="J136">
        <v>15950979333.158171</v>
      </c>
      <c r="K136">
        <v>11936993086.957928</v>
      </c>
      <c r="L136">
        <v>13219079497.705519</v>
      </c>
      <c r="M136">
        <v>14845400592.671202</v>
      </c>
      <c r="N136">
        <v>15390031039.995747</v>
      </c>
      <c r="O136">
        <v>14028811071.762758</v>
      </c>
      <c r="P136">
        <v>16095828896.63423</v>
      </c>
    </row>
    <row r="137" spans="1:16" x14ac:dyDescent="0.25">
      <c r="A137" t="s">
        <v>835</v>
      </c>
      <c r="B137" t="s">
        <v>836</v>
      </c>
      <c r="C137" t="s">
        <v>507</v>
      </c>
      <c r="D137" t="s">
        <v>506</v>
      </c>
      <c r="E137">
        <v>2036373522.6893921</v>
      </c>
      <c r="F137">
        <v>6849321645.9562302</v>
      </c>
      <c r="G137">
        <v>58318677644.949196</v>
      </c>
      <c r="H137">
        <v>60572257122.296211</v>
      </c>
      <c r="I137">
        <v>63264892768.37262</v>
      </c>
      <c r="J137">
        <v>63045305229.104599</v>
      </c>
      <c r="K137">
        <v>60291736893.939682</v>
      </c>
      <c r="L137">
        <v>61449392056.148827</v>
      </c>
      <c r="M137">
        <v>67144725830.575279</v>
      </c>
      <c r="N137">
        <v>68697759361.230972</v>
      </c>
      <c r="O137">
        <v>78930257227.090836</v>
      </c>
      <c r="P137">
        <v>65067808984.679161</v>
      </c>
    </row>
    <row r="138" spans="1:16" x14ac:dyDescent="0.25">
      <c r="A138" t="s">
        <v>835</v>
      </c>
      <c r="B138" t="s">
        <v>836</v>
      </c>
      <c r="C138" t="s">
        <v>48</v>
      </c>
      <c r="D138" t="s">
        <v>49</v>
      </c>
      <c r="E138">
        <v>2789944497.9708581</v>
      </c>
      <c r="F138">
        <v>3922247989.8556156</v>
      </c>
      <c r="G138">
        <v>13042007432.448925</v>
      </c>
      <c r="H138">
        <v>12043276397.165157</v>
      </c>
      <c r="I138">
        <v>12435416060.279076</v>
      </c>
      <c r="J138">
        <v>11335179562.02113</v>
      </c>
      <c r="K138">
        <v>10721994676.656151</v>
      </c>
      <c r="L138">
        <v>12895153160.46599</v>
      </c>
      <c r="M138">
        <v>13682062249.223585</v>
      </c>
      <c r="N138">
        <v>12543203410.692812</v>
      </c>
      <c r="O138">
        <v>10562637375.594019</v>
      </c>
      <c r="P138">
        <v>12236250784.133558</v>
      </c>
    </row>
    <row r="139" spans="1:16" x14ac:dyDescent="0.25">
      <c r="A139" t="s">
        <v>835</v>
      </c>
      <c r="B139" t="s">
        <v>836</v>
      </c>
      <c r="C139" t="s">
        <v>541</v>
      </c>
      <c r="D139" t="s">
        <v>540</v>
      </c>
      <c r="E139" t="s">
        <v>975</v>
      </c>
      <c r="F139" t="s">
        <v>975</v>
      </c>
      <c r="G139">
        <v>96927201.484842241</v>
      </c>
      <c r="H139">
        <v>98491843.644198209</v>
      </c>
      <c r="I139">
        <v>104654365.18865328</v>
      </c>
      <c r="J139">
        <v>86529661.369498298</v>
      </c>
      <c r="K139">
        <v>99723394.962876692</v>
      </c>
      <c r="L139">
        <v>109359680.21721095</v>
      </c>
      <c r="M139">
        <v>124021393.6904116</v>
      </c>
      <c r="N139">
        <v>118724073.80918323</v>
      </c>
      <c r="O139">
        <v>114626625.55302319</v>
      </c>
      <c r="P139">
        <v>133218896.93260691</v>
      </c>
    </row>
    <row r="140" spans="1:16" x14ac:dyDescent="0.25">
      <c r="A140" t="s">
        <v>835</v>
      </c>
      <c r="B140" t="s">
        <v>836</v>
      </c>
      <c r="C140" t="s">
        <v>539</v>
      </c>
      <c r="D140" t="s">
        <v>538</v>
      </c>
      <c r="E140">
        <v>3627562402.6602683</v>
      </c>
      <c r="F140">
        <v>5494252207.9050245</v>
      </c>
      <c r="G140">
        <v>21703106501.967422</v>
      </c>
      <c r="H140">
        <v>22162208956.141155</v>
      </c>
      <c r="I140">
        <v>22731602969.968658</v>
      </c>
      <c r="J140">
        <v>24360795410.642151</v>
      </c>
      <c r="K140">
        <v>24524098184.648041</v>
      </c>
      <c r="L140">
        <v>28971589213.218403</v>
      </c>
      <c r="M140">
        <v>33111525871.953762</v>
      </c>
      <c r="N140">
        <v>34186190995.956497</v>
      </c>
      <c r="O140">
        <v>33433670511.936359</v>
      </c>
      <c r="P140">
        <v>36288830373.410614</v>
      </c>
    </row>
    <row r="141" spans="1:16" x14ac:dyDescent="0.25">
      <c r="A141" t="s">
        <v>835</v>
      </c>
      <c r="B141" t="s">
        <v>836</v>
      </c>
      <c r="C141" t="s">
        <v>297</v>
      </c>
      <c r="D141" t="s">
        <v>535</v>
      </c>
      <c r="E141">
        <v>318330511920.60992</v>
      </c>
      <c r="F141">
        <v>417479337444.70679</v>
      </c>
      <c r="G141">
        <v>838923319919.53149</v>
      </c>
      <c r="H141">
        <v>877172824534.51233</v>
      </c>
      <c r="I141">
        <v>892167986713.72241</v>
      </c>
      <c r="J141">
        <v>765572770634.37463</v>
      </c>
      <c r="K141">
        <v>784060430240.07971</v>
      </c>
      <c r="L141">
        <v>833869641687.0603</v>
      </c>
      <c r="M141">
        <v>914043438179.60718</v>
      </c>
      <c r="N141">
        <v>910194347568.62598</v>
      </c>
      <c r="O141">
        <v>913865395789.88574</v>
      </c>
      <c r="P141">
        <v>1018007056949.5961</v>
      </c>
    </row>
    <row r="142" spans="1:16" x14ac:dyDescent="0.25">
      <c r="A142" t="s">
        <v>835</v>
      </c>
      <c r="B142" t="s">
        <v>836</v>
      </c>
      <c r="C142" t="s">
        <v>526</v>
      </c>
      <c r="D142" t="s">
        <v>525</v>
      </c>
      <c r="E142">
        <v>2529440424.2942195</v>
      </c>
      <c r="F142">
        <v>3420033046.9578409</v>
      </c>
      <c r="G142">
        <v>9659153061.3563251</v>
      </c>
      <c r="H142">
        <v>10151385305.764482</v>
      </c>
      <c r="I142">
        <v>10635039738.689865</v>
      </c>
      <c r="J142">
        <v>8738205836.739399</v>
      </c>
      <c r="K142">
        <v>8724570249.7430592</v>
      </c>
      <c r="L142">
        <v>9173668102.1384392</v>
      </c>
      <c r="M142">
        <v>9846922416.1477642</v>
      </c>
      <c r="N142">
        <v>9438130987.372982</v>
      </c>
      <c r="O142">
        <v>9435529927.2470989</v>
      </c>
      <c r="P142" t="s">
        <v>975</v>
      </c>
    </row>
    <row r="143" spans="1:16" x14ac:dyDescent="0.25">
      <c r="A143" t="s">
        <v>835</v>
      </c>
      <c r="B143" t="s">
        <v>836</v>
      </c>
      <c r="C143" t="s">
        <v>543</v>
      </c>
      <c r="D143" t="s">
        <v>542</v>
      </c>
      <c r="E143">
        <v>45495129385.047508</v>
      </c>
      <c r="F143">
        <v>52623281956.703117</v>
      </c>
      <c r="G143">
        <v>176206659722.52399</v>
      </c>
      <c r="H143">
        <v>190906575136.00269</v>
      </c>
      <c r="I143">
        <v>201313497220.91696</v>
      </c>
      <c r="J143">
        <v>178064471137.92081</v>
      </c>
      <c r="K143">
        <v>188838342527.97549</v>
      </c>
      <c r="L143">
        <v>206623758800.15918</v>
      </c>
      <c r="M143">
        <v>211953111035.51318</v>
      </c>
      <c r="N143">
        <v>213434571357.98401</v>
      </c>
      <c r="O143">
        <v>211734532308.01282</v>
      </c>
      <c r="P143">
        <v>249991512236.5257</v>
      </c>
    </row>
    <row r="144" spans="1:16" x14ac:dyDescent="0.25">
      <c r="A144" t="s">
        <v>835</v>
      </c>
      <c r="B144" t="s">
        <v>836</v>
      </c>
      <c r="C144" t="s">
        <v>532</v>
      </c>
      <c r="D144" t="s">
        <v>531</v>
      </c>
      <c r="E144">
        <v>1009455483.8709677</v>
      </c>
      <c r="F144">
        <v>5107329007.0921984</v>
      </c>
      <c r="G144">
        <v>10532006608.144665</v>
      </c>
      <c r="H144">
        <v>10982979274.192244</v>
      </c>
      <c r="I144">
        <v>11880434070.78112</v>
      </c>
      <c r="J144">
        <v>12756706583.311321</v>
      </c>
      <c r="K144">
        <v>13286083644.876141</v>
      </c>
      <c r="L144">
        <v>13785909906.192493</v>
      </c>
      <c r="M144">
        <v>13025239912.275141</v>
      </c>
      <c r="N144">
        <v>12596636042.232134</v>
      </c>
      <c r="O144">
        <v>12586941392.634695</v>
      </c>
      <c r="P144">
        <v>14013022092.064486</v>
      </c>
    </row>
    <row r="145" spans="1:16" x14ac:dyDescent="0.25">
      <c r="A145" t="s">
        <v>835</v>
      </c>
      <c r="B145" t="s">
        <v>836</v>
      </c>
      <c r="C145" t="s">
        <v>528</v>
      </c>
      <c r="D145" t="s">
        <v>527</v>
      </c>
      <c r="E145">
        <v>3512356353.0797963</v>
      </c>
      <c r="F145">
        <v>2241753120.2126703</v>
      </c>
      <c r="G145">
        <v>9426913349.2231903</v>
      </c>
      <c r="H145">
        <v>10224897934.721954</v>
      </c>
      <c r="I145">
        <v>10862944203.559116</v>
      </c>
      <c r="J145">
        <v>9683867893.6834316</v>
      </c>
      <c r="K145">
        <v>10398862244.973722</v>
      </c>
      <c r="L145">
        <v>11185102399.576204</v>
      </c>
      <c r="M145">
        <v>12808660528.061659</v>
      </c>
      <c r="N145">
        <v>12916455161.108088</v>
      </c>
      <c r="O145">
        <v>13741378450.136036</v>
      </c>
      <c r="P145">
        <v>14950949875.272911</v>
      </c>
    </row>
    <row r="146" spans="1:16" x14ac:dyDescent="0.25">
      <c r="A146" t="s">
        <v>835</v>
      </c>
      <c r="B146" t="s">
        <v>836</v>
      </c>
      <c r="C146" t="s">
        <v>78</v>
      </c>
      <c r="D146" t="s">
        <v>79</v>
      </c>
      <c r="E146">
        <v>54035795387.808609</v>
      </c>
      <c r="F146">
        <v>69448756932.583267</v>
      </c>
      <c r="G146">
        <v>455501524575.49811</v>
      </c>
      <c r="H146">
        <v>508692961937.49243</v>
      </c>
      <c r="I146">
        <v>546676374567.72064</v>
      </c>
      <c r="J146">
        <v>486803295097.88977</v>
      </c>
      <c r="K146">
        <v>404650006428.61285</v>
      </c>
      <c r="L146">
        <v>375746469538.66595</v>
      </c>
      <c r="M146">
        <v>397190484464.30768</v>
      </c>
      <c r="N146">
        <v>448120428858.76923</v>
      </c>
      <c r="O146">
        <v>432293776262.39795</v>
      </c>
      <c r="P146">
        <v>440776971536.01477</v>
      </c>
    </row>
    <row r="147" spans="1:16" x14ac:dyDescent="0.25">
      <c r="A147" t="s">
        <v>835</v>
      </c>
      <c r="B147" t="s">
        <v>836</v>
      </c>
      <c r="C147" t="s">
        <v>702</v>
      </c>
      <c r="D147" t="s">
        <v>498</v>
      </c>
      <c r="E147">
        <v>4699646643.1095409</v>
      </c>
      <c r="F147">
        <v>3772857145.0248017</v>
      </c>
      <c r="G147">
        <v>9745251126.0109043</v>
      </c>
      <c r="H147">
        <v>10817712138.945108</v>
      </c>
      <c r="I147">
        <v>11362272837.881779</v>
      </c>
      <c r="J147">
        <v>10064515432.026518</v>
      </c>
      <c r="K147">
        <v>10672471860.718407</v>
      </c>
      <c r="L147">
        <v>11307058382.343525</v>
      </c>
      <c r="M147">
        <v>12683070061.469549</v>
      </c>
      <c r="N147">
        <v>12606338448.546968</v>
      </c>
      <c r="O147">
        <v>12116981815.226145</v>
      </c>
      <c r="P147">
        <v>13879269151.571793</v>
      </c>
    </row>
    <row r="148" spans="1:16" x14ac:dyDescent="0.25">
      <c r="A148" t="s">
        <v>835</v>
      </c>
      <c r="B148" t="s">
        <v>836</v>
      </c>
      <c r="C148" t="s">
        <v>860</v>
      </c>
      <c r="D148" t="s">
        <v>512</v>
      </c>
      <c r="E148" t="s">
        <v>975</v>
      </c>
      <c r="F148" t="s">
        <v>975</v>
      </c>
      <c r="G148">
        <v>746000000</v>
      </c>
      <c r="H148">
        <v>772000000</v>
      </c>
      <c r="I148">
        <v>832000000</v>
      </c>
      <c r="J148">
        <v>910000000</v>
      </c>
      <c r="K148">
        <v>1230000000</v>
      </c>
      <c r="L148">
        <v>1560000000</v>
      </c>
      <c r="M148">
        <v>1302000000</v>
      </c>
      <c r="N148">
        <v>1182000000</v>
      </c>
      <c r="O148" t="s">
        <v>975</v>
      </c>
      <c r="P148" t="s">
        <v>975</v>
      </c>
    </row>
    <row r="149" spans="1:16" x14ac:dyDescent="0.25">
      <c r="A149" t="s">
        <v>835</v>
      </c>
      <c r="B149" t="s">
        <v>836</v>
      </c>
      <c r="C149" t="s">
        <v>537</v>
      </c>
      <c r="D149" t="s">
        <v>536</v>
      </c>
      <c r="E149">
        <v>119791683307.50676</v>
      </c>
      <c r="F149">
        <v>171247131268.60416</v>
      </c>
      <c r="G149">
        <v>509506317146.54065</v>
      </c>
      <c r="H149">
        <v>522761531914.89362</v>
      </c>
      <c r="I149">
        <v>498410050251.25598</v>
      </c>
      <c r="J149">
        <v>385801550067.16937</v>
      </c>
      <c r="K149">
        <v>368827142857.14282</v>
      </c>
      <c r="L149">
        <v>398393955268.99036</v>
      </c>
      <c r="M149">
        <v>436999692591.45404</v>
      </c>
      <c r="N149">
        <v>404941363636.36359</v>
      </c>
      <c r="O149">
        <v>362198318435.25989</v>
      </c>
      <c r="P149">
        <v>482437019790.45404</v>
      </c>
    </row>
    <row r="150" spans="1:16" x14ac:dyDescent="0.25">
      <c r="A150" t="s">
        <v>835</v>
      </c>
      <c r="B150" t="s">
        <v>836</v>
      </c>
      <c r="C150" t="s">
        <v>545</v>
      </c>
      <c r="D150" t="s">
        <v>544</v>
      </c>
      <c r="E150">
        <v>11685045513.654097</v>
      </c>
      <c r="F150">
        <v>19507452535.760727</v>
      </c>
      <c r="G150">
        <v>87408842652.795822</v>
      </c>
      <c r="H150">
        <v>89936020806.241867</v>
      </c>
      <c r="I150">
        <v>92699089726.918076</v>
      </c>
      <c r="J150">
        <v>78710793237.97139</v>
      </c>
      <c r="K150">
        <v>75128738621.586472</v>
      </c>
      <c r="L150">
        <v>80856697009.102722</v>
      </c>
      <c r="M150">
        <v>91505851755.526657</v>
      </c>
      <c r="N150">
        <v>88060858257.477234</v>
      </c>
      <c r="O150">
        <v>73971391417.425232</v>
      </c>
      <c r="P150">
        <v>85868626527.958389</v>
      </c>
    </row>
    <row r="151" spans="1:16" x14ac:dyDescent="0.25">
      <c r="A151" t="s">
        <v>835</v>
      </c>
      <c r="B151" t="s">
        <v>836</v>
      </c>
      <c r="C151" t="s">
        <v>547</v>
      </c>
      <c r="D151" t="s">
        <v>546</v>
      </c>
      <c r="E151">
        <v>40010423970.457626</v>
      </c>
      <c r="F151">
        <v>82017743416.284134</v>
      </c>
      <c r="G151">
        <v>224383620829.56964</v>
      </c>
      <c r="H151">
        <v>231218567178.97867</v>
      </c>
      <c r="I151">
        <v>244360888750.80704</v>
      </c>
      <c r="J151">
        <v>270556131701.17093</v>
      </c>
      <c r="K151">
        <v>313629858859.58698</v>
      </c>
      <c r="L151">
        <v>339205615769.18677</v>
      </c>
      <c r="M151">
        <v>356128224957.08539</v>
      </c>
      <c r="N151">
        <v>320909489229.72314</v>
      </c>
      <c r="O151">
        <v>300306331697.66846</v>
      </c>
      <c r="P151">
        <v>346343170486.0719</v>
      </c>
    </row>
    <row r="152" spans="1:16" x14ac:dyDescent="0.25">
      <c r="A152" t="s">
        <v>835</v>
      </c>
      <c r="B152" t="s">
        <v>836</v>
      </c>
      <c r="C152" t="s">
        <v>557</v>
      </c>
      <c r="D152" t="s">
        <v>556</v>
      </c>
      <c r="E152" t="s">
        <v>975</v>
      </c>
      <c r="F152">
        <v>146297500</v>
      </c>
      <c r="G152">
        <v>212397800</v>
      </c>
      <c r="H152">
        <v>221117200</v>
      </c>
      <c r="I152">
        <v>241669800</v>
      </c>
      <c r="J152">
        <v>280457700</v>
      </c>
      <c r="K152">
        <v>298300000</v>
      </c>
      <c r="L152">
        <v>285300000</v>
      </c>
      <c r="M152">
        <v>284700000</v>
      </c>
      <c r="N152">
        <v>274200000</v>
      </c>
      <c r="O152">
        <v>257700000</v>
      </c>
      <c r="P152" t="s">
        <v>975</v>
      </c>
    </row>
    <row r="153" spans="1:16" x14ac:dyDescent="0.25">
      <c r="A153" t="s">
        <v>835</v>
      </c>
      <c r="B153" t="s">
        <v>836</v>
      </c>
      <c r="C153" t="s">
        <v>549</v>
      </c>
      <c r="D153" t="s">
        <v>548</v>
      </c>
      <c r="E153">
        <v>6433967000</v>
      </c>
      <c r="F153">
        <v>12304115000</v>
      </c>
      <c r="G153">
        <v>40429734400</v>
      </c>
      <c r="H153">
        <v>45599994000</v>
      </c>
      <c r="I153">
        <v>49921464400</v>
      </c>
      <c r="J153">
        <v>54091713800</v>
      </c>
      <c r="K153">
        <v>57907695400</v>
      </c>
      <c r="L153">
        <v>62202725200</v>
      </c>
      <c r="M153">
        <v>64929409200</v>
      </c>
      <c r="N153">
        <v>66984427200.000008</v>
      </c>
      <c r="O153">
        <v>53977037000</v>
      </c>
      <c r="P153">
        <v>63605065800</v>
      </c>
    </row>
    <row r="154" spans="1:16" x14ac:dyDescent="0.25">
      <c r="A154" t="s">
        <v>835</v>
      </c>
      <c r="B154" t="s">
        <v>836</v>
      </c>
      <c r="C154" t="s">
        <v>559</v>
      </c>
      <c r="D154" t="s">
        <v>558</v>
      </c>
      <c r="E154">
        <v>3219730364.996233</v>
      </c>
      <c r="F154">
        <v>3521339699.0740738</v>
      </c>
      <c r="G154">
        <v>21295659243.616817</v>
      </c>
      <c r="H154">
        <v>21261432791.267544</v>
      </c>
      <c r="I154">
        <v>23210682538.392788</v>
      </c>
      <c r="J154">
        <v>21723531173.24086</v>
      </c>
      <c r="K154">
        <v>20759069103.096073</v>
      </c>
      <c r="L154">
        <v>22742613553.687908</v>
      </c>
      <c r="M154">
        <v>24109509852.740246</v>
      </c>
      <c r="N154">
        <v>24751344560.885609</v>
      </c>
      <c r="O154">
        <v>24667052023.121387</v>
      </c>
      <c r="P154">
        <v>26594277245.782036</v>
      </c>
    </row>
    <row r="155" spans="1:16" x14ac:dyDescent="0.25">
      <c r="A155" t="s">
        <v>835</v>
      </c>
      <c r="B155" t="s">
        <v>836</v>
      </c>
      <c r="C155" t="s">
        <v>569</v>
      </c>
      <c r="D155" t="s">
        <v>568</v>
      </c>
      <c r="E155">
        <v>5812114523.0118723</v>
      </c>
      <c r="F155">
        <v>8855705139.5585651</v>
      </c>
      <c r="G155">
        <v>33296438306.474674</v>
      </c>
      <c r="H155">
        <v>38651334287.67318</v>
      </c>
      <c r="I155">
        <v>40377987208.68898</v>
      </c>
      <c r="J155">
        <v>36211372702.808464</v>
      </c>
      <c r="K155">
        <v>36089550659.091446</v>
      </c>
      <c r="L155">
        <v>38997129473.555794</v>
      </c>
      <c r="M155">
        <v>40225448340.632164</v>
      </c>
      <c r="N155">
        <v>37925338329.156013</v>
      </c>
      <c r="O155">
        <v>35432178068.175629</v>
      </c>
      <c r="P155">
        <v>38986810989.001068</v>
      </c>
    </row>
    <row r="156" spans="1:16" x14ac:dyDescent="0.25">
      <c r="A156" t="s">
        <v>835</v>
      </c>
      <c r="B156" t="s">
        <v>836</v>
      </c>
      <c r="C156" t="s">
        <v>553</v>
      </c>
      <c r="D156" t="s">
        <v>552</v>
      </c>
      <c r="E156">
        <v>26410386669.353191</v>
      </c>
      <c r="F156">
        <v>51744749133.21299</v>
      </c>
      <c r="G156">
        <v>192648999090.08191</v>
      </c>
      <c r="H156">
        <v>201175469114.32693</v>
      </c>
      <c r="I156">
        <v>200789362451.56744</v>
      </c>
      <c r="J156">
        <v>189805300841.60281</v>
      </c>
      <c r="K156">
        <v>191895943823.88669</v>
      </c>
      <c r="L156">
        <v>211007207483.5148</v>
      </c>
      <c r="M156">
        <v>222597212925.21146</v>
      </c>
      <c r="N156">
        <v>228323495040.90134</v>
      </c>
      <c r="O156">
        <v>201705055938.65347</v>
      </c>
      <c r="P156">
        <v>223249497500.38654</v>
      </c>
    </row>
    <row r="157" spans="1:16" x14ac:dyDescent="0.25">
      <c r="A157" t="s">
        <v>835</v>
      </c>
      <c r="B157" t="s">
        <v>836</v>
      </c>
      <c r="C157" t="s">
        <v>555</v>
      </c>
      <c r="D157" t="s">
        <v>554</v>
      </c>
      <c r="E157">
        <v>50508286641.574623</v>
      </c>
      <c r="F157">
        <v>83669693589.154663</v>
      </c>
      <c r="G157">
        <v>261920509950.55508</v>
      </c>
      <c r="H157">
        <v>283902728260.71594</v>
      </c>
      <c r="I157">
        <v>297483247101.0379</v>
      </c>
      <c r="J157">
        <v>306446140628.70856</v>
      </c>
      <c r="K157">
        <v>318626761492.86731</v>
      </c>
      <c r="L157">
        <v>328480867142.68994</v>
      </c>
      <c r="M157">
        <v>346842094175.2403</v>
      </c>
      <c r="N157">
        <v>376823278561.19611</v>
      </c>
      <c r="O157">
        <v>361751116292.54132</v>
      </c>
      <c r="P157">
        <v>394086419343.05585</v>
      </c>
    </row>
    <row r="158" spans="1:16" x14ac:dyDescent="0.25">
      <c r="A158" t="s">
        <v>835</v>
      </c>
      <c r="B158" t="s">
        <v>836</v>
      </c>
      <c r="C158" t="s">
        <v>561</v>
      </c>
      <c r="D158" t="s">
        <v>560</v>
      </c>
      <c r="E158">
        <v>65977749036.984436</v>
      </c>
      <c r="F158">
        <v>172219461126.06705</v>
      </c>
      <c r="G158">
        <v>498523568248.11914</v>
      </c>
      <c r="H158">
        <v>521016262734.92371</v>
      </c>
      <c r="I158">
        <v>542477096211.76099</v>
      </c>
      <c r="J158">
        <v>477811911394.08411</v>
      </c>
      <c r="K158">
        <v>472630364208.17694</v>
      </c>
      <c r="L158">
        <v>526508877305.32111</v>
      </c>
      <c r="M158">
        <v>587411745161.55823</v>
      </c>
      <c r="N158">
        <v>597280564671.56323</v>
      </c>
      <c r="O158">
        <v>596624355719.67078</v>
      </c>
      <c r="P158">
        <v>674048266397.36914</v>
      </c>
    </row>
    <row r="159" spans="1:16" x14ac:dyDescent="0.25">
      <c r="A159" t="s">
        <v>835</v>
      </c>
      <c r="B159" t="s">
        <v>836</v>
      </c>
      <c r="C159" t="s">
        <v>567</v>
      </c>
      <c r="D159" t="s">
        <v>566</v>
      </c>
      <c r="E159">
        <v>78713860216.565887</v>
      </c>
      <c r="F159">
        <v>118605192877.38849</v>
      </c>
      <c r="G159">
        <v>216224240577.95746</v>
      </c>
      <c r="H159">
        <v>226433858005.71396</v>
      </c>
      <c r="I159">
        <v>229901964221.88428</v>
      </c>
      <c r="J159">
        <v>199394066525.44012</v>
      </c>
      <c r="K159">
        <v>206426152308.93085</v>
      </c>
      <c r="L159">
        <v>221357874718.92978</v>
      </c>
      <c r="M159">
        <v>242313116577.96689</v>
      </c>
      <c r="N159">
        <v>239986922638.90158</v>
      </c>
      <c r="O159">
        <v>228539245045.3407</v>
      </c>
      <c r="P159">
        <v>249886464354.7518</v>
      </c>
    </row>
    <row r="160" spans="1:16" x14ac:dyDescent="0.25">
      <c r="A160" t="s">
        <v>835</v>
      </c>
      <c r="B160" t="s">
        <v>836</v>
      </c>
      <c r="C160" t="s">
        <v>563</v>
      </c>
      <c r="D160" t="s">
        <v>562</v>
      </c>
      <c r="E160">
        <v>30603919000</v>
      </c>
      <c r="F160">
        <v>61701800000</v>
      </c>
      <c r="G160">
        <v>101564800000</v>
      </c>
      <c r="H160">
        <v>102450000000</v>
      </c>
      <c r="I160">
        <v>102445800000</v>
      </c>
      <c r="J160">
        <v>103375500000</v>
      </c>
      <c r="K160">
        <v>104336700000</v>
      </c>
      <c r="L160">
        <v>103445526000</v>
      </c>
      <c r="M160">
        <v>100925000000</v>
      </c>
      <c r="N160">
        <v>104914600000</v>
      </c>
      <c r="O160">
        <v>103138300000</v>
      </c>
      <c r="P160" t="s">
        <v>975</v>
      </c>
    </row>
    <row r="161" spans="1:16" x14ac:dyDescent="0.25">
      <c r="A161" t="s">
        <v>835</v>
      </c>
      <c r="B161" t="s">
        <v>836</v>
      </c>
      <c r="C161" t="s">
        <v>576</v>
      </c>
      <c r="D161" t="s">
        <v>575</v>
      </c>
      <c r="E161">
        <v>7360439423.0769224</v>
      </c>
      <c r="F161">
        <v>17759890109.89011</v>
      </c>
      <c r="G161">
        <v>186833502362.1283</v>
      </c>
      <c r="H161">
        <v>198727642979.29669</v>
      </c>
      <c r="I161">
        <v>206224598564.62387</v>
      </c>
      <c r="J161">
        <v>161739955577.7478</v>
      </c>
      <c r="K161">
        <v>151732181857.11346</v>
      </c>
      <c r="L161">
        <v>161099122215.30661</v>
      </c>
      <c r="M161">
        <v>183334953813.20877</v>
      </c>
      <c r="N161">
        <v>175837550996.18515</v>
      </c>
      <c r="O161">
        <v>144411363345.27008</v>
      </c>
      <c r="P161">
        <v>179570783550.54892</v>
      </c>
    </row>
    <row r="162" spans="1:16" x14ac:dyDescent="0.25">
      <c r="A162" t="s">
        <v>835</v>
      </c>
      <c r="B162" t="s">
        <v>836</v>
      </c>
      <c r="C162" t="s">
        <v>579</v>
      </c>
      <c r="D162" t="s">
        <v>578</v>
      </c>
      <c r="E162">
        <v>38995454545.454544</v>
      </c>
      <c r="F162">
        <v>37253259016.997559</v>
      </c>
      <c r="G162">
        <v>170635805316.87909</v>
      </c>
      <c r="H162">
        <v>190801346194.29669</v>
      </c>
      <c r="I162">
        <v>199959363430.07285</v>
      </c>
      <c r="J162">
        <v>177729210874.50385</v>
      </c>
      <c r="K162">
        <v>188128818486.40128</v>
      </c>
      <c r="L162">
        <v>211695422578.65515</v>
      </c>
      <c r="M162">
        <v>241457403085.0416</v>
      </c>
      <c r="N162">
        <v>249881592298.07217</v>
      </c>
      <c r="O162">
        <v>249511333647.50241</v>
      </c>
      <c r="P162">
        <v>284087563695.79846</v>
      </c>
    </row>
    <row r="163" spans="1:16" x14ac:dyDescent="0.25">
      <c r="A163" t="s">
        <v>835</v>
      </c>
      <c r="B163" t="s">
        <v>836</v>
      </c>
      <c r="C163" t="s">
        <v>580</v>
      </c>
      <c r="D163" t="s">
        <v>22</v>
      </c>
      <c r="E163">
        <v>516814274021.95587</v>
      </c>
      <c r="F163">
        <v>259710142196.94278</v>
      </c>
      <c r="G163">
        <v>2208295773643.1494</v>
      </c>
      <c r="H163">
        <v>2292473246621.0806</v>
      </c>
      <c r="I163">
        <v>2059241965490.8254</v>
      </c>
      <c r="J163">
        <v>1363481063446.7661</v>
      </c>
      <c r="K163">
        <v>1276786979221.8135</v>
      </c>
      <c r="L163">
        <v>1574199387070.8982</v>
      </c>
      <c r="M163">
        <v>1657329646183.6245</v>
      </c>
      <c r="N163">
        <v>1693113904262.8945</v>
      </c>
      <c r="O163">
        <v>1488321875489.7378</v>
      </c>
      <c r="P163">
        <v>1775799919352.9773</v>
      </c>
    </row>
    <row r="164" spans="1:16" x14ac:dyDescent="0.25">
      <c r="A164" t="s">
        <v>835</v>
      </c>
      <c r="B164" t="s">
        <v>836</v>
      </c>
      <c r="C164" t="s">
        <v>60</v>
      </c>
      <c r="D164" t="s">
        <v>61</v>
      </c>
      <c r="E164">
        <v>2550185618.147737</v>
      </c>
      <c r="F164">
        <v>2067579822.4360414</v>
      </c>
      <c r="G164">
        <v>7650671476.9497585</v>
      </c>
      <c r="H164">
        <v>7815975293.6737213</v>
      </c>
      <c r="I164">
        <v>8234762201.0386877</v>
      </c>
      <c r="J164">
        <v>8539424910.0796881</v>
      </c>
      <c r="K164">
        <v>8690878327.9549179</v>
      </c>
      <c r="L164">
        <v>9252834120.3935814</v>
      </c>
      <c r="M164">
        <v>9642440645.8114777</v>
      </c>
      <c r="N164">
        <v>10356327149.426168</v>
      </c>
      <c r="O164">
        <v>10184345442.170813</v>
      </c>
      <c r="P164">
        <v>11070356519.480392</v>
      </c>
    </row>
    <row r="165" spans="1:16" x14ac:dyDescent="0.25">
      <c r="A165" t="s">
        <v>835</v>
      </c>
      <c r="B165" t="s">
        <v>836</v>
      </c>
      <c r="C165" t="s">
        <v>307</v>
      </c>
      <c r="D165" t="s">
        <v>684</v>
      </c>
      <c r="E165">
        <v>125766269.75535831</v>
      </c>
      <c r="F165">
        <v>258856138.70730665</v>
      </c>
      <c r="G165">
        <v>760549577.69895697</v>
      </c>
      <c r="H165">
        <v>770059564.97002065</v>
      </c>
      <c r="I165">
        <v>756805950.22819257</v>
      </c>
      <c r="J165">
        <v>788307314.85085595</v>
      </c>
      <c r="K165">
        <v>799493897.539886</v>
      </c>
      <c r="L165">
        <v>832025556.08140087</v>
      </c>
      <c r="M165">
        <v>821286938.9027431</v>
      </c>
      <c r="N165">
        <v>852007104.66004586</v>
      </c>
      <c r="O165">
        <v>807147527.61509383</v>
      </c>
      <c r="P165">
        <v>788389971.60306537</v>
      </c>
    </row>
    <row r="166" spans="1:16" x14ac:dyDescent="0.25">
      <c r="A166" t="s">
        <v>835</v>
      </c>
      <c r="B166" t="s">
        <v>836</v>
      </c>
      <c r="C166" t="s">
        <v>601</v>
      </c>
      <c r="D166" t="s">
        <v>600</v>
      </c>
      <c r="E166" t="s">
        <v>975</v>
      </c>
      <c r="F166">
        <v>1005159388.2439654</v>
      </c>
      <c r="G166">
        <v>1604779647.9506617</v>
      </c>
      <c r="H166">
        <v>1678841811.6615753</v>
      </c>
      <c r="I166">
        <v>1673973694.6990833</v>
      </c>
      <c r="J166">
        <v>1419394763.1199379</v>
      </c>
      <c r="K166">
        <v>1468377241.5319903</v>
      </c>
      <c r="L166">
        <v>1528630704.9254405</v>
      </c>
      <c r="M166">
        <v>1655300897.4964573</v>
      </c>
      <c r="N166">
        <v>1616231696.0485959</v>
      </c>
      <c r="O166">
        <v>1544713784.6767094</v>
      </c>
      <c r="P166" t="s">
        <v>975</v>
      </c>
    </row>
    <row r="167" spans="1:16" x14ac:dyDescent="0.25">
      <c r="A167" t="s">
        <v>835</v>
      </c>
      <c r="B167" t="s">
        <v>836</v>
      </c>
      <c r="C167" t="s">
        <v>609</v>
      </c>
      <c r="D167" t="s">
        <v>608</v>
      </c>
      <c r="E167" t="s">
        <v>975</v>
      </c>
      <c r="F167" t="s">
        <v>975</v>
      </c>
      <c r="G167">
        <v>250680845.74783722</v>
      </c>
      <c r="H167">
        <v>300554483.61162645</v>
      </c>
      <c r="I167">
        <v>346528329.1832267</v>
      </c>
      <c r="J167">
        <v>316066072.34375423</v>
      </c>
      <c r="K167">
        <v>345495614.97998238</v>
      </c>
      <c r="L167">
        <v>375614126.19387698</v>
      </c>
      <c r="M167">
        <v>412253809.72879899</v>
      </c>
      <c r="N167">
        <v>427425039.68433946</v>
      </c>
      <c r="O167">
        <v>472914469.91932958</v>
      </c>
      <c r="P167">
        <v>547092915.03633416</v>
      </c>
    </row>
    <row r="168" spans="1:16" x14ac:dyDescent="0.25">
      <c r="A168" t="s">
        <v>835</v>
      </c>
      <c r="B168" t="s">
        <v>836</v>
      </c>
      <c r="C168" t="s">
        <v>582</v>
      </c>
      <c r="D168" t="s">
        <v>581</v>
      </c>
      <c r="E168">
        <v>117630271802.4032</v>
      </c>
      <c r="F168">
        <v>189514926213.33334</v>
      </c>
      <c r="G168">
        <v>735974843348.66406</v>
      </c>
      <c r="H168">
        <v>746647127407.61865</v>
      </c>
      <c r="I168">
        <v>756350347320.38123</v>
      </c>
      <c r="J168">
        <v>654269739552.01868</v>
      </c>
      <c r="K168">
        <v>644935682011.47461</v>
      </c>
      <c r="L168">
        <v>688586094412.67993</v>
      </c>
      <c r="M168">
        <v>816578674529.14124</v>
      </c>
      <c r="N168">
        <v>803616264791.02393</v>
      </c>
      <c r="O168">
        <v>703367841222.55469</v>
      </c>
      <c r="P168">
        <v>833541236569.3147</v>
      </c>
    </row>
    <row r="169" spans="1:16" x14ac:dyDescent="0.25">
      <c r="A169" t="s">
        <v>835</v>
      </c>
      <c r="B169" t="s">
        <v>836</v>
      </c>
      <c r="C169" t="s">
        <v>76</v>
      </c>
      <c r="D169" t="s">
        <v>77</v>
      </c>
      <c r="E169">
        <v>7390967034.6662521</v>
      </c>
      <c r="F169">
        <v>6013184809.2389841</v>
      </c>
      <c r="G169">
        <v>17660871725.9977</v>
      </c>
      <c r="H169">
        <v>18918668644.194084</v>
      </c>
      <c r="I169">
        <v>19797254643.121227</v>
      </c>
      <c r="J169">
        <v>17774766636.04594</v>
      </c>
      <c r="K169">
        <v>19040312815.133709</v>
      </c>
      <c r="L169">
        <v>20996564751.599354</v>
      </c>
      <c r="M169">
        <v>23116897847.047375</v>
      </c>
      <c r="N169">
        <v>23398811423.577988</v>
      </c>
      <c r="O169">
        <v>24493157583.228222</v>
      </c>
      <c r="P169">
        <v>27625388352.168777</v>
      </c>
    </row>
    <row r="170" spans="1:16" x14ac:dyDescent="0.25">
      <c r="A170" t="s">
        <v>835</v>
      </c>
      <c r="B170" t="s">
        <v>836</v>
      </c>
      <c r="C170" t="s">
        <v>607</v>
      </c>
      <c r="D170" t="s">
        <v>606</v>
      </c>
      <c r="E170" t="s">
        <v>975</v>
      </c>
      <c r="F170">
        <v>6875845986.5212088</v>
      </c>
      <c r="G170">
        <v>43309252921.056732</v>
      </c>
      <c r="H170">
        <v>48394239474.676163</v>
      </c>
      <c r="I170">
        <v>47062206677.653946</v>
      </c>
      <c r="J170">
        <v>39655958842.547752</v>
      </c>
      <c r="K170">
        <v>40692643373.032738</v>
      </c>
      <c r="L170">
        <v>44179055279.888718</v>
      </c>
      <c r="M170">
        <v>50640650221.462219</v>
      </c>
      <c r="N170">
        <v>51514222381.842781</v>
      </c>
      <c r="O170">
        <v>53335016425.414848</v>
      </c>
      <c r="P170">
        <v>63068134601.125397</v>
      </c>
    </row>
    <row r="171" spans="1:16" x14ac:dyDescent="0.25">
      <c r="A171" t="s">
        <v>835</v>
      </c>
      <c r="B171" t="s">
        <v>836</v>
      </c>
      <c r="C171" t="s">
        <v>621</v>
      </c>
      <c r="D171" t="s">
        <v>620</v>
      </c>
      <c r="E171">
        <v>368584758.94245726</v>
      </c>
      <c r="F171">
        <v>614879764.78000629</v>
      </c>
      <c r="G171">
        <v>1059496470.2195853</v>
      </c>
      <c r="H171">
        <v>1328089686.3713665</v>
      </c>
      <c r="I171">
        <v>1387577763.191962</v>
      </c>
      <c r="J171">
        <v>1415998663.0539079</v>
      </c>
      <c r="K171">
        <v>1490226453.9565275</v>
      </c>
      <c r="L171">
        <v>1573428277.1207376</v>
      </c>
      <c r="M171">
        <v>1636310049.3969412</v>
      </c>
      <c r="N171">
        <v>1684228528.6729732</v>
      </c>
      <c r="O171">
        <v>1200634489.3484139</v>
      </c>
      <c r="P171">
        <v>1320053793.039031</v>
      </c>
    </row>
    <row r="172" spans="1:16" x14ac:dyDescent="0.25">
      <c r="A172" t="s">
        <v>835</v>
      </c>
      <c r="B172" t="s">
        <v>836</v>
      </c>
      <c r="C172" t="s">
        <v>598</v>
      </c>
      <c r="D172" t="s">
        <v>597</v>
      </c>
      <c r="E172">
        <v>649644826.80044734</v>
      </c>
      <c r="F172">
        <v>635874002.19874775</v>
      </c>
      <c r="G172">
        <v>3801862611.3641376</v>
      </c>
      <c r="H172">
        <v>4920343194.9933929</v>
      </c>
      <c r="I172">
        <v>5015157815.7340612</v>
      </c>
      <c r="J172">
        <v>4218723875.1379037</v>
      </c>
      <c r="K172">
        <v>3674794530.1895642</v>
      </c>
      <c r="L172">
        <v>3719369107.3499193</v>
      </c>
      <c r="M172">
        <v>4085114794.2232366</v>
      </c>
      <c r="N172">
        <v>4076578542.5620685</v>
      </c>
      <c r="O172">
        <v>4063289449.587954</v>
      </c>
      <c r="P172">
        <v>4200380124.3291149</v>
      </c>
    </row>
    <row r="173" spans="1:16" x14ac:dyDescent="0.25">
      <c r="A173" t="s">
        <v>835</v>
      </c>
      <c r="B173" t="s">
        <v>836</v>
      </c>
      <c r="C173" t="s">
        <v>586</v>
      </c>
      <c r="D173" t="s">
        <v>585</v>
      </c>
      <c r="E173">
        <v>36144336768.702255</v>
      </c>
      <c r="F173">
        <v>96074477958.236664</v>
      </c>
      <c r="G173">
        <v>295087220933.02393</v>
      </c>
      <c r="H173">
        <v>307576360584.99158</v>
      </c>
      <c r="I173">
        <v>314851156183.41095</v>
      </c>
      <c r="J173">
        <v>308004146057.6084</v>
      </c>
      <c r="K173">
        <v>318832428519.72498</v>
      </c>
      <c r="L173">
        <v>343193352161.63373</v>
      </c>
      <c r="M173">
        <v>376998146500.59314</v>
      </c>
      <c r="N173">
        <v>375472731271.07458</v>
      </c>
      <c r="O173">
        <v>345295933898.67365</v>
      </c>
      <c r="P173">
        <v>396986899888.35132</v>
      </c>
    </row>
    <row r="174" spans="1:16" x14ac:dyDescent="0.25">
      <c r="A174" t="s">
        <v>835</v>
      </c>
      <c r="B174" t="s">
        <v>836</v>
      </c>
      <c r="C174" t="s">
        <v>759</v>
      </c>
      <c r="D174" t="s">
        <v>861</v>
      </c>
      <c r="E174" t="s">
        <v>975</v>
      </c>
      <c r="F174" t="s">
        <v>975</v>
      </c>
      <c r="G174">
        <v>985865921.78770947</v>
      </c>
      <c r="H174">
        <v>1022905027.9329609</v>
      </c>
      <c r="I174">
        <v>1245251396.6480446</v>
      </c>
      <c r="J174">
        <v>1253072625.698324</v>
      </c>
      <c r="K174">
        <v>1263687150.8379889</v>
      </c>
      <c r="L174">
        <v>1191620111.7318435</v>
      </c>
      <c r="M174">
        <v>1185474860.3351955</v>
      </c>
      <c r="N174" t="s">
        <v>975</v>
      </c>
      <c r="O174" t="s">
        <v>975</v>
      </c>
      <c r="P174" t="s">
        <v>975</v>
      </c>
    </row>
    <row r="175" spans="1:16" x14ac:dyDescent="0.25">
      <c r="A175" t="s">
        <v>835</v>
      </c>
      <c r="B175" t="s">
        <v>836</v>
      </c>
      <c r="C175" t="s">
        <v>862</v>
      </c>
      <c r="D175" t="s">
        <v>612</v>
      </c>
      <c r="E175">
        <v>12747380650.076181</v>
      </c>
      <c r="F175">
        <v>29242558796.550652</v>
      </c>
      <c r="G175">
        <v>94253181330.389084</v>
      </c>
      <c r="H175">
        <v>98569320342.584198</v>
      </c>
      <c r="I175">
        <v>101089178418.02905</v>
      </c>
      <c r="J175">
        <v>88636928904.644882</v>
      </c>
      <c r="K175">
        <v>89674927723.242249</v>
      </c>
      <c r="L175">
        <v>95393515077.747223</v>
      </c>
      <c r="M175">
        <v>105612792516.58188</v>
      </c>
      <c r="N175">
        <v>105284375640.69788</v>
      </c>
      <c r="O175">
        <v>105172564491.56917</v>
      </c>
      <c r="P175">
        <v>114870706410.16483</v>
      </c>
    </row>
    <row r="176" spans="1:16" x14ac:dyDescent="0.25">
      <c r="A176" t="s">
        <v>835</v>
      </c>
      <c r="B176" t="s">
        <v>836</v>
      </c>
      <c r="C176" t="s">
        <v>615</v>
      </c>
      <c r="D176" t="s">
        <v>614</v>
      </c>
      <c r="E176" t="s">
        <v>975</v>
      </c>
      <c r="F176">
        <v>20289627636.676712</v>
      </c>
      <c r="G176">
        <v>46577793184.003136</v>
      </c>
      <c r="H176">
        <v>48415657264.875824</v>
      </c>
      <c r="I176">
        <v>49997186439.091591</v>
      </c>
      <c r="J176">
        <v>43107506024.325371</v>
      </c>
      <c r="K176">
        <v>44766722790.582603</v>
      </c>
      <c r="L176">
        <v>48589100043.095375</v>
      </c>
      <c r="M176">
        <v>54163591695.319962</v>
      </c>
      <c r="N176">
        <v>54178877605.999916</v>
      </c>
      <c r="O176">
        <v>53589609580.709877</v>
      </c>
      <c r="P176">
        <v>61526331889.499008</v>
      </c>
    </row>
    <row r="177" spans="1:16" x14ac:dyDescent="0.25">
      <c r="A177" t="s">
        <v>835</v>
      </c>
      <c r="B177" t="s">
        <v>836</v>
      </c>
      <c r="C177" t="s">
        <v>596</v>
      </c>
      <c r="D177" t="s">
        <v>595</v>
      </c>
      <c r="E177">
        <v>214877638.3783358</v>
      </c>
      <c r="F177">
        <v>419845231.77896994</v>
      </c>
      <c r="G177">
        <v>1191045573.199913</v>
      </c>
      <c r="H177">
        <v>1284763287.273524</v>
      </c>
      <c r="I177">
        <v>1335584911.8001978</v>
      </c>
      <c r="J177">
        <v>1307082934.2868333</v>
      </c>
      <c r="K177">
        <v>1378543909.3128004</v>
      </c>
      <c r="L177">
        <v>1483793468.0629864</v>
      </c>
      <c r="M177">
        <v>1574622018.2332602</v>
      </c>
      <c r="N177">
        <v>1570093229.2558787</v>
      </c>
      <c r="O177">
        <v>1545888426.2303066</v>
      </c>
      <c r="P177">
        <v>1645213881.620157</v>
      </c>
    </row>
    <row r="178" spans="1:16" x14ac:dyDescent="0.25">
      <c r="A178" t="s">
        <v>835</v>
      </c>
      <c r="B178" t="s">
        <v>836</v>
      </c>
      <c r="C178" t="s">
        <v>603</v>
      </c>
      <c r="D178" t="s">
        <v>602</v>
      </c>
      <c r="E178">
        <v>917044228.00845969</v>
      </c>
      <c r="F178" t="s">
        <v>975</v>
      </c>
      <c r="G178" t="s">
        <v>975</v>
      </c>
      <c r="H178">
        <v>4574495666.9950943</v>
      </c>
      <c r="I178">
        <v>5021956321.121027</v>
      </c>
      <c r="J178">
        <v>5331761394.2548733</v>
      </c>
      <c r="K178">
        <v>5529873479.8715715</v>
      </c>
      <c r="L178">
        <v>5609000000</v>
      </c>
      <c r="M178">
        <v>5850677295.7003717</v>
      </c>
      <c r="N178">
        <v>6476674591.8747196</v>
      </c>
      <c r="O178">
        <v>6965285324.5215635</v>
      </c>
      <c r="P178">
        <v>7292721820.0000114</v>
      </c>
    </row>
    <row r="179" spans="1:16" x14ac:dyDescent="0.25">
      <c r="A179" t="s">
        <v>835</v>
      </c>
      <c r="B179" t="s">
        <v>836</v>
      </c>
      <c r="C179" t="s">
        <v>687</v>
      </c>
      <c r="D179" t="s">
        <v>47</v>
      </c>
      <c r="E179">
        <v>126048148263.09773</v>
      </c>
      <c r="F179">
        <v>151753369491.9162</v>
      </c>
      <c r="G179">
        <v>434400545085.8111</v>
      </c>
      <c r="H179">
        <v>400886013595.57318</v>
      </c>
      <c r="I179">
        <v>381198869776.10565</v>
      </c>
      <c r="J179">
        <v>346709790458.56305</v>
      </c>
      <c r="K179">
        <v>323585509674.48059</v>
      </c>
      <c r="L179">
        <v>381448814653.45642</v>
      </c>
      <c r="M179">
        <v>404842116738.07416</v>
      </c>
      <c r="N179">
        <v>387934574098.17004</v>
      </c>
      <c r="O179">
        <v>335442101366.41736</v>
      </c>
      <c r="P179">
        <v>419946428126.00757</v>
      </c>
    </row>
    <row r="180" spans="1:16" x14ac:dyDescent="0.25">
      <c r="A180" t="s">
        <v>835</v>
      </c>
      <c r="B180" t="s">
        <v>836</v>
      </c>
      <c r="C180" t="s">
        <v>749</v>
      </c>
      <c r="D180" t="s">
        <v>863</v>
      </c>
      <c r="E180" t="s">
        <v>975</v>
      </c>
      <c r="F180" t="s">
        <v>975</v>
      </c>
      <c r="G180">
        <v>11931472169.491526</v>
      </c>
      <c r="H180">
        <v>18426469016.94915</v>
      </c>
      <c r="I180">
        <v>13962212847.457626</v>
      </c>
      <c r="J180">
        <v>11997800760.224182</v>
      </c>
      <c r="K180" t="s">
        <v>975</v>
      </c>
      <c r="L180" t="s">
        <v>975</v>
      </c>
      <c r="M180" t="s">
        <v>975</v>
      </c>
      <c r="N180" t="s">
        <v>975</v>
      </c>
      <c r="O180" t="s">
        <v>975</v>
      </c>
      <c r="P180" t="s">
        <v>975</v>
      </c>
    </row>
    <row r="181" spans="1:16" x14ac:dyDescent="0.25">
      <c r="A181" t="s">
        <v>835</v>
      </c>
      <c r="B181" t="s">
        <v>836</v>
      </c>
      <c r="C181" t="s">
        <v>384</v>
      </c>
      <c r="D181" t="s">
        <v>383</v>
      </c>
      <c r="E181">
        <v>536558591250.40808</v>
      </c>
      <c r="F181">
        <v>598363313494.9032</v>
      </c>
      <c r="G181">
        <v>1324744314781.6409</v>
      </c>
      <c r="H181">
        <v>1355142585077.6509</v>
      </c>
      <c r="I181">
        <v>1371222712535.6814</v>
      </c>
      <c r="J181">
        <v>1195599995808.593</v>
      </c>
      <c r="K181">
        <v>1232912963206.2288</v>
      </c>
      <c r="L181">
        <v>1312539279462.3552</v>
      </c>
      <c r="M181">
        <v>1420994142512.1558</v>
      </c>
      <c r="N181">
        <v>1393046093137.2527</v>
      </c>
      <c r="O181">
        <v>1281484640043.5833</v>
      </c>
      <c r="P181">
        <v>1425276586282.9229</v>
      </c>
    </row>
    <row r="182" spans="1:16" x14ac:dyDescent="0.25">
      <c r="A182" t="s">
        <v>835</v>
      </c>
      <c r="B182" t="s">
        <v>836</v>
      </c>
      <c r="C182" t="s">
        <v>473</v>
      </c>
      <c r="D182" t="s">
        <v>472</v>
      </c>
      <c r="E182">
        <v>8032551173.240139</v>
      </c>
      <c r="F182">
        <v>16330814179.976625</v>
      </c>
      <c r="G182">
        <v>68434409315.112305</v>
      </c>
      <c r="H182">
        <v>74317806538.363205</v>
      </c>
      <c r="I182">
        <v>79356449840.577133</v>
      </c>
      <c r="J182">
        <v>80604080688.577469</v>
      </c>
      <c r="K182">
        <v>82401038709.535599</v>
      </c>
      <c r="L182">
        <v>87428128123.720856</v>
      </c>
      <c r="M182">
        <v>87963042340.774536</v>
      </c>
      <c r="N182">
        <v>83902574442.801437</v>
      </c>
      <c r="O182">
        <v>80969683537.454086</v>
      </c>
      <c r="P182">
        <v>84518830392.615707</v>
      </c>
    </row>
    <row r="183" spans="1:16" x14ac:dyDescent="0.25">
      <c r="A183" t="s">
        <v>835</v>
      </c>
      <c r="B183" t="s">
        <v>836</v>
      </c>
      <c r="C183" t="s">
        <v>864</v>
      </c>
      <c r="D183" t="s">
        <v>451</v>
      </c>
      <c r="E183">
        <v>217259259.25925925</v>
      </c>
      <c r="F183">
        <v>421695769.84391803</v>
      </c>
      <c r="G183">
        <v>826231629.62962961</v>
      </c>
      <c r="H183">
        <v>875376407.4074074</v>
      </c>
      <c r="I183">
        <v>954062481.48148143</v>
      </c>
      <c r="J183">
        <v>958407222.22222221</v>
      </c>
      <c r="K183">
        <v>1008942296.2962962</v>
      </c>
      <c r="L183">
        <v>1060638333.3333333</v>
      </c>
      <c r="M183">
        <v>1078505888.8888888</v>
      </c>
      <c r="N183">
        <v>1164877851.8518517</v>
      </c>
      <c r="O183">
        <v>980905888.88888884</v>
      </c>
      <c r="P183">
        <v>976150666.66666663</v>
      </c>
    </row>
    <row r="184" spans="1:16" x14ac:dyDescent="0.25">
      <c r="A184" t="s">
        <v>835</v>
      </c>
      <c r="B184" t="s">
        <v>836</v>
      </c>
      <c r="C184" t="s">
        <v>865</v>
      </c>
      <c r="D184" t="s">
        <v>468</v>
      </c>
      <c r="E184">
        <v>579629629.62962961</v>
      </c>
      <c r="F184">
        <v>932592592.59259248</v>
      </c>
      <c r="G184">
        <v>1605146777.7777777</v>
      </c>
      <c r="H184">
        <v>1664816740.7407405</v>
      </c>
      <c r="I184">
        <v>1755130814.8148148</v>
      </c>
      <c r="J184">
        <v>1808079888.8888888</v>
      </c>
      <c r="K184">
        <v>1865513429.6296296</v>
      </c>
      <c r="L184">
        <v>1996771440.7407405</v>
      </c>
      <c r="M184">
        <v>2065127262.9629629</v>
      </c>
      <c r="N184">
        <v>2118791548.1481481</v>
      </c>
      <c r="O184">
        <v>1616772748.1481481</v>
      </c>
      <c r="P184">
        <v>1764901133.3333333</v>
      </c>
    </row>
    <row r="185" spans="1:16" x14ac:dyDescent="0.25">
      <c r="A185" t="s">
        <v>835</v>
      </c>
      <c r="B185" t="s">
        <v>836</v>
      </c>
      <c r="C185" t="s">
        <v>866</v>
      </c>
      <c r="D185" t="s">
        <v>484</v>
      </c>
      <c r="E185" t="s">
        <v>975</v>
      </c>
      <c r="F185" t="s">
        <v>975</v>
      </c>
      <c r="G185" t="s">
        <v>975</v>
      </c>
      <c r="H185" t="s">
        <v>975</v>
      </c>
      <c r="I185">
        <v>772921756.347188</v>
      </c>
      <c r="J185" t="s">
        <v>975</v>
      </c>
      <c r="K185" t="s">
        <v>975</v>
      </c>
      <c r="L185" t="s">
        <v>975</v>
      </c>
      <c r="M185" t="s">
        <v>975</v>
      </c>
      <c r="N185" t="s">
        <v>975</v>
      </c>
      <c r="O185" t="s">
        <v>975</v>
      </c>
      <c r="P185" t="s">
        <v>975</v>
      </c>
    </row>
    <row r="186" spans="1:16" x14ac:dyDescent="0.25">
      <c r="A186" t="s">
        <v>835</v>
      </c>
      <c r="B186" t="s">
        <v>836</v>
      </c>
      <c r="C186" t="s">
        <v>867</v>
      </c>
      <c r="D186" t="s">
        <v>666</v>
      </c>
      <c r="E186">
        <v>240366666.66666666</v>
      </c>
      <c r="F186">
        <v>427946038.68713331</v>
      </c>
      <c r="G186">
        <v>730032600.1127851</v>
      </c>
      <c r="H186">
        <v>764781242.71184063</v>
      </c>
      <c r="I186">
        <v>770901436.44111836</v>
      </c>
      <c r="J186">
        <v>786554580.79686666</v>
      </c>
      <c r="K186">
        <v>814302267.07334816</v>
      </c>
      <c r="L186">
        <v>847620214.75807416</v>
      </c>
      <c r="M186">
        <v>884328180.52693331</v>
      </c>
      <c r="N186">
        <v>910149698.90941119</v>
      </c>
      <c r="O186">
        <v>872134546.80340731</v>
      </c>
      <c r="P186">
        <v>889775243.37835181</v>
      </c>
    </row>
    <row r="187" spans="1:16" x14ac:dyDescent="0.25">
      <c r="A187" t="s">
        <v>835</v>
      </c>
      <c r="B187" t="s">
        <v>836</v>
      </c>
      <c r="C187" t="s">
        <v>584</v>
      </c>
      <c r="D187" t="s">
        <v>583</v>
      </c>
      <c r="E187">
        <v>33641222222.222225</v>
      </c>
      <c r="F187">
        <v>12257418326.073427</v>
      </c>
      <c r="G187">
        <v>63195499524.209351</v>
      </c>
      <c r="H187">
        <v>66026600235.4524</v>
      </c>
      <c r="I187">
        <v>76818327441.649673</v>
      </c>
      <c r="J187">
        <v>84985132167.217087</v>
      </c>
      <c r="K187">
        <v>102943741648.82399</v>
      </c>
      <c r="L187">
        <v>129717804934.61412</v>
      </c>
      <c r="M187">
        <v>32333780383.292381</v>
      </c>
      <c r="N187">
        <v>32338079165.289257</v>
      </c>
      <c r="O187">
        <v>26987563444.148933</v>
      </c>
      <c r="P187">
        <v>34326058557.435898</v>
      </c>
    </row>
    <row r="188" spans="1:16" x14ac:dyDescent="0.25">
      <c r="A188" t="s">
        <v>835</v>
      </c>
      <c r="B188" t="s">
        <v>836</v>
      </c>
      <c r="C188" t="s">
        <v>611</v>
      </c>
      <c r="D188" t="s">
        <v>610</v>
      </c>
      <c r="E188">
        <v>388400000</v>
      </c>
      <c r="F188">
        <v>947671969.69696963</v>
      </c>
      <c r="G188">
        <v>4980000000</v>
      </c>
      <c r="H188">
        <v>5145757575.757576</v>
      </c>
      <c r="I188">
        <v>5240606060.606061</v>
      </c>
      <c r="J188">
        <v>5126291450.815114</v>
      </c>
      <c r="K188">
        <v>3317438910.8306842</v>
      </c>
      <c r="L188">
        <v>3591623596.0308237</v>
      </c>
      <c r="M188">
        <v>3996247906.1976547</v>
      </c>
      <c r="N188">
        <v>3984483762.3712254</v>
      </c>
      <c r="O188">
        <v>2884248048.4906826</v>
      </c>
      <c r="P188">
        <v>2862131979.6954317</v>
      </c>
    </row>
    <row r="189" spans="1:16" x14ac:dyDescent="0.25">
      <c r="A189" t="s">
        <v>835</v>
      </c>
      <c r="B189" t="s">
        <v>836</v>
      </c>
      <c r="C189" t="s">
        <v>617</v>
      </c>
      <c r="D189" t="s">
        <v>616</v>
      </c>
      <c r="E189">
        <v>261846194498.88492</v>
      </c>
      <c r="F189">
        <v>262835454366.8551</v>
      </c>
      <c r="G189">
        <v>552483727282.80249</v>
      </c>
      <c r="H189">
        <v>586841821796.89111</v>
      </c>
      <c r="I189">
        <v>581964017237.0946</v>
      </c>
      <c r="J189">
        <v>505103781349.7569</v>
      </c>
      <c r="K189">
        <v>515654671469.54694</v>
      </c>
      <c r="L189">
        <v>541018749769.09711</v>
      </c>
      <c r="M189">
        <v>555455371487.08936</v>
      </c>
      <c r="N189">
        <v>533879529188.45374</v>
      </c>
      <c r="O189">
        <v>541487151474.55688</v>
      </c>
      <c r="P189">
        <v>627437898887.29041</v>
      </c>
    </row>
    <row r="190" spans="1:16" x14ac:dyDescent="0.25">
      <c r="A190" t="s">
        <v>835</v>
      </c>
      <c r="B190" t="s">
        <v>836</v>
      </c>
      <c r="C190" t="s">
        <v>354</v>
      </c>
      <c r="D190" t="s">
        <v>353</v>
      </c>
      <c r="E190">
        <v>265987061618.19754</v>
      </c>
      <c r="F190">
        <v>279841151705.35291</v>
      </c>
      <c r="G190">
        <v>692109693986.88635</v>
      </c>
      <c r="H190">
        <v>712748124222.60999</v>
      </c>
      <c r="I190">
        <v>734396591036.93152</v>
      </c>
      <c r="J190">
        <v>702149580770.90088</v>
      </c>
      <c r="K190">
        <v>695600652899.28296</v>
      </c>
      <c r="L190">
        <v>704478516963.85486</v>
      </c>
      <c r="M190">
        <v>735539301552.67358</v>
      </c>
      <c r="N190">
        <v>731767398052.87915</v>
      </c>
      <c r="O190">
        <v>752248045730.11035</v>
      </c>
      <c r="P190">
        <v>812866928867.46973</v>
      </c>
    </row>
    <row r="191" spans="1:16" x14ac:dyDescent="0.25">
      <c r="A191" t="s">
        <v>835</v>
      </c>
      <c r="B191" t="s">
        <v>836</v>
      </c>
      <c r="C191" t="s">
        <v>623</v>
      </c>
      <c r="D191" t="s">
        <v>622</v>
      </c>
      <c r="E191">
        <v>23904498886.414253</v>
      </c>
      <c r="F191">
        <v>80590022271.71492</v>
      </c>
      <c r="G191">
        <v>44117799606.7108</v>
      </c>
      <c r="H191">
        <v>22552466245.330921</v>
      </c>
      <c r="I191">
        <v>22075987601.930626</v>
      </c>
      <c r="J191">
        <v>17622064891.810013</v>
      </c>
      <c r="K191">
        <v>12453459334.720387</v>
      </c>
      <c r="L191">
        <v>16340665431.516748</v>
      </c>
      <c r="M191">
        <v>21445775363.859749</v>
      </c>
      <c r="N191" t="s">
        <v>975</v>
      </c>
      <c r="O191" t="s">
        <v>975</v>
      </c>
      <c r="P191" t="s">
        <v>975</v>
      </c>
    </row>
    <row r="192" spans="1:16" x14ac:dyDescent="0.25">
      <c r="A192" t="s">
        <v>835</v>
      </c>
      <c r="B192" t="s">
        <v>836</v>
      </c>
      <c r="C192" t="s">
        <v>631</v>
      </c>
      <c r="D192" t="s">
        <v>630</v>
      </c>
      <c r="E192">
        <v>2631768953.0685921</v>
      </c>
      <c r="F192">
        <v>860521119.29875267</v>
      </c>
      <c r="G192">
        <v>7633049792.0932093</v>
      </c>
      <c r="H192">
        <v>8448469837.5383072</v>
      </c>
      <c r="I192">
        <v>9112544556.0596237</v>
      </c>
      <c r="J192">
        <v>8271454300.59548</v>
      </c>
      <c r="K192">
        <v>6992393787.4089108</v>
      </c>
      <c r="L192">
        <v>7536439875.0833368</v>
      </c>
      <c r="M192">
        <v>7765014424.3377924</v>
      </c>
      <c r="N192">
        <v>8300784856.8790398</v>
      </c>
      <c r="O192">
        <v>8133996647.9039717</v>
      </c>
      <c r="P192">
        <v>8746270636.4014187</v>
      </c>
    </row>
    <row r="193" spans="1:16" x14ac:dyDescent="0.25">
      <c r="A193" t="s">
        <v>835</v>
      </c>
      <c r="B193" t="s">
        <v>836</v>
      </c>
      <c r="C193" t="s">
        <v>649</v>
      </c>
      <c r="D193" t="s">
        <v>59</v>
      </c>
      <c r="E193">
        <v>4258743262.8287582</v>
      </c>
      <c r="F193">
        <v>13375976353.699392</v>
      </c>
      <c r="G193">
        <v>39650530214.328705</v>
      </c>
      <c r="H193">
        <v>45680532613.759094</v>
      </c>
      <c r="I193">
        <v>49964788814.092636</v>
      </c>
      <c r="J193">
        <v>47378599025.30442</v>
      </c>
      <c r="K193">
        <v>49774021003.07476</v>
      </c>
      <c r="L193">
        <v>53320625958.562813</v>
      </c>
      <c r="M193">
        <v>57003713610.762459</v>
      </c>
      <c r="N193">
        <v>61136873692.398499</v>
      </c>
      <c r="O193">
        <v>62409709110.953781</v>
      </c>
      <c r="P193">
        <v>67775101794.347824</v>
      </c>
    </row>
    <row r="194" spans="1:16" x14ac:dyDescent="0.25">
      <c r="A194" t="s">
        <v>835</v>
      </c>
      <c r="B194" t="s">
        <v>836</v>
      </c>
      <c r="C194" t="s">
        <v>629</v>
      </c>
      <c r="D194" t="s">
        <v>628</v>
      </c>
      <c r="E194">
        <v>85343063965.918182</v>
      </c>
      <c r="F194">
        <v>126392233706.78952</v>
      </c>
      <c r="G194">
        <v>397558222957.16962</v>
      </c>
      <c r="H194">
        <v>420333203150.42639</v>
      </c>
      <c r="I194">
        <v>407339454060.67773</v>
      </c>
      <c r="J194">
        <v>401296437424.99493</v>
      </c>
      <c r="K194">
        <v>413366150655.59094</v>
      </c>
      <c r="L194">
        <v>456356961443.49701</v>
      </c>
      <c r="M194">
        <v>506754616189.31482</v>
      </c>
      <c r="N194">
        <v>544081056184.69708</v>
      </c>
      <c r="O194">
        <v>499681757030.9679</v>
      </c>
      <c r="P194">
        <v>505981655622.30469</v>
      </c>
    </row>
    <row r="195" spans="1:16" x14ac:dyDescent="0.25">
      <c r="A195" t="s">
        <v>835</v>
      </c>
      <c r="B195" t="s">
        <v>836</v>
      </c>
      <c r="C195" t="s">
        <v>637</v>
      </c>
      <c r="D195" t="s">
        <v>636</v>
      </c>
      <c r="E195" t="s">
        <v>975</v>
      </c>
      <c r="F195">
        <v>367087900</v>
      </c>
      <c r="G195">
        <v>1160389500</v>
      </c>
      <c r="H195">
        <v>1395519600</v>
      </c>
      <c r="I195">
        <v>1447307100</v>
      </c>
      <c r="J195">
        <v>1594410900</v>
      </c>
      <c r="K195">
        <v>1650618500</v>
      </c>
      <c r="L195">
        <v>1615609700</v>
      </c>
      <c r="M195">
        <v>1583876200</v>
      </c>
      <c r="N195">
        <v>2047931700</v>
      </c>
      <c r="O195">
        <v>1902156800</v>
      </c>
      <c r="P195">
        <v>1959134743.8354101</v>
      </c>
    </row>
    <row r="196" spans="1:16" x14ac:dyDescent="0.25">
      <c r="A196" t="s">
        <v>835</v>
      </c>
      <c r="B196" t="s">
        <v>836</v>
      </c>
      <c r="C196" t="s">
        <v>74</v>
      </c>
      <c r="D196" t="s">
        <v>75</v>
      </c>
      <c r="E196">
        <v>1628427515.418813</v>
      </c>
      <c r="F196">
        <v>1491891107.9571056</v>
      </c>
      <c r="G196">
        <v>3873308389.3000631</v>
      </c>
      <c r="H196">
        <v>4321655656.3317728</v>
      </c>
      <c r="I196">
        <v>4574986536.9079103</v>
      </c>
      <c r="J196">
        <v>4180866177.0394602</v>
      </c>
      <c r="K196">
        <v>6031632168.1739092</v>
      </c>
      <c r="L196">
        <v>6395472574.4144516</v>
      </c>
      <c r="M196">
        <v>7112200725.0023174</v>
      </c>
      <c r="N196">
        <v>7220395247.7424049</v>
      </c>
      <c r="O196">
        <v>7574636978.661746</v>
      </c>
      <c r="P196">
        <v>8413200567.6151018</v>
      </c>
    </row>
    <row r="197" spans="1:16" x14ac:dyDescent="0.25">
      <c r="A197" t="s">
        <v>835</v>
      </c>
      <c r="B197" t="s">
        <v>836</v>
      </c>
      <c r="C197" t="s">
        <v>639</v>
      </c>
      <c r="D197" t="s">
        <v>638</v>
      </c>
      <c r="E197">
        <v>113563821.57740392</v>
      </c>
      <c r="F197">
        <v>204849612.59227625</v>
      </c>
      <c r="G197">
        <v>470714083.42675084</v>
      </c>
      <c r="H197">
        <v>450643615.18052834</v>
      </c>
      <c r="I197">
        <v>439878828.00860786</v>
      </c>
      <c r="J197">
        <v>437006227.16278112</v>
      </c>
      <c r="K197">
        <v>420540178.5714286</v>
      </c>
      <c r="L197">
        <v>460379144.98982126</v>
      </c>
      <c r="M197">
        <v>489235527.39538705</v>
      </c>
      <c r="N197">
        <v>512350059.42162949</v>
      </c>
      <c r="O197">
        <v>488829964.0708195</v>
      </c>
      <c r="P197" t="s">
        <v>975</v>
      </c>
    </row>
    <row r="198" spans="1:16" x14ac:dyDescent="0.25">
      <c r="A198" t="s">
        <v>835</v>
      </c>
      <c r="B198" t="s">
        <v>836</v>
      </c>
      <c r="C198" t="s">
        <v>641</v>
      </c>
      <c r="D198" t="s">
        <v>640</v>
      </c>
      <c r="E198">
        <v>5068000000</v>
      </c>
      <c r="F198">
        <v>8154338232.9597759</v>
      </c>
      <c r="G198">
        <v>25781712702.856667</v>
      </c>
      <c r="H198">
        <v>27294453245.382187</v>
      </c>
      <c r="I198">
        <v>27642525749.345596</v>
      </c>
      <c r="J198">
        <v>25191551350.420444</v>
      </c>
      <c r="K198">
        <v>22373566809.820591</v>
      </c>
      <c r="L198">
        <v>23180107751.920822</v>
      </c>
      <c r="M198">
        <v>23820742956.974438</v>
      </c>
      <c r="N198">
        <v>23886216403.345474</v>
      </c>
      <c r="O198">
        <v>21392536137.772369</v>
      </c>
      <c r="P198">
        <v>21391802311.011765</v>
      </c>
    </row>
    <row r="199" spans="1:16" x14ac:dyDescent="0.25">
      <c r="A199" t="s">
        <v>835</v>
      </c>
      <c r="B199" t="s">
        <v>836</v>
      </c>
      <c r="C199" t="s">
        <v>92</v>
      </c>
      <c r="D199" t="s">
        <v>93</v>
      </c>
      <c r="E199">
        <v>12290568181.818182</v>
      </c>
      <c r="F199">
        <v>21473261837.017582</v>
      </c>
      <c r="G199">
        <v>47311159485.242332</v>
      </c>
      <c r="H199">
        <v>48684187850.064629</v>
      </c>
      <c r="I199">
        <v>50271072627.672737</v>
      </c>
      <c r="J199">
        <v>45780128466.557915</v>
      </c>
      <c r="K199">
        <v>44360614525.139664</v>
      </c>
      <c r="L199">
        <v>42164007605.191368</v>
      </c>
      <c r="M199">
        <v>42685972269.447281</v>
      </c>
      <c r="N199">
        <v>41772900763.35878</v>
      </c>
      <c r="O199">
        <v>42514151614.279625</v>
      </c>
      <c r="P199">
        <v>46840042941.49221</v>
      </c>
    </row>
    <row r="200" spans="1:16" x14ac:dyDescent="0.25">
      <c r="A200" t="s">
        <v>835</v>
      </c>
      <c r="B200" t="s">
        <v>836</v>
      </c>
      <c r="C200" t="s">
        <v>868</v>
      </c>
      <c r="D200" t="s">
        <v>642</v>
      </c>
      <c r="E200">
        <v>150676291094.20999</v>
      </c>
      <c r="F200">
        <v>274302959053.10303</v>
      </c>
      <c r="G200">
        <v>880556375779.51001</v>
      </c>
      <c r="H200">
        <v>957783020853.03076</v>
      </c>
      <c r="I200">
        <v>938952628604.06677</v>
      </c>
      <c r="J200">
        <v>864316670330.88232</v>
      </c>
      <c r="K200">
        <v>869692960365.5509</v>
      </c>
      <c r="L200">
        <v>858996263095.85815</v>
      </c>
      <c r="M200">
        <v>778471901665.14783</v>
      </c>
      <c r="N200">
        <v>761004425605.41431</v>
      </c>
      <c r="O200">
        <v>719954821683.30957</v>
      </c>
      <c r="P200">
        <v>815271751724.42297</v>
      </c>
    </row>
    <row r="201" spans="1:16" x14ac:dyDescent="0.25">
      <c r="A201" t="s">
        <v>835</v>
      </c>
      <c r="B201" t="s">
        <v>836</v>
      </c>
      <c r="C201" t="s">
        <v>635</v>
      </c>
      <c r="D201" t="s">
        <v>634</v>
      </c>
      <c r="E201">
        <v>3188097768.331562</v>
      </c>
      <c r="F201">
        <v>2904662604.820529</v>
      </c>
      <c r="G201">
        <v>35164210526.315788</v>
      </c>
      <c r="H201">
        <v>39197543859.649124</v>
      </c>
      <c r="I201">
        <v>43524210526.315788</v>
      </c>
      <c r="J201">
        <v>35799714285.714287</v>
      </c>
      <c r="K201">
        <v>36169428571.428574</v>
      </c>
      <c r="L201">
        <v>37926285714.285713</v>
      </c>
      <c r="M201">
        <v>40765428571.428574</v>
      </c>
      <c r="N201">
        <v>45231428571.428574</v>
      </c>
      <c r="O201" t="s">
        <v>975</v>
      </c>
      <c r="P201" t="s">
        <v>975</v>
      </c>
    </row>
    <row r="202" spans="1:16" x14ac:dyDescent="0.25">
      <c r="A202" t="s">
        <v>835</v>
      </c>
      <c r="B202" t="s">
        <v>836</v>
      </c>
      <c r="C202" t="s">
        <v>794</v>
      </c>
      <c r="D202" t="s">
        <v>624</v>
      </c>
      <c r="E202" t="s">
        <v>975</v>
      </c>
      <c r="F202" t="s">
        <v>975</v>
      </c>
      <c r="G202">
        <v>727161000</v>
      </c>
      <c r="H202">
        <v>754238000</v>
      </c>
      <c r="I202">
        <v>841070000</v>
      </c>
      <c r="J202">
        <v>942070000</v>
      </c>
      <c r="K202">
        <v>1032452000</v>
      </c>
      <c r="L202">
        <v>1022365000</v>
      </c>
      <c r="M202">
        <v>1113178000</v>
      </c>
      <c r="N202">
        <v>1197415000</v>
      </c>
      <c r="O202">
        <v>924583000</v>
      </c>
      <c r="P202">
        <v>943269768</v>
      </c>
    </row>
    <row r="203" spans="1:16" x14ac:dyDescent="0.25">
      <c r="A203" t="s">
        <v>835</v>
      </c>
      <c r="B203" t="s">
        <v>836</v>
      </c>
      <c r="C203" t="s">
        <v>645</v>
      </c>
      <c r="D203" t="s">
        <v>644</v>
      </c>
      <c r="E203">
        <v>8824447.7402232457</v>
      </c>
      <c r="F203">
        <v>15074211.50278293</v>
      </c>
      <c r="G203">
        <v>39345620.211223856</v>
      </c>
      <c r="H203">
        <v>38617493.724657267</v>
      </c>
      <c r="I203">
        <v>38759689.92248062</v>
      </c>
      <c r="J203">
        <v>36811659.529712267</v>
      </c>
      <c r="K203">
        <v>41629497.472494796</v>
      </c>
      <c r="L203">
        <v>45217657.878602087</v>
      </c>
      <c r="M203">
        <v>47818290.496114761</v>
      </c>
      <c r="N203">
        <v>54223149.113660067</v>
      </c>
      <c r="O203">
        <v>55054710.618677311</v>
      </c>
      <c r="P203">
        <v>63100961.538461544</v>
      </c>
    </row>
    <row r="204" spans="1:16" x14ac:dyDescent="0.25">
      <c r="A204" t="s">
        <v>835</v>
      </c>
      <c r="B204" t="s">
        <v>836</v>
      </c>
      <c r="C204" t="s">
        <v>56</v>
      </c>
      <c r="D204" t="s">
        <v>57</v>
      </c>
      <c r="E204">
        <v>4304398865.8826799</v>
      </c>
      <c r="F204">
        <v>6193246837.0968733</v>
      </c>
      <c r="G204">
        <v>27305915761.291759</v>
      </c>
      <c r="H204">
        <v>28915786996.551834</v>
      </c>
      <c r="I204">
        <v>32612397758.45789</v>
      </c>
      <c r="J204">
        <v>32387183844.669861</v>
      </c>
      <c r="K204">
        <v>29203988814.897266</v>
      </c>
      <c r="L204">
        <v>30744473911.531208</v>
      </c>
      <c r="M204">
        <v>32927025573.429642</v>
      </c>
      <c r="N204">
        <v>35353060634.202171</v>
      </c>
      <c r="O204">
        <v>37600368180.939949</v>
      </c>
      <c r="P204">
        <v>40434701516.952782</v>
      </c>
    </row>
    <row r="205" spans="1:16" x14ac:dyDescent="0.25">
      <c r="A205" t="s">
        <v>835</v>
      </c>
      <c r="B205" t="s">
        <v>836</v>
      </c>
      <c r="C205" t="s">
        <v>652</v>
      </c>
      <c r="D205" t="s">
        <v>651</v>
      </c>
      <c r="E205">
        <v>81393558423.440628</v>
      </c>
      <c r="F205">
        <v>32375280320.57645</v>
      </c>
      <c r="G205">
        <v>182592416468.5271</v>
      </c>
      <c r="H205">
        <v>190498811460.02753</v>
      </c>
      <c r="I205">
        <v>133503411375.73927</v>
      </c>
      <c r="J205">
        <v>91030959454.696106</v>
      </c>
      <c r="K205">
        <v>93355993628.504227</v>
      </c>
      <c r="L205">
        <v>112090530368.54335</v>
      </c>
      <c r="M205">
        <v>130891049796.87872</v>
      </c>
      <c r="N205">
        <v>153882982016.28128</v>
      </c>
      <c r="O205">
        <v>156617861448.57648</v>
      </c>
      <c r="P205">
        <v>200085537744.35428</v>
      </c>
    </row>
    <row r="206" spans="1:16" x14ac:dyDescent="0.25">
      <c r="A206" t="s">
        <v>835</v>
      </c>
      <c r="B206" t="s">
        <v>836</v>
      </c>
      <c r="C206" t="s">
        <v>300</v>
      </c>
      <c r="D206" t="s">
        <v>299</v>
      </c>
      <c r="E206">
        <v>50701443748.29747</v>
      </c>
      <c r="F206">
        <v>104337372362.15112</v>
      </c>
      <c r="G206">
        <v>374590657683.25122</v>
      </c>
      <c r="H206">
        <v>390107528483.05786</v>
      </c>
      <c r="I206">
        <v>403137207534.97076</v>
      </c>
      <c r="J206">
        <v>358134944420.50372</v>
      </c>
      <c r="K206">
        <v>357045156018.55963</v>
      </c>
      <c r="L206">
        <v>385605506854.88092</v>
      </c>
      <c r="M206">
        <v>422215043584.96942</v>
      </c>
      <c r="N206">
        <v>417215559513.36426</v>
      </c>
      <c r="O206">
        <v>358868765174.92444</v>
      </c>
      <c r="P206" t="s">
        <v>975</v>
      </c>
    </row>
    <row r="207" spans="1:16" x14ac:dyDescent="0.25">
      <c r="A207" t="s">
        <v>835</v>
      </c>
      <c r="B207" t="s">
        <v>836</v>
      </c>
      <c r="C207" t="s">
        <v>398</v>
      </c>
      <c r="D207" t="s">
        <v>3</v>
      </c>
      <c r="E207">
        <v>1093169389204.5454</v>
      </c>
      <c r="F207">
        <v>1662127402027.5381</v>
      </c>
      <c r="G207">
        <v>2719158341005.7896</v>
      </c>
      <c r="H207">
        <v>2803291406029.9282</v>
      </c>
      <c r="I207">
        <v>3087165602962.8564</v>
      </c>
      <c r="J207">
        <v>2956573778737.7554</v>
      </c>
      <c r="K207">
        <v>2722851958486.2251</v>
      </c>
      <c r="L207">
        <v>2699016715111.3936</v>
      </c>
      <c r="M207">
        <v>2900791442554.064</v>
      </c>
      <c r="N207">
        <v>2878673912414.439</v>
      </c>
      <c r="O207">
        <v>2756900214107.3198</v>
      </c>
      <c r="P207">
        <v>3186859739185.0244</v>
      </c>
    </row>
    <row r="208" spans="1:16" x14ac:dyDescent="0.25">
      <c r="A208" t="s">
        <v>835</v>
      </c>
      <c r="B208" t="s">
        <v>836</v>
      </c>
      <c r="C208" t="s">
        <v>869</v>
      </c>
      <c r="D208" t="s">
        <v>19</v>
      </c>
      <c r="E208">
        <v>5963144000000</v>
      </c>
      <c r="F208">
        <v>10250947997000</v>
      </c>
      <c r="G208">
        <v>16253972230000</v>
      </c>
      <c r="H208">
        <v>16843190993000</v>
      </c>
      <c r="I208">
        <v>17550680174000</v>
      </c>
      <c r="J208">
        <v>18206020741000</v>
      </c>
      <c r="K208">
        <v>18695110842000</v>
      </c>
      <c r="L208">
        <v>19479620056000</v>
      </c>
      <c r="M208">
        <v>20527156026000</v>
      </c>
      <c r="N208">
        <v>21372572437000</v>
      </c>
      <c r="O208">
        <v>20893743833000</v>
      </c>
      <c r="P208">
        <v>22996100000000</v>
      </c>
    </row>
    <row r="209" spans="1:16" x14ac:dyDescent="0.25">
      <c r="A209" t="s">
        <v>835</v>
      </c>
      <c r="B209" t="s">
        <v>836</v>
      </c>
      <c r="C209" t="s">
        <v>657</v>
      </c>
      <c r="D209" t="s">
        <v>656</v>
      </c>
      <c r="E209">
        <v>9298839655.2313843</v>
      </c>
      <c r="F209">
        <v>22823255801.844688</v>
      </c>
      <c r="G209">
        <v>51264390116.490891</v>
      </c>
      <c r="H209">
        <v>57531233350.910088</v>
      </c>
      <c r="I209">
        <v>57236013086.122345</v>
      </c>
      <c r="J209">
        <v>53274304222.136024</v>
      </c>
      <c r="K209">
        <v>57236652490.169945</v>
      </c>
      <c r="L209">
        <v>64233966861.251762</v>
      </c>
      <c r="M209">
        <v>64515038268.137329</v>
      </c>
      <c r="N209">
        <v>61231149880.585663</v>
      </c>
      <c r="O209">
        <v>53560755046.572632</v>
      </c>
      <c r="P209">
        <v>59319547636.087555</v>
      </c>
    </row>
    <row r="210" spans="1:16" x14ac:dyDescent="0.25">
      <c r="A210" t="s">
        <v>835</v>
      </c>
      <c r="B210" t="s">
        <v>836</v>
      </c>
      <c r="C210" t="s">
        <v>659</v>
      </c>
      <c r="D210" t="s">
        <v>658</v>
      </c>
      <c r="E210">
        <v>13360607917.877316</v>
      </c>
      <c r="F210">
        <v>13760513969.314003</v>
      </c>
      <c r="G210">
        <v>67517349212.060921</v>
      </c>
      <c r="H210">
        <v>73180036692.325516</v>
      </c>
      <c r="I210">
        <v>80845384375.123596</v>
      </c>
      <c r="J210">
        <v>86196265191.664505</v>
      </c>
      <c r="K210">
        <v>86138288615.12178</v>
      </c>
      <c r="L210">
        <v>62081323299.032372</v>
      </c>
      <c r="M210">
        <v>52633143808.182358</v>
      </c>
      <c r="N210">
        <v>59907674027.46756</v>
      </c>
      <c r="O210">
        <v>59894305352.895493</v>
      </c>
      <c r="P210">
        <v>69238903106.173767</v>
      </c>
    </row>
    <row r="211" spans="1:16" x14ac:dyDescent="0.25">
      <c r="A211" t="s">
        <v>835</v>
      </c>
      <c r="B211" t="s">
        <v>836</v>
      </c>
      <c r="C211" t="s">
        <v>680</v>
      </c>
      <c r="D211" t="s">
        <v>679</v>
      </c>
      <c r="E211">
        <v>168879207.24414828</v>
      </c>
      <c r="F211">
        <v>272014693.05080593</v>
      </c>
      <c r="G211">
        <v>747839697.74659288</v>
      </c>
      <c r="H211">
        <v>758304466.24533939</v>
      </c>
      <c r="I211">
        <v>772315721.26582718</v>
      </c>
      <c r="J211">
        <v>730870581.6723125</v>
      </c>
      <c r="K211">
        <v>780889605.89997697</v>
      </c>
      <c r="L211">
        <v>880062103.04505253</v>
      </c>
      <c r="M211">
        <v>914736985.43094444</v>
      </c>
      <c r="N211">
        <v>936526267.62251318</v>
      </c>
      <c r="O211">
        <v>896827873.11492467</v>
      </c>
      <c r="P211">
        <v>983469256.84962893</v>
      </c>
    </row>
    <row r="212" spans="1:16" x14ac:dyDescent="0.25">
      <c r="A212" t="s">
        <v>835</v>
      </c>
      <c r="B212" t="s">
        <v>836</v>
      </c>
      <c r="C212" t="s">
        <v>870</v>
      </c>
      <c r="D212" t="s">
        <v>668</v>
      </c>
      <c r="E212">
        <v>48598315565.031982</v>
      </c>
      <c r="F212">
        <v>117140723529.41176</v>
      </c>
      <c r="G212">
        <v>381286237847.66748</v>
      </c>
      <c r="H212">
        <v>371005379786.56622</v>
      </c>
      <c r="I212">
        <v>482359318767.70313</v>
      </c>
      <c r="J212" t="s">
        <v>975</v>
      </c>
      <c r="K212" t="s">
        <v>975</v>
      </c>
      <c r="L212" t="s">
        <v>975</v>
      </c>
      <c r="M212" t="s">
        <v>975</v>
      </c>
      <c r="N212" t="s">
        <v>975</v>
      </c>
      <c r="O212" t="s">
        <v>975</v>
      </c>
      <c r="P212" t="s">
        <v>975</v>
      </c>
    </row>
    <row r="213" spans="1:16" x14ac:dyDescent="0.25">
      <c r="A213" t="s">
        <v>835</v>
      </c>
      <c r="B213" t="s">
        <v>836</v>
      </c>
      <c r="C213" t="s">
        <v>677</v>
      </c>
      <c r="D213" t="s">
        <v>676</v>
      </c>
      <c r="E213">
        <v>6471740805.5698404</v>
      </c>
      <c r="F213">
        <v>31172518403.316227</v>
      </c>
      <c r="G213">
        <v>195592471672.74823</v>
      </c>
      <c r="H213">
        <v>213710932339.10544</v>
      </c>
      <c r="I213">
        <v>233449971628.5228</v>
      </c>
      <c r="J213">
        <v>239257234710.75732</v>
      </c>
      <c r="K213">
        <v>257095955975.5293</v>
      </c>
      <c r="L213">
        <v>281353402175.23608</v>
      </c>
      <c r="M213">
        <v>308702086757.61713</v>
      </c>
      <c r="N213">
        <v>330391329475.73389</v>
      </c>
      <c r="O213">
        <v>343242570827.35114</v>
      </c>
      <c r="P213">
        <v>362637524070.96863</v>
      </c>
    </row>
    <row r="214" spans="1:16" x14ac:dyDescent="0.25">
      <c r="A214" t="s">
        <v>835</v>
      </c>
      <c r="B214" t="s">
        <v>836</v>
      </c>
      <c r="C214" t="s">
        <v>871</v>
      </c>
      <c r="D214" t="s">
        <v>674</v>
      </c>
      <c r="E214" t="s">
        <v>975</v>
      </c>
      <c r="F214" t="s">
        <v>975</v>
      </c>
      <c r="G214">
        <v>4089000000</v>
      </c>
      <c r="H214">
        <v>3738000000</v>
      </c>
      <c r="I214">
        <v>3565000000</v>
      </c>
      <c r="J214">
        <v>3663000000</v>
      </c>
      <c r="K214">
        <v>3798000000</v>
      </c>
      <c r="L214">
        <v>3794000000</v>
      </c>
      <c r="M214">
        <v>3922000000</v>
      </c>
      <c r="N214">
        <v>4117000000</v>
      </c>
      <c r="O214">
        <v>4204000000</v>
      </c>
      <c r="P214" t="s">
        <v>975</v>
      </c>
    </row>
    <row r="215" spans="1:16" x14ac:dyDescent="0.25">
      <c r="A215" t="s">
        <v>835</v>
      </c>
      <c r="B215" t="s">
        <v>836</v>
      </c>
      <c r="C215" t="s">
        <v>872</v>
      </c>
      <c r="D215" t="s">
        <v>570</v>
      </c>
      <c r="E215" t="s">
        <v>975</v>
      </c>
      <c r="F215">
        <v>4313600000</v>
      </c>
      <c r="G215">
        <v>12208400000</v>
      </c>
      <c r="H215">
        <v>13515500000</v>
      </c>
      <c r="I215">
        <v>13989700000</v>
      </c>
      <c r="J215">
        <v>13972400000</v>
      </c>
      <c r="K215">
        <v>15405400000</v>
      </c>
      <c r="L215">
        <v>16128000000</v>
      </c>
      <c r="M215">
        <v>16276600000</v>
      </c>
      <c r="N215">
        <v>17133500000</v>
      </c>
      <c r="O215">
        <v>15531700000</v>
      </c>
      <c r="P215">
        <v>18036800000</v>
      </c>
    </row>
    <row r="216" spans="1:16" x14ac:dyDescent="0.25">
      <c r="A216" t="s">
        <v>835</v>
      </c>
      <c r="B216" t="s">
        <v>836</v>
      </c>
      <c r="C216" t="s">
        <v>873</v>
      </c>
      <c r="D216" t="s">
        <v>685</v>
      </c>
      <c r="E216">
        <v>5647119229.0076342</v>
      </c>
      <c r="F216">
        <v>9652436179.6460514</v>
      </c>
      <c r="G216">
        <v>35401341663.042488</v>
      </c>
      <c r="H216">
        <v>40415235701.987068</v>
      </c>
      <c r="I216">
        <v>43228585321.327194</v>
      </c>
      <c r="J216">
        <v>42444495590.107666</v>
      </c>
      <c r="K216">
        <v>31317828583.585949</v>
      </c>
      <c r="L216">
        <v>26842231204.804668</v>
      </c>
      <c r="M216">
        <v>21606161066.207378</v>
      </c>
      <c r="N216">
        <v>21887614217.174595</v>
      </c>
      <c r="O216">
        <v>18840511908.248386</v>
      </c>
      <c r="P216">
        <v>21061691629.536888</v>
      </c>
    </row>
    <row r="217" spans="1:16" x14ac:dyDescent="0.25">
      <c r="A217" t="s">
        <v>835</v>
      </c>
      <c r="B217" t="s">
        <v>836</v>
      </c>
      <c r="C217" t="s">
        <v>54</v>
      </c>
      <c r="D217" t="s">
        <v>55</v>
      </c>
      <c r="E217">
        <v>3285217391.3043475</v>
      </c>
      <c r="F217">
        <v>3600683039.7325449</v>
      </c>
      <c r="G217">
        <v>25503060420.026028</v>
      </c>
      <c r="H217">
        <v>28037239462.714218</v>
      </c>
      <c r="I217">
        <v>27141023558.082859</v>
      </c>
      <c r="J217">
        <v>21251216798.776245</v>
      </c>
      <c r="K217">
        <v>20958412538.309345</v>
      </c>
      <c r="L217">
        <v>25873601260.835304</v>
      </c>
      <c r="M217">
        <v>26311590296.702141</v>
      </c>
      <c r="N217">
        <v>23308667781.225754</v>
      </c>
      <c r="O217">
        <v>18110631358.31139</v>
      </c>
      <c r="P217">
        <v>21203059080.350677</v>
      </c>
    </row>
    <row r="218" spans="1:16" x14ac:dyDescent="0.25">
      <c r="A218" t="s">
        <v>835</v>
      </c>
      <c r="B218" t="s">
        <v>836</v>
      </c>
      <c r="C218" t="s">
        <v>52</v>
      </c>
      <c r="D218" t="s">
        <v>53</v>
      </c>
      <c r="E218">
        <v>8783816700</v>
      </c>
      <c r="F218">
        <v>6689957600</v>
      </c>
      <c r="G218">
        <v>17114849900.000002</v>
      </c>
      <c r="H218">
        <v>19091020000</v>
      </c>
      <c r="I218">
        <v>19495519600</v>
      </c>
      <c r="J218">
        <v>19963120600</v>
      </c>
      <c r="K218">
        <v>20548678100</v>
      </c>
      <c r="L218">
        <v>17584890936.652306</v>
      </c>
      <c r="M218">
        <v>18115543790.785534</v>
      </c>
      <c r="N218">
        <v>19284289739.051693</v>
      </c>
      <c r="O218">
        <v>18051170798.941048</v>
      </c>
      <c r="P218">
        <v>26217726717.338638</v>
      </c>
    </row>
    <row r="219" spans="1:16" x14ac:dyDescent="0.25">
      <c r="A219" t="s">
        <v>835</v>
      </c>
      <c r="B219" t="s">
        <v>836</v>
      </c>
      <c r="C219" t="s">
        <v>874</v>
      </c>
      <c r="D219" t="s">
        <v>875</v>
      </c>
      <c r="E219">
        <v>253224041095.04434</v>
      </c>
      <c r="F219">
        <v>283925424524.95001</v>
      </c>
      <c r="G219">
        <v>973043454994.63354</v>
      </c>
      <c r="H219">
        <v>983937046710.89343</v>
      </c>
      <c r="I219">
        <v>1003678868706.9747</v>
      </c>
      <c r="J219">
        <v>924252536256.50281</v>
      </c>
      <c r="K219">
        <v>882355055412.75891</v>
      </c>
      <c r="L219">
        <v>1020647235171.2168</v>
      </c>
      <c r="M219">
        <v>991022252916.70178</v>
      </c>
      <c r="N219">
        <v>997534042075.18689</v>
      </c>
      <c r="O219">
        <v>921645942921.88818</v>
      </c>
      <c r="P219">
        <v>1082095608968.2301</v>
      </c>
    </row>
    <row r="220" spans="1:16" x14ac:dyDescent="0.25">
      <c r="A220" t="s">
        <v>835</v>
      </c>
      <c r="B220" t="s">
        <v>836</v>
      </c>
      <c r="C220" t="s">
        <v>876</v>
      </c>
      <c r="D220" t="s">
        <v>877</v>
      </c>
      <c r="E220">
        <v>121802125421.92532</v>
      </c>
      <c r="F220">
        <v>140410259302.46512</v>
      </c>
      <c r="G220">
        <v>727570384034.45117</v>
      </c>
      <c r="H220">
        <v>820792700049.50562</v>
      </c>
      <c r="I220">
        <v>864990453538.5177</v>
      </c>
      <c r="J220">
        <v>760734474152.24304</v>
      </c>
      <c r="K220">
        <v>690546384903.29456</v>
      </c>
      <c r="L220">
        <v>683748746978.1123</v>
      </c>
      <c r="M220">
        <v>741689925173.42639</v>
      </c>
      <c r="N220">
        <v>794543045900.10974</v>
      </c>
      <c r="O220">
        <v>784445725634.78638</v>
      </c>
      <c r="P220">
        <v>835808395909.47705</v>
      </c>
    </row>
    <row r="221" spans="1:16" x14ac:dyDescent="0.25">
      <c r="A221" t="s">
        <v>835</v>
      </c>
      <c r="B221" t="s">
        <v>836</v>
      </c>
      <c r="C221" t="s">
        <v>878</v>
      </c>
      <c r="D221" t="s">
        <v>879</v>
      </c>
      <c r="E221">
        <v>644068929938.21741</v>
      </c>
      <c r="F221">
        <v>816022345748.30933</v>
      </c>
      <c r="G221">
        <v>2778076501107.1313</v>
      </c>
      <c r="H221">
        <v>2834607141427.3921</v>
      </c>
      <c r="I221">
        <v>2876010443891.5229</v>
      </c>
      <c r="J221">
        <v>2518700620586.2666</v>
      </c>
      <c r="K221">
        <v>2495864756764.4282</v>
      </c>
      <c r="L221">
        <v>2584096654452.2168</v>
      </c>
      <c r="M221">
        <v>2785878075917.0317</v>
      </c>
      <c r="N221">
        <v>2808099764578.0278</v>
      </c>
      <c r="O221">
        <v>2496251185652.4204</v>
      </c>
      <c r="P221">
        <v>2850421035169.3833</v>
      </c>
    </row>
    <row r="222" spans="1:16" x14ac:dyDescent="0.25">
      <c r="A222" t="s">
        <v>835</v>
      </c>
      <c r="B222" t="s">
        <v>836</v>
      </c>
      <c r="C222" t="s">
        <v>880</v>
      </c>
      <c r="D222" t="s">
        <v>881</v>
      </c>
      <c r="E222">
        <v>18011678551.938053</v>
      </c>
      <c r="F222">
        <v>34249904536.549061</v>
      </c>
      <c r="G222">
        <v>72141071446.120651</v>
      </c>
      <c r="H222">
        <v>73521446002.395523</v>
      </c>
      <c r="I222">
        <v>74620404150.257828</v>
      </c>
      <c r="J222">
        <v>73535009881.618484</v>
      </c>
      <c r="K222">
        <v>69478366694.90596</v>
      </c>
      <c r="L222">
        <v>72533236071.420731</v>
      </c>
      <c r="M222">
        <v>75431169087.574722</v>
      </c>
      <c r="N222">
        <v>77023818120.748978</v>
      </c>
      <c r="O222">
        <v>65922853040.927139</v>
      </c>
      <c r="P222">
        <v>69970323144.287476</v>
      </c>
    </row>
    <row r="223" spans="1:16" x14ac:dyDescent="0.25">
      <c r="A223" t="s">
        <v>835</v>
      </c>
      <c r="B223" t="s">
        <v>836</v>
      </c>
      <c r="C223" t="s">
        <v>882</v>
      </c>
      <c r="D223" t="s">
        <v>883</v>
      </c>
      <c r="E223">
        <v>256335875977.44235</v>
      </c>
      <c r="F223">
        <v>428307303232.49109</v>
      </c>
      <c r="G223">
        <v>1353315149256.4897</v>
      </c>
      <c r="H223">
        <v>1422763976505.6804</v>
      </c>
      <c r="I223">
        <v>1465927584533.3064</v>
      </c>
      <c r="J223">
        <v>1293063507844.0952</v>
      </c>
      <c r="K223">
        <v>1321561802163.8992</v>
      </c>
      <c r="L223">
        <v>1464532904458.8523</v>
      </c>
      <c r="M223">
        <v>1645463203193.6943</v>
      </c>
      <c r="N223">
        <v>1673863310975.4155</v>
      </c>
      <c r="O223">
        <v>1654916154373.0811</v>
      </c>
      <c r="P223">
        <v>1887902464087.1201</v>
      </c>
    </row>
    <row r="224" spans="1:16" x14ac:dyDescent="0.25">
      <c r="A224" t="s">
        <v>835</v>
      </c>
      <c r="B224" t="s">
        <v>836</v>
      </c>
      <c r="C224" t="s">
        <v>884</v>
      </c>
      <c r="D224" t="s">
        <v>885</v>
      </c>
      <c r="E224">
        <v>1856791237218.3142</v>
      </c>
      <c r="F224">
        <v>3382509209554.2246</v>
      </c>
      <c r="G224">
        <v>10153495508194.158</v>
      </c>
      <c r="H224">
        <v>10295575316212.982</v>
      </c>
      <c r="I224">
        <v>10648316212896.645</v>
      </c>
      <c r="J224">
        <v>10129016824229.121</v>
      </c>
      <c r="K224">
        <v>10454393062395.26</v>
      </c>
      <c r="L224">
        <v>11291259618576.34</v>
      </c>
      <c r="M224">
        <v>11401133321555.293</v>
      </c>
      <c r="N224">
        <v>11643791832112.324</v>
      </c>
      <c r="O224">
        <v>10841710191637.607</v>
      </c>
      <c r="P224">
        <v>12618119605214.994</v>
      </c>
    </row>
    <row r="225" spans="1:16" x14ac:dyDescent="0.25">
      <c r="A225" t="s">
        <v>835</v>
      </c>
      <c r="B225" t="s">
        <v>836</v>
      </c>
      <c r="C225" t="s">
        <v>886</v>
      </c>
      <c r="D225" t="s">
        <v>887</v>
      </c>
      <c r="E225">
        <v>4737130016893.3311</v>
      </c>
      <c r="F225">
        <v>8373137090556.207</v>
      </c>
      <c r="G225">
        <v>21171235550388.461</v>
      </c>
      <c r="H225">
        <v>21409820574994.27</v>
      </c>
      <c r="I225">
        <v>22085315696268.863</v>
      </c>
      <c r="J225">
        <v>21997093126150.293</v>
      </c>
      <c r="K225">
        <v>22772145277753.895</v>
      </c>
      <c r="L225">
        <v>24325231732305.285</v>
      </c>
      <c r="M225">
        <v>26481019943236.617</v>
      </c>
      <c r="N225">
        <v>27024079763932.195</v>
      </c>
      <c r="O225">
        <v>27118722832657.496</v>
      </c>
      <c r="P225">
        <v>30880832035117.566</v>
      </c>
    </row>
    <row r="226" spans="1:16" x14ac:dyDescent="0.25">
      <c r="A226" t="s">
        <v>835</v>
      </c>
      <c r="B226" t="s">
        <v>836</v>
      </c>
      <c r="C226" t="s">
        <v>888</v>
      </c>
      <c r="D226" t="s">
        <v>889</v>
      </c>
      <c r="E226">
        <v>667363738714.83374</v>
      </c>
      <c r="F226">
        <v>1734674377485.8535</v>
      </c>
      <c r="G226">
        <v>10759162578319.594</v>
      </c>
      <c r="H226">
        <v>11871112996760.238</v>
      </c>
      <c r="I226">
        <v>12798789791348.73</v>
      </c>
      <c r="J226">
        <v>13327553631228.215</v>
      </c>
      <c r="K226">
        <v>13612426104052.664</v>
      </c>
      <c r="L226">
        <v>14877258915652.807</v>
      </c>
      <c r="M226">
        <v>16638962757093.703</v>
      </c>
      <c r="N226">
        <v>17203906511529.014</v>
      </c>
      <c r="O226">
        <v>17483820589534.467</v>
      </c>
      <c r="P226">
        <v>20746563721663.344</v>
      </c>
    </row>
    <row r="227" spans="1:16" x14ac:dyDescent="0.25">
      <c r="A227" t="s">
        <v>835</v>
      </c>
      <c r="B227" t="s">
        <v>836</v>
      </c>
      <c r="C227" t="s">
        <v>890</v>
      </c>
      <c r="D227" t="s">
        <v>891</v>
      </c>
      <c r="E227">
        <v>666363108522.43408</v>
      </c>
      <c r="F227">
        <v>1732073445706.9746</v>
      </c>
      <c r="G227">
        <v>10745117187521.664</v>
      </c>
      <c r="H227">
        <v>11855675717376.57</v>
      </c>
      <c r="I227">
        <v>12782189477274.227</v>
      </c>
      <c r="J227">
        <v>13310241615014.316</v>
      </c>
      <c r="K227">
        <v>13594771778031.604</v>
      </c>
      <c r="L227">
        <v>14858085911410.504</v>
      </c>
      <c r="M227">
        <v>16617566546821.703</v>
      </c>
      <c r="N227">
        <v>17181787022158.236</v>
      </c>
      <c r="O227">
        <v>17461284721761.529</v>
      </c>
      <c r="P227">
        <v>20719819524210.75</v>
      </c>
    </row>
    <row r="228" spans="1:16" x14ac:dyDescent="0.25">
      <c r="A228" t="s">
        <v>835</v>
      </c>
      <c r="B228" t="s">
        <v>836</v>
      </c>
      <c r="C228" t="s">
        <v>892</v>
      </c>
      <c r="D228" t="s">
        <v>893</v>
      </c>
      <c r="E228">
        <v>5880686952499.8818</v>
      </c>
      <c r="F228">
        <v>6495501325035.7549</v>
      </c>
      <c r="G228">
        <v>12638199928858.125</v>
      </c>
      <c r="H228">
        <v>13195371020219.682</v>
      </c>
      <c r="I228">
        <v>13508854391651.793</v>
      </c>
      <c r="J228">
        <v>11674422820798.635</v>
      </c>
      <c r="K228">
        <v>11972520804230.592</v>
      </c>
      <c r="L228">
        <v>12677749892531.291</v>
      </c>
      <c r="M228">
        <v>13699406014418.115</v>
      </c>
      <c r="N228">
        <v>13416061270575.303</v>
      </c>
      <c r="O228">
        <v>13027258675468.254</v>
      </c>
      <c r="P228">
        <v>14493212396452.549</v>
      </c>
    </row>
    <row r="229" spans="1:16" x14ac:dyDescent="0.25">
      <c r="A229" t="s">
        <v>835</v>
      </c>
      <c r="B229" t="s">
        <v>836</v>
      </c>
      <c r="C229" t="s">
        <v>894</v>
      </c>
      <c r="D229" t="s">
        <v>895</v>
      </c>
      <c r="E229">
        <v>8860886770157.082</v>
      </c>
      <c r="F229">
        <v>10062644063691.064</v>
      </c>
      <c r="G229">
        <v>22462345376234.355</v>
      </c>
      <c r="H229">
        <v>23481224437521.574</v>
      </c>
      <c r="I229">
        <v>23811885452932.227</v>
      </c>
      <c r="J229">
        <v>20513326700882.566</v>
      </c>
      <c r="K229">
        <v>20453731054147.188</v>
      </c>
      <c r="L229">
        <v>21680175761930.629</v>
      </c>
      <c r="M229">
        <v>23224055731756.551</v>
      </c>
      <c r="N229">
        <v>22941556433612.117</v>
      </c>
      <c r="O229">
        <v>22133908631128.094</v>
      </c>
      <c r="P229">
        <v>25046912741672.371</v>
      </c>
    </row>
    <row r="230" spans="1:16" x14ac:dyDescent="0.25">
      <c r="A230" t="s">
        <v>835</v>
      </c>
      <c r="B230" t="s">
        <v>836</v>
      </c>
      <c r="C230" t="s">
        <v>896</v>
      </c>
      <c r="D230" t="s">
        <v>897</v>
      </c>
      <c r="E230">
        <v>893026242232.06567</v>
      </c>
      <c r="F230">
        <v>662873806189.36951</v>
      </c>
      <c r="G230">
        <v>3914696679892.022</v>
      </c>
      <c r="H230">
        <v>4150223013344.0708</v>
      </c>
      <c r="I230">
        <v>3845832673606.7734</v>
      </c>
      <c r="J230">
        <v>2921404061640.6592</v>
      </c>
      <c r="K230">
        <v>2777731258685.9873</v>
      </c>
      <c r="L230">
        <v>3118192978608.2041</v>
      </c>
      <c r="M230">
        <v>3182530249215.2119</v>
      </c>
      <c r="N230">
        <v>3249705581846.9082</v>
      </c>
      <c r="O230">
        <v>2980726151029.7314</v>
      </c>
      <c r="P230">
        <v>3499151501974.5879</v>
      </c>
    </row>
    <row r="231" spans="1:16" x14ac:dyDescent="0.25">
      <c r="A231" t="s">
        <v>835</v>
      </c>
      <c r="B231" t="s">
        <v>836</v>
      </c>
      <c r="C231" t="s">
        <v>898</v>
      </c>
      <c r="D231" t="s">
        <v>899</v>
      </c>
      <c r="E231">
        <v>1020121053379.5216</v>
      </c>
      <c r="F231">
        <v>894261368128.01465</v>
      </c>
      <c r="G231">
        <v>4641048400380.3545</v>
      </c>
      <c r="H231">
        <v>4920929704588.627</v>
      </c>
      <c r="I231">
        <v>4646599423005.2998</v>
      </c>
      <c r="J231">
        <v>3627108376792.3979</v>
      </c>
      <c r="K231">
        <v>3490785599724.8193</v>
      </c>
      <c r="L231">
        <v>3912611705923.3809</v>
      </c>
      <c r="M231">
        <v>4073647272410.6343</v>
      </c>
      <c r="N231">
        <v>4159113945157.0894</v>
      </c>
      <c r="O231">
        <v>3884826500881.0298</v>
      </c>
      <c r="P231">
        <v>4525639233067.1289</v>
      </c>
    </row>
    <row r="232" spans="1:16" x14ac:dyDescent="0.25">
      <c r="A232" t="s">
        <v>835</v>
      </c>
      <c r="B232" t="s">
        <v>836</v>
      </c>
      <c r="C232" t="s">
        <v>900</v>
      </c>
      <c r="D232" t="s">
        <v>901</v>
      </c>
      <c r="E232">
        <v>6498471911158.6221</v>
      </c>
      <c r="F232">
        <v>7276100425846.3887</v>
      </c>
      <c r="G232">
        <v>14636200267663.121</v>
      </c>
      <c r="H232">
        <v>15299732275660.324</v>
      </c>
      <c r="I232">
        <v>15652098620138.471</v>
      </c>
      <c r="J232">
        <v>13551929359932.773</v>
      </c>
      <c r="K232">
        <v>13893207820569.555</v>
      </c>
      <c r="L232">
        <v>14766273067392.105</v>
      </c>
      <c r="M232">
        <v>15978719985091.496</v>
      </c>
      <c r="N232">
        <v>15691850452107.32</v>
      </c>
      <c r="O232">
        <v>15300141971364.803</v>
      </c>
      <c r="P232">
        <v>17088620744318.824</v>
      </c>
    </row>
    <row r="233" spans="1:16" x14ac:dyDescent="0.25">
      <c r="A233" t="s">
        <v>835</v>
      </c>
      <c r="B233" t="s">
        <v>836</v>
      </c>
      <c r="C233" t="s">
        <v>902</v>
      </c>
      <c r="D233" t="s">
        <v>903</v>
      </c>
      <c r="E233">
        <v>551558495418.01477</v>
      </c>
      <c r="F233">
        <v>525986618639.50958</v>
      </c>
      <c r="G233">
        <v>1877756707178.7031</v>
      </c>
      <c r="H233">
        <v>1946596506024.7444</v>
      </c>
      <c r="I233">
        <v>2049521652800.0803</v>
      </c>
      <c r="J233">
        <v>1651524360399.9976</v>
      </c>
      <c r="K233">
        <v>1554689216357.4712</v>
      </c>
      <c r="L233">
        <v>1644757314707.7473</v>
      </c>
      <c r="M233">
        <v>1680875741828.2109</v>
      </c>
      <c r="N233">
        <v>1791408028660.0247</v>
      </c>
      <c r="O233">
        <v>1675307026432.7546</v>
      </c>
      <c r="P233">
        <v>1795312624367.9312</v>
      </c>
    </row>
    <row r="234" spans="1:16" x14ac:dyDescent="0.25">
      <c r="A234" t="s">
        <v>835</v>
      </c>
      <c r="B234" t="s">
        <v>836</v>
      </c>
      <c r="C234" t="s">
        <v>904</v>
      </c>
      <c r="D234" t="s">
        <v>905</v>
      </c>
      <c r="E234">
        <v>161312180661.0647</v>
      </c>
      <c r="F234">
        <v>176448622410.6954</v>
      </c>
      <c r="G234">
        <v>604866547388.91882</v>
      </c>
      <c r="H234">
        <v>673156514396.15771</v>
      </c>
      <c r="I234">
        <v>715228883440.47815</v>
      </c>
      <c r="J234">
        <v>693546549509.43274</v>
      </c>
      <c r="K234">
        <v>728868758296.96436</v>
      </c>
      <c r="L234">
        <v>808758193981.07568</v>
      </c>
      <c r="M234">
        <v>770227091403.53955</v>
      </c>
      <c r="N234">
        <v>797617929913.55432</v>
      </c>
      <c r="O234">
        <v>803283582149.53174</v>
      </c>
      <c r="P234">
        <v>894494280734.02539</v>
      </c>
    </row>
    <row r="235" spans="1:16" x14ac:dyDescent="0.25">
      <c r="A235" t="s">
        <v>835</v>
      </c>
      <c r="B235" t="s">
        <v>836</v>
      </c>
      <c r="C235" t="s">
        <v>906</v>
      </c>
      <c r="D235" t="s">
        <v>907</v>
      </c>
      <c r="E235">
        <v>18979337151826.879</v>
      </c>
      <c r="F235">
        <v>27754366209042.324</v>
      </c>
      <c r="G235">
        <v>49426119717934.094</v>
      </c>
      <c r="H235">
        <v>50047896627312.344</v>
      </c>
      <c r="I235">
        <v>51126000506570.344</v>
      </c>
      <c r="J235">
        <v>48258374724904.445</v>
      </c>
      <c r="K235">
        <v>49298560658248.898</v>
      </c>
      <c r="L235">
        <v>51558534599568.82</v>
      </c>
      <c r="M235">
        <v>54815581180361.531</v>
      </c>
      <c r="N235">
        <v>55289237589071.688</v>
      </c>
      <c r="O235">
        <v>53699833079337.531</v>
      </c>
      <c r="P235">
        <v>59445422597098.531</v>
      </c>
    </row>
    <row r="236" spans="1:16" x14ac:dyDescent="0.25">
      <c r="A236" t="s">
        <v>835</v>
      </c>
      <c r="B236" t="s">
        <v>836</v>
      </c>
      <c r="C236" t="s">
        <v>908</v>
      </c>
      <c r="D236" t="s">
        <v>909</v>
      </c>
      <c r="E236">
        <v>3571969618683.417</v>
      </c>
      <c r="F236">
        <v>5851018524492.791</v>
      </c>
      <c r="G236">
        <v>25281744734510.676</v>
      </c>
      <c r="H236">
        <v>26687314344078.27</v>
      </c>
      <c r="I236">
        <v>27585919437824.344</v>
      </c>
      <c r="J236">
        <v>25838407546531.977</v>
      </c>
      <c r="K236">
        <v>26049357277804.273</v>
      </c>
      <c r="L236">
        <v>28755722549809.297</v>
      </c>
      <c r="M236">
        <v>30580348814900.676</v>
      </c>
      <c r="N236">
        <v>31244154278543.699</v>
      </c>
      <c r="O236">
        <v>30032432470232.891</v>
      </c>
      <c r="P236">
        <v>35451524325722.883</v>
      </c>
    </row>
    <row r="237" spans="1:16" x14ac:dyDescent="0.25">
      <c r="A237" t="s">
        <v>835</v>
      </c>
      <c r="B237" t="s">
        <v>836</v>
      </c>
      <c r="C237" t="s">
        <v>910</v>
      </c>
      <c r="D237" t="s">
        <v>911</v>
      </c>
      <c r="E237">
        <v>3941505986851.9478</v>
      </c>
      <c r="F237">
        <v>6386350203645.041</v>
      </c>
      <c r="G237">
        <v>27074329762050</v>
      </c>
      <c r="H237">
        <v>28633433322819.391</v>
      </c>
      <c r="I237">
        <v>29669217348404.727</v>
      </c>
      <c r="J237">
        <v>27890618520661.309</v>
      </c>
      <c r="K237">
        <v>28148206251242.199</v>
      </c>
      <c r="L237">
        <v>30949196507979.754</v>
      </c>
      <c r="M237">
        <v>32816676763015.145</v>
      </c>
      <c r="N237">
        <v>33581689373310.441</v>
      </c>
      <c r="O237">
        <v>32364941970351.277</v>
      </c>
      <c r="P237">
        <v>37997904401783.516</v>
      </c>
    </row>
    <row r="238" spans="1:16" x14ac:dyDescent="0.25">
      <c r="A238" t="s">
        <v>835</v>
      </c>
      <c r="B238" t="s">
        <v>836</v>
      </c>
      <c r="C238" t="s">
        <v>912</v>
      </c>
      <c r="D238" t="s">
        <v>913</v>
      </c>
      <c r="E238">
        <v>146299175327.61993</v>
      </c>
      <c r="F238">
        <v>206736783138.39581</v>
      </c>
      <c r="G238">
        <v>900552955434.27014</v>
      </c>
      <c r="H238">
        <v>978009434733.1875</v>
      </c>
      <c r="I238">
        <v>1049295978895.4478</v>
      </c>
      <c r="J238">
        <v>1011469386663.9897</v>
      </c>
      <c r="K238">
        <v>977136218822.66821</v>
      </c>
      <c r="L238">
        <v>959820517813.63208</v>
      </c>
      <c r="M238">
        <v>1007826238815.2756</v>
      </c>
      <c r="N238">
        <v>1040154261857.9896</v>
      </c>
      <c r="O238">
        <v>999383582141.33716</v>
      </c>
      <c r="P238">
        <v>1090090509343.1208</v>
      </c>
    </row>
    <row r="239" spans="1:16" x14ac:dyDescent="0.25">
      <c r="A239" t="s">
        <v>835</v>
      </c>
      <c r="B239" t="s">
        <v>836</v>
      </c>
      <c r="C239" t="s">
        <v>914</v>
      </c>
      <c r="D239" t="s">
        <v>915</v>
      </c>
      <c r="E239">
        <v>223490133284.72961</v>
      </c>
      <c r="F239">
        <v>329980830726.64417</v>
      </c>
      <c r="G239">
        <v>891921151320.25378</v>
      </c>
      <c r="H239">
        <v>968109544007.91833</v>
      </c>
      <c r="I239">
        <v>1034001931684.9285</v>
      </c>
      <c r="J239">
        <v>1039584636867.059</v>
      </c>
      <c r="K239">
        <v>1120264997190.928</v>
      </c>
      <c r="L239">
        <v>1233217424204.7017</v>
      </c>
      <c r="M239">
        <v>1228944982675.5911</v>
      </c>
      <c r="N239">
        <v>1297337886387.3135</v>
      </c>
      <c r="O239">
        <v>1333641390974.4248</v>
      </c>
      <c r="P239">
        <v>1455496866167.8804</v>
      </c>
    </row>
    <row r="240" spans="1:16" x14ac:dyDescent="0.25">
      <c r="A240" t="s">
        <v>835</v>
      </c>
      <c r="B240" t="s">
        <v>836</v>
      </c>
      <c r="C240" t="s">
        <v>916</v>
      </c>
      <c r="D240" t="s">
        <v>917</v>
      </c>
      <c r="E240">
        <v>369391560079.66003</v>
      </c>
      <c r="F240">
        <v>535746560559.20679</v>
      </c>
      <c r="G240">
        <v>1792472954653.8174</v>
      </c>
      <c r="H240">
        <v>1946118978741.1052</v>
      </c>
      <c r="I240">
        <v>2083297910580.3762</v>
      </c>
      <c r="J240">
        <v>2051054023531.0486</v>
      </c>
      <c r="K240">
        <v>2097401216013.5957</v>
      </c>
      <c r="L240">
        <v>2193037942018.334</v>
      </c>
      <c r="M240">
        <v>2236771221490.8667</v>
      </c>
      <c r="N240">
        <v>2337492148245.3037</v>
      </c>
      <c r="O240">
        <v>2332329928471.1445</v>
      </c>
      <c r="P240">
        <v>2544817395142.8335</v>
      </c>
    </row>
    <row r="241" spans="1:16" x14ac:dyDescent="0.25">
      <c r="A241" t="s">
        <v>835</v>
      </c>
      <c r="B241" t="s">
        <v>836</v>
      </c>
      <c r="C241" t="s">
        <v>918</v>
      </c>
      <c r="D241" t="s">
        <v>919</v>
      </c>
      <c r="E241">
        <v>1960684659399.5715</v>
      </c>
      <c r="F241">
        <v>3403353395616.9766</v>
      </c>
      <c r="G241">
        <v>17649552247547.113</v>
      </c>
      <c r="H241">
        <v>19020336554220.145</v>
      </c>
      <c r="I241">
        <v>19748300821653.441</v>
      </c>
      <c r="J241">
        <v>18517662625472.977</v>
      </c>
      <c r="K241">
        <v>18570802137230.094</v>
      </c>
      <c r="L241">
        <v>20609641582561.242</v>
      </c>
      <c r="M241">
        <v>22593028676199.348</v>
      </c>
      <c r="N241">
        <v>23026354774547.266</v>
      </c>
      <c r="O241">
        <v>22470885208733.371</v>
      </c>
      <c r="P241">
        <v>26594255163051.875</v>
      </c>
    </row>
    <row r="242" spans="1:16" x14ac:dyDescent="0.25">
      <c r="A242" t="s">
        <v>835</v>
      </c>
      <c r="B242" t="s">
        <v>836</v>
      </c>
      <c r="C242" t="s">
        <v>920</v>
      </c>
      <c r="D242" t="s">
        <v>921</v>
      </c>
      <c r="E242">
        <v>1107682140920.5381</v>
      </c>
      <c r="F242">
        <v>2292336726313.522</v>
      </c>
      <c r="G242">
        <v>6150577638703.6436</v>
      </c>
      <c r="H242">
        <v>6302260334241.1963</v>
      </c>
      <c r="I242">
        <v>6425925127988.6855</v>
      </c>
      <c r="J242">
        <v>5369841659812.4463</v>
      </c>
      <c r="K242">
        <v>5247934472432.7373</v>
      </c>
      <c r="L242">
        <v>5830760733039.749</v>
      </c>
      <c r="M242">
        <v>5701842678618.3125</v>
      </c>
      <c r="N242">
        <v>5623606841400.3076</v>
      </c>
      <c r="O242">
        <v>4743154434209.7227</v>
      </c>
      <c r="P242">
        <v>5488720386464.8984</v>
      </c>
    </row>
    <row r="243" spans="1:16" x14ac:dyDescent="0.25">
      <c r="A243" t="s">
        <v>835</v>
      </c>
      <c r="B243" t="s">
        <v>836</v>
      </c>
      <c r="C243" t="s">
        <v>922</v>
      </c>
      <c r="D243" t="s">
        <v>923</v>
      </c>
      <c r="E243">
        <v>963521069746.25208</v>
      </c>
      <c r="F243">
        <v>1968548980768.4785</v>
      </c>
      <c r="G243">
        <v>5247982874116.7432</v>
      </c>
      <c r="H243">
        <v>5386102135060.7969</v>
      </c>
      <c r="I243">
        <v>5410692635981.9814</v>
      </c>
      <c r="J243">
        <v>4599013460013.2783</v>
      </c>
      <c r="K243">
        <v>4469554771604.4004</v>
      </c>
      <c r="L243">
        <v>4985190331086.0557</v>
      </c>
      <c r="M243">
        <v>4840908109011.9082</v>
      </c>
      <c r="N243">
        <v>4778836894074.2061</v>
      </c>
      <c r="O243">
        <v>3997944092006.9854</v>
      </c>
      <c r="P243">
        <v>4607069828667.4336</v>
      </c>
    </row>
    <row r="244" spans="1:16" x14ac:dyDescent="0.25">
      <c r="A244" t="s">
        <v>835</v>
      </c>
      <c r="B244" t="s">
        <v>836</v>
      </c>
      <c r="C244" t="s">
        <v>924</v>
      </c>
      <c r="D244" t="s">
        <v>925</v>
      </c>
      <c r="E244">
        <v>1038065372845.9529</v>
      </c>
      <c r="F244">
        <v>2177903963468.5342</v>
      </c>
      <c r="G244">
        <v>5942806001501.6016</v>
      </c>
      <c r="H244">
        <v>6089681481339.6162</v>
      </c>
      <c r="I244">
        <v>6208804955807.9697</v>
      </c>
      <c r="J244">
        <v>5141565441295.1865</v>
      </c>
      <c r="K244">
        <v>5013497320466.8105</v>
      </c>
      <c r="L244">
        <v>5591255025851.8242</v>
      </c>
      <c r="M244">
        <v>5460183049715.0762</v>
      </c>
      <c r="N244">
        <v>5372623255716.8477</v>
      </c>
      <c r="O244">
        <v>4495215145995.8525</v>
      </c>
      <c r="P244">
        <v>5202510610993.7969</v>
      </c>
    </row>
    <row r="245" spans="1:16" x14ac:dyDescent="0.25">
      <c r="A245" t="s">
        <v>835</v>
      </c>
      <c r="B245" t="s">
        <v>836</v>
      </c>
      <c r="C245" t="s">
        <v>926</v>
      </c>
      <c r="D245" t="s">
        <v>927</v>
      </c>
      <c r="E245">
        <v>182238951885.35538</v>
      </c>
      <c r="F245">
        <v>217430636754.83664</v>
      </c>
      <c r="G245">
        <v>837472392285.6864</v>
      </c>
      <c r="H245">
        <v>912825118463.95679</v>
      </c>
      <c r="I245">
        <v>981404159747.83521</v>
      </c>
      <c r="J245">
        <v>949727385691.61987</v>
      </c>
      <c r="K245">
        <v>988284685140.61963</v>
      </c>
      <c r="L245">
        <v>1103873572550.271</v>
      </c>
      <c r="M245">
        <v>1087620246478.4907</v>
      </c>
      <c r="N245">
        <v>1142304121430.5039</v>
      </c>
      <c r="O245">
        <v>1162000059176.7546</v>
      </c>
      <c r="P245">
        <v>1272906946634.436</v>
      </c>
    </row>
    <row r="246" spans="1:16" x14ac:dyDescent="0.25">
      <c r="A246" t="s">
        <v>835</v>
      </c>
      <c r="B246" t="s">
        <v>836</v>
      </c>
      <c r="C246" t="s">
        <v>928</v>
      </c>
      <c r="D246" t="s">
        <v>929</v>
      </c>
      <c r="E246">
        <v>3750941357863.1211</v>
      </c>
      <c r="F246">
        <v>5953459630148.9521</v>
      </c>
      <c r="G246">
        <v>25680357132455.016</v>
      </c>
      <c r="H246">
        <v>27188300106079.777</v>
      </c>
      <c r="I246">
        <v>28100455731233.008</v>
      </c>
      <c r="J246">
        <v>26661349279436.34</v>
      </c>
      <c r="K246">
        <v>26902975428802.582</v>
      </c>
      <c r="L246">
        <v>29564640715524.273</v>
      </c>
      <c r="M246">
        <v>31299342895042.793</v>
      </c>
      <c r="N246">
        <v>32061336323529.73</v>
      </c>
      <c r="O246">
        <v>30913851917481.398</v>
      </c>
      <c r="P246">
        <v>36315909953199.609</v>
      </c>
    </row>
    <row r="247" spans="1:16" x14ac:dyDescent="0.25">
      <c r="A247" t="s">
        <v>835</v>
      </c>
      <c r="B247" t="s">
        <v>836</v>
      </c>
      <c r="C247" t="s">
        <v>930</v>
      </c>
      <c r="D247" t="s">
        <v>931</v>
      </c>
      <c r="E247">
        <v>137462379562.08511</v>
      </c>
      <c r="F247">
        <v>191364834842.56528</v>
      </c>
      <c r="G247">
        <v>437977409270.63959</v>
      </c>
      <c r="H247">
        <v>449878650135.62042</v>
      </c>
      <c r="I247">
        <v>480290463938.9743</v>
      </c>
      <c r="J247">
        <v>474997750204.31396</v>
      </c>
      <c r="K247">
        <v>470793414270.39844</v>
      </c>
      <c r="L247">
        <v>527246970766.45343</v>
      </c>
      <c r="M247">
        <v>453567578538.1991</v>
      </c>
      <c r="N247">
        <v>479642679708.74561</v>
      </c>
      <c r="O247">
        <v>481025300269.27441</v>
      </c>
      <c r="P247">
        <v>526277736196.31635</v>
      </c>
    </row>
    <row r="248" spans="1:16" x14ac:dyDescent="0.25">
      <c r="A248" t="s">
        <v>835</v>
      </c>
      <c r="B248" t="s">
        <v>836</v>
      </c>
      <c r="C248" t="s">
        <v>932</v>
      </c>
      <c r="D248" t="s">
        <v>933</v>
      </c>
      <c r="E248">
        <v>1047869551725.5631</v>
      </c>
      <c r="F248">
        <v>1520346575348.6453</v>
      </c>
      <c r="G248">
        <v>6329151640687.1318</v>
      </c>
      <c r="H248">
        <v>6432753018623.3447</v>
      </c>
      <c r="I248">
        <v>6682831969457.0391</v>
      </c>
      <c r="J248">
        <v>6525989100013.5557</v>
      </c>
      <c r="K248">
        <v>6885317061857.8545</v>
      </c>
      <c r="L248">
        <v>7396385303040.0898</v>
      </c>
      <c r="M248">
        <v>7541059240415.6621</v>
      </c>
      <c r="N248">
        <v>7894761632394.6982</v>
      </c>
      <c r="O248">
        <v>7585548465069.8682</v>
      </c>
      <c r="P248">
        <v>8683293482839.043</v>
      </c>
    </row>
    <row r="249" spans="1:16" x14ac:dyDescent="0.25">
      <c r="A249" t="s">
        <v>835</v>
      </c>
      <c r="B249" t="s">
        <v>836</v>
      </c>
      <c r="C249" t="s">
        <v>934</v>
      </c>
      <c r="D249" t="s">
        <v>28</v>
      </c>
      <c r="E249">
        <v>800911182301.32642</v>
      </c>
      <c r="F249">
        <v>1046434254191.5778</v>
      </c>
      <c r="G249">
        <v>3614568535814.0459</v>
      </c>
      <c r="H249">
        <v>3553161343517.3198</v>
      </c>
      <c r="I249">
        <v>3569382045547.0259</v>
      </c>
      <c r="J249">
        <v>3140633464178.6523</v>
      </c>
      <c r="K249">
        <v>3168626876840.1602</v>
      </c>
      <c r="L249">
        <v>3296304700286.0308</v>
      </c>
      <c r="M249">
        <v>3459086397885.4868</v>
      </c>
      <c r="N249">
        <v>3465217350186.8096</v>
      </c>
      <c r="O249">
        <v>3106899915587.7656</v>
      </c>
      <c r="P249">
        <v>3636731834007.356</v>
      </c>
    </row>
    <row r="250" spans="1:16" x14ac:dyDescent="0.25">
      <c r="A250" t="s">
        <v>835</v>
      </c>
      <c r="B250" t="s">
        <v>836</v>
      </c>
      <c r="C250" t="s">
        <v>935</v>
      </c>
      <c r="D250" t="s">
        <v>936</v>
      </c>
      <c r="E250">
        <v>507139807872.78705</v>
      </c>
      <c r="F250">
        <v>532013694132.39972</v>
      </c>
      <c r="G250">
        <v>1757061656602.166</v>
      </c>
      <c r="H250">
        <v>1616323385620.7878</v>
      </c>
      <c r="I250">
        <v>1592380458099.9473</v>
      </c>
      <c r="J250">
        <v>1430990382384.8979</v>
      </c>
      <c r="K250">
        <v>1467437712248.7202</v>
      </c>
      <c r="L250">
        <v>1455193787706.9436</v>
      </c>
      <c r="M250">
        <v>1380524947470.9092</v>
      </c>
      <c r="N250">
        <v>1391982940489.5793</v>
      </c>
      <c r="O250">
        <v>1263840405685.4143</v>
      </c>
      <c r="P250">
        <v>1455921395695.4399</v>
      </c>
    </row>
    <row r="251" spans="1:16" x14ac:dyDescent="0.25">
      <c r="A251" t="s">
        <v>835</v>
      </c>
      <c r="B251" t="s">
        <v>836</v>
      </c>
      <c r="C251" t="s">
        <v>937</v>
      </c>
      <c r="D251" t="s">
        <v>938</v>
      </c>
      <c r="E251">
        <v>502613125061.16022</v>
      </c>
      <c r="F251">
        <v>527700094132.39966</v>
      </c>
      <c r="G251">
        <v>1744853256602.166</v>
      </c>
      <c r="H251">
        <v>1602807885620.7878</v>
      </c>
      <c r="I251">
        <v>1578390758099.9473</v>
      </c>
      <c r="J251">
        <v>1417017982384.8979</v>
      </c>
      <c r="K251">
        <v>1452032312248.7205</v>
      </c>
      <c r="L251">
        <v>1439065787706.9438</v>
      </c>
      <c r="M251">
        <v>1364248347470.9094</v>
      </c>
      <c r="N251">
        <v>1374849440489.5798</v>
      </c>
      <c r="O251">
        <v>1248309123457.6064</v>
      </c>
      <c r="P251">
        <v>1437882615132.0527</v>
      </c>
    </row>
    <row r="252" spans="1:16" x14ac:dyDescent="0.25">
      <c r="A252" t="s">
        <v>835</v>
      </c>
      <c r="B252" t="s">
        <v>836</v>
      </c>
      <c r="C252" t="s">
        <v>939</v>
      </c>
      <c r="D252" t="s">
        <v>940</v>
      </c>
      <c r="E252">
        <v>3617243568343.814</v>
      </c>
      <c r="F252">
        <v>5766960018193.3711</v>
      </c>
      <c r="G252">
        <v>25244100594201.543</v>
      </c>
      <c r="H252">
        <v>26739563342646.563</v>
      </c>
      <c r="I252">
        <v>27621943655332.508</v>
      </c>
      <c r="J252">
        <v>26188792677442.207</v>
      </c>
      <c r="K252">
        <v>26434313003919.867</v>
      </c>
      <c r="L252">
        <v>29040121195033.691</v>
      </c>
      <c r="M252">
        <v>30844577555857.313</v>
      </c>
      <c r="N252">
        <v>31581053756606.797</v>
      </c>
      <c r="O252">
        <v>30433799984878.996</v>
      </c>
      <c r="P252">
        <v>35785944374024.383</v>
      </c>
    </row>
    <row r="253" spans="1:16" x14ac:dyDescent="0.25">
      <c r="A253" t="s">
        <v>835</v>
      </c>
      <c r="B253" t="s">
        <v>836</v>
      </c>
      <c r="C253" t="s">
        <v>941</v>
      </c>
      <c r="D253" t="s">
        <v>942</v>
      </c>
      <c r="E253">
        <v>6558665950908.4678</v>
      </c>
      <c r="F253">
        <v>10999201631931.59</v>
      </c>
      <c r="G253">
        <v>18088716899521.598</v>
      </c>
      <c r="H253">
        <v>18696254170834.988</v>
      </c>
      <c r="I253">
        <v>19362844040439.945</v>
      </c>
      <c r="J253">
        <v>19769184098217.141</v>
      </c>
      <c r="K253">
        <v>20230005494907.426</v>
      </c>
      <c r="L253">
        <v>21136028016244.094</v>
      </c>
      <c r="M253">
        <v>22259711195783.02</v>
      </c>
      <c r="N253">
        <v>23122010947482.309</v>
      </c>
      <c r="O253">
        <v>22546048902568.359</v>
      </c>
      <c r="P253">
        <v>24993942509665.227</v>
      </c>
    </row>
    <row r="254" spans="1:16" x14ac:dyDescent="0.25">
      <c r="A254" t="s">
        <v>835</v>
      </c>
      <c r="B254" t="s">
        <v>836</v>
      </c>
      <c r="C254" t="s">
        <v>943</v>
      </c>
      <c r="D254" t="s">
        <v>944</v>
      </c>
      <c r="E254" t="s">
        <v>975</v>
      </c>
      <c r="F254" t="s">
        <v>975</v>
      </c>
      <c r="G254" t="s">
        <v>975</v>
      </c>
      <c r="H254" t="s">
        <v>975</v>
      </c>
      <c r="I254" t="s">
        <v>975</v>
      </c>
      <c r="J254" t="s">
        <v>975</v>
      </c>
      <c r="K254" t="s">
        <v>975</v>
      </c>
      <c r="L254" t="s">
        <v>975</v>
      </c>
      <c r="M254" t="s">
        <v>975</v>
      </c>
      <c r="N254" t="s">
        <v>975</v>
      </c>
      <c r="O254" t="s">
        <v>975</v>
      </c>
      <c r="P254" t="s">
        <v>975</v>
      </c>
    </row>
    <row r="255" spans="1:16" x14ac:dyDescent="0.25">
      <c r="A255" t="s">
        <v>835</v>
      </c>
      <c r="B255" t="s">
        <v>836</v>
      </c>
      <c r="C255" t="s">
        <v>945</v>
      </c>
      <c r="D255" t="s">
        <v>946</v>
      </c>
      <c r="E255">
        <v>18798023223181.684</v>
      </c>
      <c r="F255">
        <v>27628221089532.176</v>
      </c>
      <c r="G255">
        <v>48636393238635.672</v>
      </c>
      <c r="H255">
        <v>49291557683427.492</v>
      </c>
      <c r="I255">
        <v>50304127205366.711</v>
      </c>
      <c r="J255">
        <v>47434878193306.047</v>
      </c>
      <c r="K255">
        <v>48354878171224.391</v>
      </c>
      <c r="L255">
        <v>50468487779733.625</v>
      </c>
      <c r="M255">
        <v>53389616112315.219</v>
      </c>
      <c r="N255">
        <v>53898740687188.164</v>
      </c>
      <c r="O255">
        <v>52333093047631.93</v>
      </c>
      <c r="P255">
        <v>57920170928484.352</v>
      </c>
    </row>
    <row r="256" spans="1:16" x14ac:dyDescent="0.25">
      <c r="A256" t="s">
        <v>835</v>
      </c>
      <c r="B256" t="s">
        <v>836</v>
      </c>
      <c r="C256" t="s">
        <v>947</v>
      </c>
      <c r="D256" t="s">
        <v>948</v>
      </c>
      <c r="E256">
        <v>54434615051.6632</v>
      </c>
      <c r="F256">
        <v>91409484061.656708</v>
      </c>
      <c r="G256">
        <v>414201992255.11145</v>
      </c>
      <c r="H256">
        <v>432289396601.50885</v>
      </c>
      <c r="I256">
        <v>446284720914.13245</v>
      </c>
      <c r="J256">
        <v>369987880629.30084</v>
      </c>
      <c r="K256">
        <v>365901654951.65704</v>
      </c>
      <c r="L256">
        <v>398431383419.64294</v>
      </c>
      <c r="M256">
        <v>441994932565.80469</v>
      </c>
      <c r="N256">
        <v>432762687769.92426</v>
      </c>
      <c r="O256">
        <v>376519277668.3598</v>
      </c>
      <c r="P256">
        <v>447252486851.2652</v>
      </c>
    </row>
    <row r="257" spans="1:16" x14ac:dyDescent="0.25">
      <c r="A257" t="s">
        <v>835</v>
      </c>
      <c r="B257" t="s">
        <v>836</v>
      </c>
      <c r="C257" t="s">
        <v>949</v>
      </c>
      <c r="D257" t="s">
        <v>950</v>
      </c>
      <c r="E257">
        <v>2351583195.8320613</v>
      </c>
      <c r="F257">
        <v>3435939280.0063014</v>
      </c>
      <c r="G257">
        <v>8188147239.1585331</v>
      </c>
      <c r="H257">
        <v>8498746217.4366932</v>
      </c>
      <c r="I257">
        <v>9225908806.6040726</v>
      </c>
      <c r="J257">
        <v>9020208143.936821</v>
      </c>
      <c r="K257">
        <v>9461610627.5415154</v>
      </c>
      <c r="L257">
        <v>10217604992.442291</v>
      </c>
      <c r="M257">
        <v>10657544778.116856</v>
      </c>
      <c r="N257">
        <v>10644265612.351364</v>
      </c>
      <c r="O257">
        <v>9573379122.1421871</v>
      </c>
      <c r="P257">
        <v>9749476210.016428</v>
      </c>
    </row>
    <row r="258" spans="1:16" x14ac:dyDescent="0.25">
      <c r="A258" t="s">
        <v>835</v>
      </c>
      <c r="B258" t="s">
        <v>836</v>
      </c>
      <c r="C258" t="s">
        <v>951</v>
      </c>
      <c r="D258" t="s">
        <v>952</v>
      </c>
      <c r="E258">
        <v>18375259835517.211</v>
      </c>
      <c r="F258">
        <v>26394867688645.402</v>
      </c>
      <c r="G258">
        <v>45793098192800.82</v>
      </c>
      <c r="H258">
        <v>46252814756263.844</v>
      </c>
      <c r="I258">
        <v>47173652475802.922</v>
      </c>
      <c r="J258">
        <v>44611867638951.414</v>
      </c>
      <c r="K258">
        <v>45620827320653.711</v>
      </c>
      <c r="L258">
        <v>47559090134749.742</v>
      </c>
      <c r="M258">
        <v>50409601013871.672</v>
      </c>
      <c r="N258">
        <v>50901911073586.57</v>
      </c>
      <c r="O258">
        <v>49529282835846.172</v>
      </c>
      <c r="P258">
        <v>54622502733268.828</v>
      </c>
    </row>
    <row r="259" spans="1:16" x14ac:dyDescent="0.25">
      <c r="A259" t="s">
        <v>835</v>
      </c>
      <c r="B259" t="s">
        <v>836</v>
      </c>
      <c r="C259" t="s">
        <v>953</v>
      </c>
      <c r="D259" t="s">
        <v>954</v>
      </c>
      <c r="E259">
        <v>393436457374.9436</v>
      </c>
      <c r="F259">
        <v>277541269067.62628</v>
      </c>
      <c r="G259">
        <v>1328911602322.1899</v>
      </c>
      <c r="H259">
        <v>1455530908006.0308</v>
      </c>
      <c r="I259">
        <v>1530149667900.489</v>
      </c>
      <c r="J259">
        <v>1322540304458.4187</v>
      </c>
      <c r="K259">
        <v>1214494552345.812</v>
      </c>
      <c r="L259">
        <v>1293918591719.6497</v>
      </c>
      <c r="M259">
        <v>1322706441706.9006</v>
      </c>
      <c r="N259">
        <v>1393565082221.8186</v>
      </c>
      <c r="O259">
        <v>1309752047432.0989</v>
      </c>
      <c r="P259">
        <v>1433124281341.1228</v>
      </c>
    </row>
    <row r="260" spans="1:16" x14ac:dyDescent="0.25">
      <c r="A260" t="s">
        <v>835</v>
      </c>
      <c r="B260" t="s">
        <v>836</v>
      </c>
      <c r="C260" t="s">
        <v>955</v>
      </c>
      <c r="D260" t="s">
        <v>956</v>
      </c>
      <c r="E260">
        <v>74735531054.357117</v>
      </c>
      <c r="F260">
        <v>129085340844.07263</v>
      </c>
      <c r="G260">
        <v>494531210940.39063</v>
      </c>
      <c r="H260">
        <v>514309588821.34106</v>
      </c>
      <c r="I260">
        <v>530131033870.99438</v>
      </c>
      <c r="J260">
        <v>452543098654.85614</v>
      </c>
      <c r="K260">
        <v>444841632274.10455</v>
      </c>
      <c r="L260">
        <v>481182224483.50586</v>
      </c>
      <c r="M260">
        <v>528083646431.49615</v>
      </c>
      <c r="N260">
        <v>520430771503.02448</v>
      </c>
      <c r="O260">
        <v>452015509831.42896</v>
      </c>
      <c r="P260">
        <v>526938134965.75079</v>
      </c>
    </row>
    <row r="261" spans="1:16" x14ac:dyDescent="0.25">
      <c r="A261" t="s">
        <v>835</v>
      </c>
      <c r="B261" t="s">
        <v>836</v>
      </c>
      <c r="C261" t="s">
        <v>957</v>
      </c>
      <c r="D261" t="s">
        <v>958</v>
      </c>
      <c r="E261">
        <v>407187370820.54449</v>
      </c>
      <c r="F261">
        <v>630429061929.22815</v>
      </c>
      <c r="G261">
        <v>2300089514183.7651</v>
      </c>
      <c r="H261">
        <v>2359608787133.3779</v>
      </c>
      <c r="I261">
        <v>2584563411971.7856</v>
      </c>
      <c r="J261">
        <v>2699434735086.9443</v>
      </c>
      <c r="K261">
        <v>3005243895307.6729</v>
      </c>
      <c r="L261">
        <v>3426790936090.9941</v>
      </c>
      <c r="M261">
        <v>3527312593331.0591</v>
      </c>
      <c r="N261">
        <v>3648731786168.2515</v>
      </c>
      <c r="O261">
        <v>3482474115840.5825</v>
      </c>
      <c r="P261">
        <v>4087773969795.4766</v>
      </c>
    </row>
    <row r="262" spans="1:16" x14ac:dyDescent="0.25">
      <c r="A262" t="s">
        <v>835</v>
      </c>
      <c r="B262" t="s">
        <v>836</v>
      </c>
      <c r="C262" t="s">
        <v>959</v>
      </c>
      <c r="D262" t="s">
        <v>960</v>
      </c>
      <c r="E262">
        <v>407187370820.54443</v>
      </c>
      <c r="F262">
        <v>630429061929.22815</v>
      </c>
      <c r="G262">
        <v>2300089514183.7651</v>
      </c>
      <c r="H262">
        <v>2359608787133.3779</v>
      </c>
      <c r="I262">
        <v>2584563411971.7856</v>
      </c>
      <c r="J262">
        <v>2699434735086.9438</v>
      </c>
      <c r="K262">
        <v>3005243895307.6729</v>
      </c>
      <c r="L262">
        <v>3426790936090.9941</v>
      </c>
      <c r="M262">
        <v>3527312593331.0591</v>
      </c>
      <c r="N262">
        <v>3648731786168.2515</v>
      </c>
      <c r="O262">
        <v>3482474115840.5825</v>
      </c>
      <c r="P262">
        <v>4087773969795.4766</v>
      </c>
    </row>
    <row r="263" spans="1:16" x14ac:dyDescent="0.25">
      <c r="A263" t="s">
        <v>835</v>
      </c>
      <c r="B263" t="s">
        <v>836</v>
      </c>
      <c r="C263" t="s">
        <v>961</v>
      </c>
      <c r="D263" t="s">
        <v>962</v>
      </c>
      <c r="E263">
        <v>373990476994.68506</v>
      </c>
      <c r="F263">
        <v>423078020811.99963</v>
      </c>
      <c r="G263">
        <v>1700400038004.8979</v>
      </c>
      <c r="H263">
        <v>1804729746760.3982</v>
      </c>
      <c r="I263">
        <v>1868669322245.4922</v>
      </c>
      <c r="J263">
        <v>1684987010408.7454</v>
      </c>
      <c r="K263">
        <v>1572901440316.0532</v>
      </c>
      <c r="L263">
        <v>1704395982149.3289</v>
      </c>
      <c r="M263">
        <v>1732712178090.1284</v>
      </c>
      <c r="N263">
        <v>1792077087975.2961</v>
      </c>
      <c r="O263">
        <v>1706091668556.6741</v>
      </c>
      <c r="P263">
        <v>1917904004877.7068</v>
      </c>
    </row>
    <row r="264" spans="1:16" x14ac:dyDescent="0.25">
      <c r="A264" t="s">
        <v>835</v>
      </c>
      <c r="B264" t="s">
        <v>836</v>
      </c>
      <c r="C264" t="s">
        <v>963</v>
      </c>
      <c r="D264" t="s">
        <v>964</v>
      </c>
      <c r="E264">
        <v>373621113106.59821</v>
      </c>
      <c r="F264">
        <v>422458954001.19849</v>
      </c>
      <c r="G264">
        <v>1699341029335.2131</v>
      </c>
      <c r="H264">
        <v>1803401657074.0278</v>
      </c>
      <c r="I264">
        <v>1867281744482.3003</v>
      </c>
      <c r="J264">
        <v>1683571011745.6919</v>
      </c>
      <c r="K264">
        <v>1571411213862.0969</v>
      </c>
      <c r="L264">
        <v>1702822553872.2083</v>
      </c>
      <c r="M264">
        <v>1731075868040.7317</v>
      </c>
      <c r="N264">
        <v>1790392859446.6243</v>
      </c>
      <c r="O264">
        <v>1704891034067.3262</v>
      </c>
      <c r="P264">
        <v>1916583951084.6685</v>
      </c>
    </row>
    <row r="265" spans="1:16" x14ac:dyDescent="0.25">
      <c r="A265" t="s">
        <v>835</v>
      </c>
      <c r="B265" t="s">
        <v>836</v>
      </c>
      <c r="C265" t="s">
        <v>965</v>
      </c>
      <c r="D265" t="s">
        <v>966</v>
      </c>
      <c r="E265">
        <v>373990476994.68488</v>
      </c>
      <c r="F265">
        <v>423078020811.99933</v>
      </c>
      <c r="G265">
        <v>1700400038004.8979</v>
      </c>
      <c r="H265">
        <v>1804729746760.3989</v>
      </c>
      <c r="I265">
        <v>1868669322245.4922</v>
      </c>
      <c r="J265">
        <v>1684987010408.7456</v>
      </c>
      <c r="K265">
        <v>1572901440316.054</v>
      </c>
      <c r="L265">
        <v>1704395982149.3286</v>
      </c>
      <c r="M265">
        <v>1732712178090.1287</v>
      </c>
      <c r="N265">
        <v>1792077087975.2969</v>
      </c>
      <c r="O265">
        <v>1706091668556.6743</v>
      </c>
      <c r="P265">
        <v>1917904004877.7075</v>
      </c>
    </row>
    <row r="266" spans="1:16" x14ac:dyDescent="0.25">
      <c r="A266" t="s">
        <v>835</v>
      </c>
      <c r="B266" t="s">
        <v>836</v>
      </c>
      <c r="C266" t="s">
        <v>967</v>
      </c>
      <c r="D266" t="s">
        <v>968</v>
      </c>
      <c r="E266">
        <v>2573703086239.251</v>
      </c>
      <c r="F266">
        <v>4246598004262.9795</v>
      </c>
      <c r="G266">
        <v>18914948953514.422</v>
      </c>
      <c r="H266">
        <v>20306810324023.215</v>
      </c>
      <c r="I266">
        <v>20939111685875.473</v>
      </c>
      <c r="J266">
        <v>19662803577428.656</v>
      </c>
      <c r="K266">
        <v>19548995942062.008</v>
      </c>
      <c r="L266">
        <v>21643735891993.594</v>
      </c>
      <c r="M266">
        <v>23303518315441.656</v>
      </c>
      <c r="N266">
        <v>23686292124212.09</v>
      </c>
      <c r="O266">
        <v>22848294411119.414</v>
      </c>
      <c r="P266">
        <v>27104280387250.559</v>
      </c>
    </row>
    <row r="267" spans="1:16" x14ac:dyDescent="0.25">
      <c r="A267" t="s">
        <v>835</v>
      </c>
      <c r="B267" t="s">
        <v>836</v>
      </c>
      <c r="C267" t="s">
        <v>969</v>
      </c>
      <c r="D267" t="s">
        <v>970</v>
      </c>
      <c r="E267">
        <v>22779978683109.695</v>
      </c>
      <c r="F267">
        <v>33830878799862.555</v>
      </c>
      <c r="G267">
        <v>75488064175234.281</v>
      </c>
      <c r="H267">
        <v>77607198470255.672</v>
      </c>
      <c r="I267">
        <v>79708812241364.703</v>
      </c>
      <c r="J267">
        <v>75179266270828.234</v>
      </c>
      <c r="K267">
        <v>76465590005079</v>
      </c>
      <c r="L267">
        <v>81403977427442.5</v>
      </c>
      <c r="M267">
        <v>86413032779059.938</v>
      </c>
      <c r="N267">
        <v>87652863215992.625</v>
      </c>
      <c r="O267">
        <v>84906814189239.516</v>
      </c>
      <c r="P267">
        <v>96100091004540.938</v>
      </c>
    </row>
    <row r="271" spans="1:16" x14ac:dyDescent="0.25">
      <c r="A271" t="s">
        <v>971</v>
      </c>
    </row>
    <row r="272" spans="1:16" x14ac:dyDescent="0.25">
      <c r="A272" t="s">
        <v>972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D092-B298-46A4-A2D1-042E49432189}">
  <dimension ref="A1:V92"/>
  <sheetViews>
    <sheetView zoomScaleNormal="100" workbookViewId="0">
      <selection activeCell="G7" sqref="G7"/>
    </sheetView>
  </sheetViews>
  <sheetFormatPr baseColWidth="10" defaultColWidth="10.85546875" defaultRowHeight="15" x14ac:dyDescent="0.25"/>
  <cols>
    <col min="6" max="6" width="12" bestFit="1" customWidth="1"/>
  </cols>
  <sheetData>
    <row r="1" spans="1:22" x14ac:dyDescent="0.25">
      <c r="A1" t="s">
        <v>33</v>
      </c>
      <c r="L1" t="s">
        <v>0</v>
      </c>
      <c r="N1" t="s">
        <v>9</v>
      </c>
    </row>
    <row r="3" spans="1:22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t="s">
        <v>17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t="s">
        <v>17</v>
      </c>
    </row>
    <row r="4" spans="1:22" x14ac:dyDescent="0.25">
      <c r="A4" s="1" t="s">
        <v>8</v>
      </c>
      <c r="B4">
        <v>389.23076396038499</v>
      </c>
      <c r="C4">
        <v>800.54565440189299</v>
      </c>
      <c r="D4">
        <v>502.69663480864398</v>
      </c>
      <c r="E4">
        <v>388.36708059488501</v>
      </c>
      <c r="F4">
        <v>992.69330453825796</v>
      </c>
      <c r="G4">
        <v>259.11347292474699</v>
      </c>
      <c r="H4">
        <v>718.55681505721805</v>
      </c>
      <c r="I4" s="7">
        <f>SUM(B4:H4)</f>
        <v>4051.2037262860299</v>
      </c>
      <c r="L4" s="1">
        <v>0</v>
      </c>
      <c r="M4" s="1"/>
      <c r="N4" s="1" t="s">
        <v>8</v>
      </c>
      <c r="O4">
        <v>3492.6512745699201</v>
      </c>
      <c r="P4">
        <v>4860.6001760423296</v>
      </c>
      <c r="Q4">
        <v>3662.33223610497</v>
      </c>
      <c r="R4">
        <v>2206.4034196613002</v>
      </c>
      <c r="S4">
        <v>6529.16980952634</v>
      </c>
      <c r="T4">
        <v>2243.9877278030699</v>
      </c>
      <c r="U4">
        <v>1829.74930082734</v>
      </c>
      <c r="V4" s="7">
        <f>SUM(O4:U4)</f>
        <v>24824.89394453527</v>
      </c>
    </row>
    <row r="5" spans="1:22" x14ac:dyDescent="0.25">
      <c r="A5" s="1">
        <v>1</v>
      </c>
      <c r="B5">
        <v>377.36253173125698</v>
      </c>
      <c r="C5">
        <v>777.44654150034501</v>
      </c>
      <c r="D5">
        <v>491.417510653004</v>
      </c>
      <c r="E5">
        <v>378.61617811646897</v>
      </c>
      <c r="F5">
        <v>950.20975698501104</v>
      </c>
      <c r="G5">
        <v>253.32278260927799</v>
      </c>
      <c r="H5">
        <v>693.87407554050401</v>
      </c>
      <c r="I5" s="7">
        <f t="shared" ref="I5:I10" si="0">SUM(B5:H5)</f>
        <v>3922.2493771358677</v>
      </c>
      <c r="K5" s="1">
        <v>1</v>
      </c>
      <c r="L5" s="10">
        <v>3.9508786053181302</v>
      </c>
      <c r="M5" s="1"/>
      <c r="N5" s="1">
        <v>1</v>
      </c>
      <c r="O5">
        <v>3492.8119992539901</v>
      </c>
      <c r="P5">
        <v>4860.8463290837599</v>
      </c>
      <c r="Q5">
        <v>3662.7146359368098</v>
      </c>
      <c r="R5">
        <v>2206.7406441303901</v>
      </c>
      <c r="S5">
        <v>6529.8602589491102</v>
      </c>
      <c r="T5">
        <v>2243.5659072453</v>
      </c>
      <c r="U5">
        <v>1830.1084869732899</v>
      </c>
      <c r="V5" s="7">
        <f t="shared" ref="V5:V10" si="1">SUM(O5:U5)</f>
        <v>24826.648261572653</v>
      </c>
    </row>
    <row r="6" spans="1:22" x14ac:dyDescent="0.25">
      <c r="A6" s="1">
        <v>2</v>
      </c>
      <c r="B6">
        <v>363.129669484126</v>
      </c>
      <c r="C6">
        <v>745.51776282111598</v>
      </c>
      <c r="D6">
        <v>470.05153164753602</v>
      </c>
      <c r="E6">
        <v>366.46001671258801</v>
      </c>
      <c r="F6">
        <v>900.48859837866598</v>
      </c>
      <c r="G6">
        <v>245.71280467705901</v>
      </c>
      <c r="H6">
        <v>660.35641102078</v>
      </c>
      <c r="I6" s="7">
        <f t="shared" si="0"/>
        <v>3751.7167947418707</v>
      </c>
      <c r="K6" s="1">
        <v>2</v>
      </c>
      <c r="L6" s="10">
        <v>9.2661283960389795</v>
      </c>
      <c r="M6" s="1"/>
      <c r="N6" s="1">
        <v>2</v>
      </c>
      <c r="O6">
        <v>3492.8323951335001</v>
      </c>
      <c r="P6">
        <v>4860.8161727435199</v>
      </c>
      <c r="Q6">
        <v>3663.02622764748</v>
      </c>
      <c r="R6">
        <v>2206.9876624674198</v>
      </c>
      <c r="S6">
        <v>6530.4089325043597</v>
      </c>
      <c r="T6">
        <v>2242.9100723517599</v>
      </c>
      <c r="U6">
        <v>1830.28364797979</v>
      </c>
      <c r="V6" s="7">
        <f t="shared" si="1"/>
        <v>24827.26511082783</v>
      </c>
    </row>
    <row r="7" spans="1:22" x14ac:dyDescent="0.25">
      <c r="A7" s="1">
        <v>3</v>
      </c>
      <c r="B7">
        <v>350.013765011852</v>
      </c>
      <c r="C7">
        <v>710.37081915865895</v>
      </c>
      <c r="D7">
        <v>448.68555364298697</v>
      </c>
      <c r="E7">
        <v>354.572055847218</v>
      </c>
      <c r="F7">
        <v>855.51949797131397</v>
      </c>
      <c r="G7">
        <v>237.834177992728</v>
      </c>
      <c r="H7">
        <v>624.18834379764303</v>
      </c>
      <c r="I7" s="7">
        <f t="shared" si="0"/>
        <v>3581.1842134224012</v>
      </c>
      <c r="K7" s="1">
        <v>3</v>
      </c>
      <c r="L7" s="10">
        <v>14.8932727410324</v>
      </c>
      <c r="M7" s="1"/>
      <c r="N7" s="1">
        <v>3</v>
      </c>
      <c r="O7">
        <v>3492.66682792549</v>
      </c>
      <c r="P7">
        <v>4860.40422435042</v>
      </c>
      <c r="Q7">
        <v>3663.11145348432</v>
      </c>
      <c r="R7">
        <v>2207.04483448886</v>
      </c>
      <c r="S7">
        <v>6530.5805701406898</v>
      </c>
      <c r="T7">
        <v>2242.1153657540499</v>
      </c>
      <c r="U7">
        <v>1830.2245517829899</v>
      </c>
      <c r="V7" s="7">
        <f t="shared" si="1"/>
        <v>24826.147827926819</v>
      </c>
    </row>
    <row r="8" spans="1:22" x14ac:dyDescent="0.25">
      <c r="A8" s="1">
        <v>4</v>
      </c>
      <c r="B8">
        <v>327.47908107693303</v>
      </c>
      <c r="C8">
        <v>628.62501455301106</v>
      </c>
      <c r="D8">
        <v>405.95359563358301</v>
      </c>
      <c r="E8">
        <v>332.281336619596</v>
      </c>
      <c r="F8">
        <v>783.21588176564603</v>
      </c>
      <c r="G8">
        <v>221.39311867958099</v>
      </c>
      <c r="H8">
        <v>541.17101951110703</v>
      </c>
      <c r="I8" s="7">
        <f t="shared" si="0"/>
        <v>3240.1190478394574</v>
      </c>
      <c r="K8" s="1">
        <v>4</v>
      </c>
      <c r="L8" s="10">
        <v>27.567880966702099</v>
      </c>
      <c r="M8" s="1"/>
      <c r="N8" s="1">
        <v>4</v>
      </c>
      <c r="O8">
        <v>3491.7041075030802</v>
      </c>
      <c r="P8">
        <v>4858.5612389267098</v>
      </c>
      <c r="Q8">
        <v>3662.6194488444899</v>
      </c>
      <c r="R8">
        <v>2206.5634761670499</v>
      </c>
      <c r="S8">
        <v>6529.6838492867801</v>
      </c>
      <c r="T8">
        <v>2240.03150789133</v>
      </c>
      <c r="U8">
        <v>1829.57225399857</v>
      </c>
      <c r="V8" s="7">
        <f t="shared" si="1"/>
        <v>24818.73588261801</v>
      </c>
    </row>
    <row r="9" spans="1:22" x14ac:dyDescent="0.25">
      <c r="A9" s="1">
        <v>5</v>
      </c>
      <c r="B9">
        <v>317.35629874459801</v>
      </c>
      <c r="C9">
        <v>581.70604285043601</v>
      </c>
      <c r="D9">
        <v>384.58761663079099</v>
      </c>
      <c r="E9">
        <v>322.57648900449999</v>
      </c>
      <c r="F9">
        <v>762.20631931663297</v>
      </c>
      <c r="G9">
        <v>211.94400820879099</v>
      </c>
      <c r="H9">
        <v>489.20969252284402</v>
      </c>
      <c r="I9" s="7">
        <f t="shared" si="0"/>
        <v>3069.5864672785929</v>
      </c>
      <c r="K9" s="1">
        <v>5</v>
      </c>
      <c r="L9" s="10">
        <v>35.797266617364002</v>
      </c>
      <c r="M9" s="1"/>
      <c r="N9" s="1">
        <v>5</v>
      </c>
      <c r="O9">
        <v>3490.8255216258699</v>
      </c>
      <c r="P9">
        <v>4857.3151209958496</v>
      </c>
      <c r="Q9">
        <v>3662.0325556998901</v>
      </c>
      <c r="R9">
        <v>2205.9932265072398</v>
      </c>
      <c r="S9">
        <v>6528.54766497935</v>
      </c>
      <c r="T9">
        <v>2238.5343094199302</v>
      </c>
      <c r="U9">
        <v>1829.2586296903901</v>
      </c>
      <c r="V9" s="7">
        <f t="shared" si="1"/>
        <v>24812.507028918521</v>
      </c>
    </row>
    <row r="10" spans="1:22" x14ac:dyDescent="0.25">
      <c r="A10" s="1">
        <v>6</v>
      </c>
      <c r="B10">
        <v>306.73974084200501</v>
      </c>
      <c r="C10">
        <v>541.88566860430603</v>
      </c>
      <c r="D10">
        <v>363.22163863330098</v>
      </c>
      <c r="E10">
        <v>313.13461178514001</v>
      </c>
      <c r="F10">
        <v>734.68634867707897</v>
      </c>
      <c r="G10">
        <v>201.66918267929901</v>
      </c>
      <c r="H10">
        <v>437.71669444858998</v>
      </c>
      <c r="I10" s="7">
        <f t="shared" si="0"/>
        <v>2899.0538856697199</v>
      </c>
      <c r="K10" s="1">
        <v>6</v>
      </c>
      <c r="L10" s="12">
        <v>48.305037160075997</v>
      </c>
      <c r="M10" s="1"/>
      <c r="N10" s="1">
        <v>6</v>
      </c>
      <c r="O10">
        <v>3489.5160585209901</v>
      </c>
      <c r="P10">
        <v>4856.28047193151</v>
      </c>
      <c r="Q10">
        <v>3661.1797573518402</v>
      </c>
      <c r="R10">
        <v>2205.1034376194798</v>
      </c>
      <c r="S10">
        <v>6526.8888006759398</v>
      </c>
      <c r="T10">
        <v>2236.1933829032901</v>
      </c>
      <c r="U10">
        <v>1829.5973723571101</v>
      </c>
      <c r="V10" s="7">
        <f t="shared" si="1"/>
        <v>24804.759281360162</v>
      </c>
    </row>
    <row r="11" spans="1:22" x14ac:dyDescent="0.25">
      <c r="A11" s="1">
        <v>7</v>
      </c>
      <c r="B11">
        <v>296.42447472725399</v>
      </c>
      <c r="C11">
        <v>499.214910798826</v>
      </c>
      <c r="D11">
        <v>341.85565963896602</v>
      </c>
      <c r="E11">
        <v>301.79574120647402</v>
      </c>
      <c r="F11">
        <v>701.51895310087104</v>
      </c>
      <c r="G11">
        <v>193.24289527804501</v>
      </c>
      <c r="H11">
        <v>394.468667638498</v>
      </c>
      <c r="I11" s="7">
        <f t="shared" ref="I11:I20" si="2">SUM(B11:H11)</f>
        <v>2728.5213023889346</v>
      </c>
      <c r="K11" s="1">
        <v>7</v>
      </c>
      <c r="L11" s="10">
        <v>64.482248310993896</v>
      </c>
      <c r="N11" s="1">
        <v>7</v>
      </c>
      <c r="O11">
        <v>3487.6202842461998</v>
      </c>
      <c r="P11">
        <v>4855.07840550329</v>
      </c>
      <c r="Q11">
        <v>3659.83886918488</v>
      </c>
      <c r="R11">
        <v>2203.7700117509198</v>
      </c>
      <c r="S11">
        <v>6524.2789904255797</v>
      </c>
      <c r="T11">
        <v>2233.1954463088</v>
      </c>
      <c r="U11">
        <v>1830.4782592681499</v>
      </c>
      <c r="V11" s="7">
        <f t="shared" ref="V11:V20" si="3">SUM(O11:U11)</f>
        <v>24794.260266687819</v>
      </c>
    </row>
    <row r="12" spans="1:22" x14ac:dyDescent="0.25">
      <c r="A12" s="1">
        <v>8</v>
      </c>
      <c r="B12">
        <v>286.59998817042799</v>
      </c>
      <c r="C12">
        <v>449.50120083799499</v>
      </c>
      <c r="D12">
        <v>320.489680643528</v>
      </c>
      <c r="E12">
        <v>290.77416508172098</v>
      </c>
      <c r="F12">
        <v>663.134432350785</v>
      </c>
      <c r="G12">
        <v>187.41252438316201</v>
      </c>
      <c r="H12">
        <v>360.07672999130602</v>
      </c>
      <c r="I12" s="7">
        <f t="shared" si="2"/>
        <v>2557.9887214589253</v>
      </c>
      <c r="K12" s="1">
        <v>8</v>
      </c>
      <c r="L12" s="10">
        <v>82.867495648050905</v>
      </c>
      <c r="N12" s="1">
        <v>8</v>
      </c>
      <c r="O12">
        <v>3485.0278534293798</v>
      </c>
      <c r="P12">
        <v>4853.5626374008798</v>
      </c>
      <c r="Q12">
        <v>3657.8868773798099</v>
      </c>
      <c r="R12">
        <v>2201.8844677657598</v>
      </c>
      <c r="S12">
        <v>6520.4253101888198</v>
      </c>
      <c r="T12">
        <v>2229.8441901157498</v>
      </c>
      <c r="U12">
        <v>1831.1827970423201</v>
      </c>
      <c r="V12" s="7">
        <f t="shared" si="3"/>
        <v>24779.814133322718</v>
      </c>
    </row>
    <row r="13" spans="1:22" x14ac:dyDescent="0.25">
      <c r="A13" s="1">
        <v>9</v>
      </c>
      <c r="B13">
        <v>275.75757167112198</v>
      </c>
      <c r="C13">
        <v>403.03925662394801</v>
      </c>
      <c r="D13">
        <v>299.12370164712303</v>
      </c>
      <c r="E13">
        <v>278.584346040355</v>
      </c>
      <c r="F13">
        <v>626.33201329078599</v>
      </c>
      <c r="G13">
        <v>181.89473620235299</v>
      </c>
      <c r="H13">
        <v>322.72451427268697</v>
      </c>
      <c r="I13" s="7">
        <f t="shared" si="2"/>
        <v>2387.456139748374</v>
      </c>
      <c r="K13" s="1">
        <v>9</v>
      </c>
      <c r="L13" s="10">
        <v>104.88127159326901</v>
      </c>
      <c r="N13" s="1">
        <v>9</v>
      </c>
      <c r="O13">
        <v>3481.58049054196</v>
      </c>
      <c r="P13">
        <v>4851.9449415279996</v>
      </c>
      <c r="Q13">
        <v>3655.4043844367102</v>
      </c>
      <c r="R13">
        <v>2199.34521686157</v>
      </c>
      <c r="S13">
        <v>6515.1635090221698</v>
      </c>
      <c r="T13">
        <v>2225.9359347224399</v>
      </c>
      <c r="U13">
        <v>1831.6892976334</v>
      </c>
      <c r="V13" s="7">
        <f t="shared" si="3"/>
        <v>24761.063774746246</v>
      </c>
    </row>
    <row r="14" spans="1:22" x14ac:dyDescent="0.25">
      <c r="A14" s="1">
        <v>10</v>
      </c>
      <c r="B14">
        <v>263.12841730898799</v>
      </c>
      <c r="C14">
        <v>371.40992139775398</v>
      </c>
      <c r="D14">
        <v>277.75772365158099</v>
      </c>
      <c r="E14">
        <v>261.42249299853302</v>
      </c>
      <c r="F14">
        <v>590.70377842484595</v>
      </c>
      <c r="G14">
        <v>174.53401641197601</v>
      </c>
      <c r="H14">
        <v>277.967208990438</v>
      </c>
      <c r="I14" s="7">
        <f t="shared" si="2"/>
        <v>2216.9235591841161</v>
      </c>
      <c r="K14" s="1">
        <v>10</v>
      </c>
      <c r="L14" s="10">
        <v>135.165066965352</v>
      </c>
      <c r="N14" s="1">
        <v>10</v>
      </c>
      <c r="O14">
        <v>3476.8493749541099</v>
      </c>
      <c r="P14">
        <v>4850.3004440309096</v>
      </c>
      <c r="Q14">
        <v>3652.3516220534002</v>
      </c>
      <c r="R14">
        <v>2196.0688742480102</v>
      </c>
      <c r="S14">
        <v>6508.0123983469402</v>
      </c>
      <c r="T14">
        <v>2220.8154496608099</v>
      </c>
      <c r="U14">
        <v>1833.0049627476201</v>
      </c>
      <c r="V14" s="7">
        <f t="shared" si="3"/>
        <v>24737.403126041798</v>
      </c>
    </row>
    <row r="15" spans="1:22" x14ac:dyDescent="0.25">
      <c r="A15" s="1">
        <v>11</v>
      </c>
      <c r="B15">
        <v>247.433021504338</v>
      </c>
      <c r="C15">
        <v>343.22723941290599</v>
      </c>
      <c r="D15">
        <v>256.39174466197898</v>
      </c>
      <c r="E15">
        <v>243.777122451205</v>
      </c>
      <c r="F15">
        <v>545.46263455959502</v>
      </c>
      <c r="G15">
        <v>162.985824832969</v>
      </c>
      <c r="H15">
        <v>247.11338915054</v>
      </c>
      <c r="I15" s="7">
        <f t="shared" si="2"/>
        <v>2046.390976573532</v>
      </c>
      <c r="K15" s="1">
        <v>11</v>
      </c>
      <c r="L15" s="10">
        <v>180.104316709996</v>
      </c>
      <c r="N15" s="1">
        <v>11</v>
      </c>
      <c r="O15">
        <v>3470.1959892957598</v>
      </c>
      <c r="P15">
        <v>4848.6112573832897</v>
      </c>
      <c r="Q15">
        <v>3648.2648325438499</v>
      </c>
      <c r="R15">
        <v>2191.6411701715201</v>
      </c>
      <c r="S15">
        <v>6498.5796260035704</v>
      </c>
      <c r="T15">
        <v>2213.7799269226298</v>
      </c>
      <c r="U15">
        <v>1835.3624432736699</v>
      </c>
      <c r="V15" s="7">
        <f t="shared" si="3"/>
        <v>24706.43524559429</v>
      </c>
    </row>
    <row r="16" spans="1:22" x14ac:dyDescent="0.25">
      <c r="A16" s="1">
        <v>12</v>
      </c>
      <c r="B16">
        <v>230.190271109294</v>
      </c>
      <c r="C16">
        <v>316.74545895850503</v>
      </c>
      <c r="D16">
        <v>235.025765679583</v>
      </c>
      <c r="E16">
        <v>223.97263946697299</v>
      </c>
      <c r="F16">
        <v>496.953134674632</v>
      </c>
      <c r="G16">
        <v>150.437511403976</v>
      </c>
      <c r="H16">
        <v>222.53361497373101</v>
      </c>
      <c r="I16" s="7">
        <f t="shared" si="2"/>
        <v>1875.8583962666939</v>
      </c>
      <c r="K16" s="1">
        <v>12</v>
      </c>
      <c r="L16" s="10">
        <v>237.14824001436099</v>
      </c>
      <c r="N16" s="1">
        <v>12</v>
      </c>
      <c r="O16">
        <v>3461.69578276419</v>
      </c>
      <c r="P16">
        <v>4845.9097189420099</v>
      </c>
      <c r="Q16">
        <v>3642.4616189533099</v>
      </c>
      <c r="R16">
        <v>2186.1419151375999</v>
      </c>
      <c r="S16">
        <v>6486.65116805043</v>
      </c>
      <c r="T16">
        <v>2205.3786586142701</v>
      </c>
      <c r="U16">
        <v>1837.42234595581</v>
      </c>
      <c r="V16" s="7">
        <f t="shared" si="3"/>
        <v>24665.661208417616</v>
      </c>
    </row>
    <row r="17" spans="1:22" x14ac:dyDescent="0.25">
      <c r="A17" s="1">
        <v>13</v>
      </c>
      <c r="B17">
        <v>211.12589512950501</v>
      </c>
      <c r="C17">
        <v>289.42184953017602</v>
      </c>
      <c r="D17">
        <v>213.659786701771</v>
      </c>
      <c r="E17">
        <v>205.367466933055</v>
      </c>
      <c r="F17">
        <v>445.660001596369</v>
      </c>
      <c r="G17">
        <v>139.72866066947699</v>
      </c>
      <c r="H17">
        <v>200.36215433814601</v>
      </c>
      <c r="I17" s="7">
        <f t="shared" si="2"/>
        <v>1705.3258148984989</v>
      </c>
      <c r="K17" s="1">
        <v>13</v>
      </c>
      <c r="L17" s="10">
        <v>309.24740107613502</v>
      </c>
      <c r="N17" s="1">
        <v>13</v>
      </c>
      <c r="O17">
        <v>3451.0986280136299</v>
      </c>
      <c r="P17">
        <v>4841.8062032796697</v>
      </c>
      <c r="Q17">
        <v>3634.1937914894102</v>
      </c>
      <c r="R17">
        <v>2179.0942961985202</v>
      </c>
      <c r="S17">
        <v>6471.95332336922</v>
      </c>
      <c r="T17">
        <v>2195.3085662861899</v>
      </c>
      <c r="U17">
        <v>1838.63843070145</v>
      </c>
      <c r="V17" s="7">
        <f t="shared" si="3"/>
        <v>24612.093239338086</v>
      </c>
    </row>
    <row r="18" spans="1:22" x14ac:dyDescent="0.25">
      <c r="A18" s="1">
        <v>14</v>
      </c>
      <c r="B18">
        <v>191.37668621837901</v>
      </c>
      <c r="C18">
        <v>261.71234413403403</v>
      </c>
      <c r="D18">
        <v>192.29380872900299</v>
      </c>
      <c r="E18">
        <v>187.643924543102</v>
      </c>
      <c r="F18">
        <v>393.34653885348098</v>
      </c>
      <c r="G18">
        <v>128.874958942652</v>
      </c>
      <c r="H18">
        <v>179.54497528372301</v>
      </c>
      <c r="I18" s="7">
        <f t="shared" si="2"/>
        <v>1534.7932367043741</v>
      </c>
      <c r="K18" s="1">
        <v>14</v>
      </c>
      <c r="L18" s="10">
        <v>394.06967377562898</v>
      </c>
      <c r="N18" s="1">
        <v>14</v>
      </c>
      <c r="O18">
        <v>3438.6434747694698</v>
      </c>
      <c r="P18">
        <v>4835.5710299866896</v>
      </c>
      <c r="Q18">
        <v>3623.0133936976899</v>
      </c>
      <c r="R18">
        <v>2170.2291996458198</v>
      </c>
      <c r="S18">
        <v>6454.6034191428798</v>
      </c>
      <c r="T18">
        <v>2183.6119501161902</v>
      </c>
      <c r="U18">
        <v>1837.85097359169</v>
      </c>
      <c r="V18" s="7">
        <f t="shared" si="3"/>
        <v>24543.523440950426</v>
      </c>
    </row>
    <row r="19" spans="1:22" x14ac:dyDescent="0.25">
      <c r="A19" s="1">
        <v>15</v>
      </c>
      <c r="B19">
        <v>171.39029950965499</v>
      </c>
      <c r="C19">
        <v>233.99086344459701</v>
      </c>
      <c r="D19">
        <v>170.92782975998799</v>
      </c>
      <c r="E19">
        <v>169.78565594435901</v>
      </c>
      <c r="F19">
        <v>341.40689435673801</v>
      </c>
      <c r="G19">
        <v>117.59364854360101</v>
      </c>
      <c r="H19">
        <v>159.165466140115</v>
      </c>
      <c r="I19" s="7">
        <f t="shared" si="2"/>
        <v>1364.2606576990531</v>
      </c>
      <c r="K19" s="1">
        <v>15</v>
      </c>
      <c r="L19" s="10">
        <v>491.03567187313399</v>
      </c>
      <c r="N19" s="1">
        <v>15</v>
      </c>
      <c r="O19">
        <v>3424.41113720453</v>
      </c>
      <c r="P19">
        <v>4826.5914755847298</v>
      </c>
      <c r="Q19">
        <v>3608.63677934418</v>
      </c>
      <c r="R19">
        <v>2159.4103898533099</v>
      </c>
      <c r="S19">
        <v>6434.4536433442099</v>
      </c>
      <c r="T19">
        <v>2170.29096327872</v>
      </c>
      <c r="U19">
        <v>1834.27595743748</v>
      </c>
      <c r="V19" s="7">
        <f t="shared" si="3"/>
        <v>24458.07034604716</v>
      </c>
    </row>
    <row r="20" spans="1:22" x14ac:dyDescent="0.25">
      <c r="A20" s="1">
        <v>16</v>
      </c>
      <c r="B20">
        <v>151.108358656479</v>
      </c>
      <c r="C20">
        <v>206.12855931777199</v>
      </c>
      <c r="D20">
        <v>149.56185079414499</v>
      </c>
      <c r="E20">
        <v>151.31826410807801</v>
      </c>
      <c r="F20">
        <v>291.00235361232802</v>
      </c>
      <c r="G20">
        <v>105.748211294293</v>
      </c>
      <c r="H20">
        <v>138.86048018739899</v>
      </c>
      <c r="I20" s="7">
        <f t="shared" si="2"/>
        <v>1193.728077970494</v>
      </c>
      <c r="K20" s="1">
        <v>16</v>
      </c>
      <c r="L20" s="10">
        <v>602.85307272821694</v>
      </c>
      <c r="N20" s="1">
        <v>16</v>
      </c>
      <c r="O20">
        <v>3408.27035392469</v>
      </c>
      <c r="P20">
        <v>4814.3922929053697</v>
      </c>
      <c r="Q20">
        <v>3590.7523752171501</v>
      </c>
      <c r="R20">
        <v>2146.4600313481501</v>
      </c>
      <c r="S20">
        <v>6411.0065704352701</v>
      </c>
      <c r="T20">
        <v>2155.17557754373</v>
      </c>
      <c r="U20">
        <v>1827.4075285050701</v>
      </c>
      <c r="V20" s="7">
        <f t="shared" si="3"/>
        <v>24353.464729879433</v>
      </c>
    </row>
    <row r="21" spans="1:22" x14ac:dyDescent="0.25">
      <c r="A21" s="1"/>
      <c r="I21" s="7"/>
      <c r="K21" s="1"/>
      <c r="N21" s="1"/>
      <c r="V21" s="7"/>
    </row>
    <row r="22" spans="1:22" x14ac:dyDescent="0.25">
      <c r="A22" s="1"/>
      <c r="I22" s="7"/>
      <c r="K22" s="1"/>
      <c r="L22" s="10"/>
      <c r="N22" s="1"/>
      <c r="V22" s="7"/>
    </row>
    <row r="23" spans="1:22" x14ac:dyDescent="0.25">
      <c r="A23" s="1"/>
      <c r="I23" s="7"/>
      <c r="K23" s="1"/>
      <c r="L23" s="10"/>
      <c r="N23" s="1"/>
      <c r="V23" s="7"/>
    </row>
    <row r="24" spans="1:22" x14ac:dyDescent="0.25">
      <c r="A24" s="1"/>
      <c r="I24" s="7"/>
      <c r="K24" s="1"/>
      <c r="L24" s="10"/>
      <c r="N24" s="1"/>
      <c r="V24" s="7"/>
    </row>
    <row r="25" spans="1:22" x14ac:dyDescent="0.25">
      <c r="A25" s="1"/>
      <c r="I25" s="7"/>
      <c r="K25" s="1"/>
      <c r="L25" s="10"/>
      <c r="N25" s="1"/>
      <c r="V25" s="7"/>
    </row>
    <row r="26" spans="1:22" x14ac:dyDescent="0.25">
      <c r="A26" s="1"/>
      <c r="I26" s="7"/>
      <c r="K26" s="1"/>
      <c r="L26" s="10"/>
      <c r="N26" s="1"/>
      <c r="V26" s="7"/>
    </row>
    <row r="27" spans="1:22" x14ac:dyDescent="0.25">
      <c r="A27" s="1"/>
      <c r="I27" s="7"/>
      <c r="K27" s="1"/>
      <c r="L27" s="10"/>
      <c r="N27" s="1"/>
      <c r="V27" s="7"/>
    </row>
    <row r="28" spans="1:22" x14ac:dyDescent="0.25">
      <c r="A28" s="1"/>
      <c r="I28" s="7"/>
      <c r="K28" s="1"/>
      <c r="L28" s="10"/>
      <c r="N28" s="1"/>
      <c r="V28" s="7"/>
    </row>
    <row r="29" spans="1:22" x14ac:dyDescent="0.25">
      <c r="A29" s="1"/>
      <c r="I29" s="7"/>
      <c r="K29" s="1"/>
      <c r="L29" s="10"/>
      <c r="N29" s="1"/>
      <c r="V29" s="7"/>
    </row>
    <row r="30" spans="1:22" x14ac:dyDescent="0.25">
      <c r="A30" s="1"/>
      <c r="I30" s="7"/>
      <c r="K30" s="1"/>
      <c r="L30" s="10"/>
      <c r="N30" s="1"/>
      <c r="V30" s="7"/>
    </row>
    <row r="31" spans="1:22" x14ac:dyDescent="0.25">
      <c r="A31" s="1"/>
      <c r="I31" s="7"/>
      <c r="K31" s="1"/>
      <c r="L31" s="10"/>
      <c r="N31" s="1"/>
      <c r="V31" s="7"/>
    </row>
    <row r="32" spans="1:22" x14ac:dyDescent="0.25">
      <c r="A32" s="1"/>
      <c r="I32" s="7"/>
      <c r="K32" s="1"/>
      <c r="L32" s="10"/>
      <c r="N32" s="1"/>
      <c r="V32" s="7"/>
    </row>
    <row r="33" spans="1:22" x14ac:dyDescent="0.25">
      <c r="A33" s="1"/>
      <c r="I33" s="7"/>
      <c r="K33" s="1"/>
      <c r="L33" s="10"/>
      <c r="N33" s="1"/>
      <c r="V33" s="7"/>
    </row>
    <row r="34" spans="1:22" x14ac:dyDescent="0.25">
      <c r="A34" s="1"/>
      <c r="I34" s="7"/>
      <c r="K34" s="1"/>
      <c r="L34" s="10"/>
      <c r="N34" s="1"/>
      <c r="V34" s="7"/>
    </row>
    <row r="35" spans="1:22" x14ac:dyDescent="0.25">
      <c r="A35" s="1"/>
      <c r="I35" s="7"/>
      <c r="K35" s="1"/>
      <c r="L35" s="10"/>
      <c r="N35" s="1"/>
      <c r="V35" s="7"/>
    </row>
    <row r="36" spans="1:22" x14ac:dyDescent="0.25">
      <c r="A36" s="1"/>
      <c r="I36" s="7"/>
      <c r="K36" s="1"/>
      <c r="L36" s="10"/>
      <c r="N36" s="1"/>
      <c r="V36" s="7"/>
    </row>
    <row r="37" spans="1:22" x14ac:dyDescent="0.25">
      <c r="A37" s="1"/>
      <c r="I37" s="7"/>
      <c r="K37" s="1"/>
      <c r="L37" s="10"/>
      <c r="N37" s="1"/>
      <c r="V37" s="7"/>
    </row>
    <row r="38" spans="1:22" x14ac:dyDescent="0.25">
      <c r="A38" s="1"/>
      <c r="I38" s="7"/>
      <c r="K38" s="1"/>
      <c r="L38" s="10"/>
      <c r="N38" s="1"/>
      <c r="V38" s="7"/>
    </row>
    <row r="41" spans="1:22" x14ac:dyDescent="0.25">
      <c r="A41" s="11"/>
      <c r="B41" s="11"/>
      <c r="C41" s="11"/>
      <c r="D41" s="11"/>
      <c r="E41" s="11"/>
      <c r="F41" s="11"/>
      <c r="G41" s="11"/>
      <c r="H41" s="11"/>
    </row>
    <row r="42" spans="1:22" x14ac:dyDescent="0.25">
      <c r="A42" s="11"/>
      <c r="B42" s="11"/>
      <c r="C42" s="11"/>
      <c r="D42" s="11"/>
      <c r="E42" s="11"/>
      <c r="F42" s="11"/>
      <c r="G42" s="11"/>
      <c r="H42" s="11"/>
    </row>
    <row r="43" spans="1:22" x14ac:dyDescent="0.25">
      <c r="A43" s="11"/>
      <c r="B43" s="11"/>
      <c r="C43" s="11"/>
      <c r="D43" s="11"/>
      <c r="E43" s="11"/>
      <c r="F43" s="11"/>
      <c r="G43" s="11"/>
      <c r="H43" s="11"/>
      <c r="L43" s="1"/>
      <c r="M43" s="1"/>
      <c r="O43" s="1"/>
      <c r="P43" s="1"/>
      <c r="Q43" s="1"/>
      <c r="R43" s="1"/>
    </row>
    <row r="44" spans="1:22" x14ac:dyDescent="0.25">
      <c r="A44" s="1"/>
      <c r="I44" s="7"/>
      <c r="K44" s="1"/>
      <c r="S44" s="7"/>
    </row>
    <row r="45" spans="1:22" ht="15.75" x14ac:dyDescent="0.25">
      <c r="A45" s="42" t="s">
        <v>17</v>
      </c>
      <c r="B45" s="42"/>
      <c r="C45" s="42"/>
      <c r="D45" s="42"/>
    </row>
    <row r="46" spans="1:22" x14ac:dyDescent="0.25">
      <c r="B46" s="4"/>
      <c r="C46" s="2"/>
      <c r="D46" s="2"/>
      <c r="E46" s="2"/>
    </row>
    <row r="47" spans="1:22" ht="75" x14ac:dyDescent="0.25">
      <c r="A47" s="2" t="s">
        <v>32</v>
      </c>
      <c r="B47" s="2" t="s">
        <v>10</v>
      </c>
      <c r="C47" s="2" t="s">
        <v>11</v>
      </c>
      <c r="D47" s="2" t="s">
        <v>13</v>
      </c>
      <c r="E47" s="2" t="s">
        <v>12</v>
      </c>
      <c r="F47" s="2" t="s">
        <v>14</v>
      </c>
      <c r="G47" s="2" t="s">
        <v>15</v>
      </c>
      <c r="I47" s="2"/>
      <c r="J47" s="2"/>
    </row>
    <row r="48" spans="1:22" x14ac:dyDescent="0.25">
      <c r="A48">
        <v>1</v>
      </c>
      <c r="B48" s="8">
        <f>I5</f>
        <v>3922.2493771358677</v>
      </c>
      <c r="C48" s="14">
        <f>I$4-B48</f>
        <v>128.95434915016222</v>
      </c>
      <c r="D48" s="5">
        <f>B48/I$4-1</f>
        <v>-3.1831119307441536E-2</v>
      </c>
      <c r="E48" s="3">
        <f t="shared" ref="E48:E64" si="4">L4</f>
        <v>0</v>
      </c>
      <c r="F48" s="13">
        <f>-G48/V$4</f>
        <v>7.0667654867022757E-5</v>
      </c>
      <c r="G48" s="6">
        <f>V$4-V5</f>
        <v>-1.7543170373828616</v>
      </c>
      <c r="I48" s="6"/>
      <c r="J48" s="6"/>
    </row>
    <row r="49" spans="1:10" x14ac:dyDescent="0.25">
      <c r="A49">
        <v>2</v>
      </c>
      <c r="B49" s="8">
        <f t="shared" ref="B49:B81" si="5">I6</f>
        <v>3751.7167947418707</v>
      </c>
      <c r="C49" s="14">
        <f t="shared" ref="C49:C81" si="6">I$4-B49</f>
        <v>299.48693154415923</v>
      </c>
      <c r="D49" s="5">
        <f t="shared" ref="D49:D81" si="7">B49/I$4-1</f>
        <v>-7.3925418660373277E-2</v>
      </c>
      <c r="E49" s="3">
        <f t="shared" si="4"/>
        <v>3.9508786053181302</v>
      </c>
      <c r="F49" s="13">
        <f>-G49/V$4</f>
        <v>9.5515666566694821E-5</v>
      </c>
      <c r="G49" s="6">
        <f t="shared" ref="G49:G54" si="8">V$4-V6</f>
        <v>-2.3711662925597921</v>
      </c>
      <c r="I49" s="6"/>
      <c r="J49" s="6"/>
    </row>
    <row r="50" spans="1:10" x14ac:dyDescent="0.25">
      <c r="A50">
        <v>3</v>
      </c>
      <c r="B50" s="8">
        <f t="shared" si="5"/>
        <v>3581.1842134224012</v>
      </c>
      <c r="C50" s="14">
        <f t="shared" si="6"/>
        <v>470.01951286362873</v>
      </c>
      <c r="D50" s="5">
        <f t="shared" si="7"/>
        <v>-0.11601971774806852</v>
      </c>
      <c r="E50" s="3">
        <f t="shared" si="4"/>
        <v>9.2661283960389795</v>
      </c>
      <c r="F50" s="13">
        <f>-G50/V$4</f>
        <v>5.0509113728786975E-5</v>
      </c>
      <c r="G50" s="6">
        <f t="shared" si="8"/>
        <v>-1.253883391549607</v>
      </c>
      <c r="I50" s="6"/>
      <c r="J50" s="6"/>
    </row>
    <row r="51" spans="1:10" x14ac:dyDescent="0.25">
      <c r="A51">
        <v>4</v>
      </c>
      <c r="B51" s="8">
        <f t="shared" si="5"/>
        <v>3240.1190478394574</v>
      </c>
      <c r="C51" s="14">
        <f t="shared" si="6"/>
        <v>811.08467844657252</v>
      </c>
      <c r="D51" s="5">
        <f t="shared" si="7"/>
        <v>-0.20020831665015781</v>
      </c>
      <c r="E51" s="3">
        <f t="shared" si="4"/>
        <v>14.8932727410324</v>
      </c>
      <c r="F51" s="13">
        <f>-G51/V$4</f>
        <v>-2.480599486555163E-4</v>
      </c>
      <c r="G51" s="6">
        <f t="shared" si="8"/>
        <v>6.1580619172600564</v>
      </c>
      <c r="H51" s="6"/>
      <c r="I51" s="6"/>
      <c r="J51" s="6"/>
    </row>
    <row r="52" spans="1:10" x14ac:dyDescent="0.25">
      <c r="A52">
        <v>5</v>
      </c>
      <c r="B52" s="8">
        <f t="shared" si="5"/>
        <v>3069.5864672785929</v>
      </c>
      <c r="C52" s="14">
        <f t="shared" si="6"/>
        <v>981.61725900743704</v>
      </c>
      <c r="D52" s="5">
        <f t="shared" si="7"/>
        <v>-0.24230261555059873</v>
      </c>
      <c r="E52" s="3">
        <f t="shared" si="4"/>
        <v>27.567880966702099</v>
      </c>
      <c r="F52" s="13">
        <f t="shared" ref="F52:F81" si="9">-G52/V$4</f>
        <v>-4.9897154221180732E-4</v>
      </c>
      <c r="G52" s="6">
        <f t="shared" si="8"/>
        <v>12.38691561674932</v>
      </c>
      <c r="H52" s="6"/>
      <c r="I52" s="6"/>
      <c r="J52" s="6"/>
    </row>
    <row r="53" spans="1:10" x14ac:dyDescent="0.25">
      <c r="A53">
        <v>6</v>
      </c>
      <c r="B53" s="8">
        <f t="shared" si="5"/>
        <v>2899.0538856697199</v>
      </c>
      <c r="C53" s="14">
        <f t="shared" si="6"/>
        <v>1152.14984061631</v>
      </c>
      <c r="D53" s="5">
        <f t="shared" si="7"/>
        <v>-0.28439691470973039</v>
      </c>
      <c r="E53" s="3">
        <f t="shared" si="4"/>
        <v>35.797266617364002</v>
      </c>
      <c r="F53" s="13">
        <f t="shared" si="9"/>
        <v>-8.1106743980833109E-4</v>
      </c>
      <c r="G53" s="6">
        <f t="shared" si="8"/>
        <v>20.134663175107562</v>
      </c>
      <c r="H53" s="6"/>
      <c r="I53" s="6"/>
      <c r="J53" s="6"/>
    </row>
    <row r="54" spans="1:10" x14ac:dyDescent="0.25">
      <c r="A54">
        <v>7</v>
      </c>
      <c r="B54" s="8">
        <f t="shared" si="5"/>
        <v>2728.5213023889346</v>
      </c>
      <c r="C54" s="14">
        <f t="shared" si="6"/>
        <v>1322.6824238970953</v>
      </c>
      <c r="D54" s="5">
        <f t="shared" si="7"/>
        <v>-0.32649121428155725</v>
      </c>
      <c r="E54" s="3">
        <f t="shared" si="4"/>
        <v>48.305037160075997</v>
      </c>
      <c r="F54" s="13">
        <f t="shared" si="9"/>
        <v>-1.2339902807195688E-3</v>
      </c>
      <c r="G54" s="6">
        <f t="shared" si="8"/>
        <v>30.633677847450599</v>
      </c>
      <c r="H54" s="6"/>
      <c r="I54" s="6"/>
      <c r="J54" s="6"/>
    </row>
    <row r="55" spans="1:10" x14ac:dyDescent="0.25">
      <c r="A55">
        <v>8</v>
      </c>
      <c r="B55" s="8">
        <f t="shared" si="5"/>
        <v>2557.9887214589253</v>
      </c>
      <c r="C55" s="14">
        <f t="shared" si="6"/>
        <v>1493.2150048271046</v>
      </c>
      <c r="D55" s="5">
        <f t="shared" si="7"/>
        <v>-0.36858551327311806</v>
      </c>
      <c r="E55" s="3">
        <f t="shared" si="4"/>
        <v>64.482248310993896</v>
      </c>
      <c r="F55" s="13">
        <f t="shared" si="9"/>
        <v>-1.8159115327248206E-3</v>
      </c>
      <c r="G55" s="6">
        <f t="shared" ref="G55:G81" si="10">V$4-V12</f>
        <v>45.079811212552158</v>
      </c>
      <c r="H55" s="6"/>
      <c r="I55" s="6"/>
      <c r="J55" s="6"/>
    </row>
    <row r="56" spans="1:10" x14ac:dyDescent="0.25">
      <c r="A56">
        <v>9</v>
      </c>
      <c r="B56" s="8">
        <f t="shared" si="5"/>
        <v>2387.456139748374</v>
      </c>
      <c r="C56" s="14">
        <f t="shared" si="6"/>
        <v>1663.7475865376559</v>
      </c>
      <c r="D56" s="5">
        <f t="shared" si="7"/>
        <v>-0.41067981245734797</v>
      </c>
      <c r="E56" s="3">
        <f t="shared" si="4"/>
        <v>82.867495648050905</v>
      </c>
      <c r="F56" s="13">
        <f t="shared" si="9"/>
        <v>-2.5712162127111437E-3</v>
      </c>
      <c r="G56" s="6">
        <f t="shared" si="10"/>
        <v>63.830169789023785</v>
      </c>
      <c r="H56" s="6"/>
      <c r="I56" s="6"/>
      <c r="J56" s="6"/>
    </row>
    <row r="57" spans="1:10" x14ac:dyDescent="0.25">
      <c r="A57">
        <v>10</v>
      </c>
      <c r="B57" s="8">
        <f t="shared" si="5"/>
        <v>2216.9235591841161</v>
      </c>
      <c r="C57" s="14">
        <f t="shared" si="6"/>
        <v>1834.2801671019138</v>
      </c>
      <c r="D57" s="5">
        <f t="shared" si="7"/>
        <v>-0.45277411135862655</v>
      </c>
      <c r="E57" s="3">
        <f t="shared" si="4"/>
        <v>104.88127159326901</v>
      </c>
      <c r="F57" s="13">
        <f t="shared" si="9"/>
        <v>-3.5243179160784079E-3</v>
      </c>
      <c r="G57" s="6">
        <f t="shared" si="10"/>
        <v>87.490818493472034</v>
      </c>
      <c r="H57" s="6"/>
      <c r="I57" s="6"/>
      <c r="J57" s="6"/>
    </row>
    <row r="58" spans="1:10" x14ac:dyDescent="0.25">
      <c r="A58">
        <v>11</v>
      </c>
      <c r="B58" s="8">
        <f t="shared" si="5"/>
        <v>2046.390976573532</v>
      </c>
      <c r="C58" s="14">
        <f t="shared" si="6"/>
        <v>2004.8127497124979</v>
      </c>
      <c r="D58" s="5">
        <f t="shared" si="7"/>
        <v>-0.49486841076502075</v>
      </c>
      <c r="E58" s="3">
        <f t="shared" si="4"/>
        <v>135.165066965352</v>
      </c>
      <c r="F58" s="13">
        <f t="shared" si="9"/>
        <v>-4.7717705946959902E-3</v>
      </c>
      <c r="G58" s="6">
        <f t="shared" si="10"/>
        <v>118.45869894097996</v>
      </c>
      <c r="H58" s="6"/>
      <c r="I58" s="6"/>
      <c r="J58" s="6"/>
    </row>
    <row r="59" spans="1:10" x14ac:dyDescent="0.25">
      <c r="A59">
        <v>12</v>
      </c>
      <c r="B59" s="8">
        <f t="shared" si="5"/>
        <v>1875.8583962666939</v>
      </c>
      <c r="C59" s="14">
        <f t="shared" si="6"/>
        <v>2175.345330019336</v>
      </c>
      <c r="D59" s="5">
        <f t="shared" si="7"/>
        <v>-0.53696270960275783</v>
      </c>
      <c r="E59" s="3">
        <f t="shared" si="4"/>
        <v>180.104316709996</v>
      </c>
      <c r="F59" s="13">
        <f t="shared" si="9"/>
        <v>-6.4142363094649218E-3</v>
      </c>
      <c r="G59" s="6">
        <f t="shared" si="10"/>
        <v>159.23273611765399</v>
      </c>
      <c r="H59" s="6"/>
      <c r="I59" s="6"/>
      <c r="J59" s="6"/>
    </row>
    <row r="60" spans="1:10" x14ac:dyDescent="0.25">
      <c r="A60">
        <v>13</v>
      </c>
      <c r="B60" s="8">
        <f t="shared" si="5"/>
        <v>1705.3258148984989</v>
      </c>
      <c r="C60" s="14">
        <f t="shared" si="6"/>
        <v>2345.8779113875307</v>
      </c>
      <c r="D60" s="5">
        <f t="shared" si="7"/>
        <v>-0.57905700870248045</v>
      </c>
      <c r="E60" s="3">
        <f t="shared" si="4"/>
        <v>237.14824001436099</v>
      </c>
      <c r="F60" s="13">
        <f t="shared" si="9"/>
        <v>-8.5720690558691234E-3</v>
      </c>
      <c r="G60" s="6">
        <f t="shared" si="10"/>
        <v>212.80070519718356</v>
      </c>
      <c r="H60" s="6"/>
      <c r="I60" s="6"/>
      <c r="J60" s="6"/>
    </row>
    <row r="61" spans="1:10" x14ac:dyDescent="0.25">
      <c r="A61">
        <v>14</v>
      </c>
      <c r="B61" s="8">
        <f t="shared" si="5"/>
        <v>1534.7932367043741</v>
      </c>
      <c r="C61" s="14">
        <f t="shared" si="6"/>
        <v>2516.4104895816558</v>
      </c>
      <c r="D61" s="5">
        <f t="shared" si="7"/>
        <v>-0.6211513070187149</v>
      </c>
      <c r="E61" s="3">
        <f t="shared" si="4"/>
        <v>309.24740107613502</v>
      </c>
      <c r="F61" s="13">
        <f t="shared" si="9"/>
        <v>-1.1334207679335595E-2</v>
      </c>
      <c r="G61" s="6">
        <f t="shared" si="10"/>
        <v>281.37050358484339</v>
      </c>
    </row>
    <row r="62" spans="1:10" x14ac:dyDescent="0.25">
      <c r="A62">
        <v>15</v>
      </c>
      <c r="B62" s="8">
        <f t="shared" si="5"/>
        <v>1364.2606576990531</v>
      </c>
      <c r="C62" s="14">
        <f t="shared" si="6"/>
        <v>2686.9430685869766</v>
      </c>
      <c r="D62" s="5">
        <f t="shared" si="7"/>
        <v>-0.66324560553518519</v>
      </c>
      <c r="E62" s="3">
        <f t="shared" si="4"/>
        <v>394.06967377562898</v>
      </c>
      <c r="F62" s="13">
        <f t="shared" si="9"/>
        <v>-1.477644171643519E-2</v>
      </c>
      <c r="G62" s="6">
        <f t="shared" si="10"/>
        <v>366.82359848811029</v>
      </c>
    </row>
    <row r="63" spans="1:10" x14ac:dyDescent="0.25">
      <c r="A63">
        <v>16</v>
      </c>
      <c r="B63" s="8">
        <f t="shared" si="5"/>
        <v>1193.728077970494</v>
      </c>
      <c r="C63" s="14">
        <f t="shared" si="6"/>
        <v>2857.4756483155361</v>
      </c>
      <c r="D63" s="5">
        <f t="shared" si="7"/>
        <v>-0.70533990423017978</v>
      </c>
      <c r="E63" s="3">
        <f t="shared" si="4"/>
        <v>491.03567187313399</v>
      </c>
      <c r="F63" s="13">
        <f t="shared" si="9"/>
        <v>-1.899018040959698E-2</v>
      </c>
      <c r="G63" s="6">
        <f t="shared" si="10"/>
        <v>471.4292146558364</v>
      </c>
    </row>
    <row r="64" spans="1:10" x14ac:dyDescent="0.25">
      <c r="A64">
        <v>17</v>
      </c>
      <c r="B64" s="8">
        <f t="shared" si="5"/>
        <v>0</v>
      </c>
      <c r="C64" s="14">
        <f t="shared" si="6"/>
        <v>4051.2037262860299</v>
      </c>
      <c r="D64" s="5">
        <f t="shared" si="7"/>
        <v>-1</v>
      </c>
      <c r="E64" s="3">
        <f t="shared" si="4"/>
        <v>602.85307272821694</v>
      </c>
      <c r="F64" s="13">
        <f t="shared" si="9"/>
        <v>-1</v>
      </c>
      <c r="G64" s="6">
        <f t="shared" si="10"/>
        <v>24824.89394453527</v>
      </c>
    </row>
    <row r="65" spans="1:7" x14ac:dyDescent="0.25">
      <c r="A65">
        <v>18</v>
      </c>
      <c r="B65" s="8">
        <f t="shared" si="5"/>
        <v>0</v>
      </c>
      <c r="C65" s="14">
        <f t="shared" si="6"/>
        <v>4051.2037262860299</v>
      </c>
      <c r="D65" s="5">
        <f t="shared" si="7"/>
        <v>-1</v>
      </c>
      <c r="E65" s="3">
        <f t="shared" ref="E65:E81" si="11">L22</f>
        <v>0</v>
      </c>
      <c r="F65" s="13">
        <f t="shared" si="9"/>
        <v>-1</v>
      </c>
      <c r="G65" s="6">
        <f t="shared" si="10"/>
        <v>24824.89394453527</v>
      </c>
    </row>
    <row r="66" spans="1:7" x14ac:dyDescent="0.25">
      <c r="A66">
        <v>19</v>
      </c>
      <c r="B66" s="8">
        <f t="shared" si="5"/>
        <v>0</v>
      </c>
      <c r="C66" s="14">
        <f t="shared" si="6"/>
        <v>4051.2037262860299</v>
      </c>
      <c r="D66" s="5">
        <f t="shared" si="7"/>
        <v>-1</v>
      </c>
      <c r="E66" s="3">
        <f t="shared" si="11"/>
        <v>0</v>
      </c>
      <c r="F66" s="13">
        <f t="shared" si="9"/>
        <v>-1</v>
      </c>
      <c r="G66" s="6">
        <f t="shared" si="10"/>
        <v>24824.89394453527</v>
      </c>
    </row>
    <row r="67" spans="1:7" x14ac:dyDescent="0.25">
      <c r="A67">
        <v>20</v>
      </c>
      <c r="B67" s="8">
        <f t="shared" si="5"/>
        <v>0</v>
      </c>
      <c r="C67" s="14">
        <f t="shared" si="6"/>
        <v>4051.2037262860299</v>
      </c>
      <c r="D67" s="5">
        <f t="shared" si="7"/>
        <v>-1</v>
      </c>
      <c r="E67" s="3">
        <f t="shared" si="11"/>
        <v>0</v>
      </c>
      <c r="F67" s="13">
        <f t="shared" si="9"/>
        <v>-1</v>
      </c>
      <c r="G67" s="6">
        <f t="shared" si="10"/>
        <v>24824.89394453527</v>
      </c>
    </row>
    <row r="68" spans="1:7" x14ac:dyDescent="0.25">
      <c r="A68">
        <v>21</v>
      </c>
      <c r="B68" s="8">
        <f t="shared" si="5"/>
        <v>0</v>
      </c>
      <c r="C68" s="14">
        <f t="shared" si="6"/>
        <v>4051.2037262860299</v>
      </c>
      <c r="D68" s="5">
        <f t="shared" si="7"/>
        <v>-1</v>
      </c>
      <c r="E68" s="3">
        <f t="shared" si="11"/>
        <v>0</v>
      </c>
      <c r="F68" s="13">
        <f t="shared" si="9"/>
        <v>-1</v>
      </c>
      <c r="G68" s="6">
        <f t="shared" si="10"/>
        <v>24824.89394453527</v>
      </c>
    </row>
    <row r="69" spans="1:7" x14ac:dyDescent="0.25">
      <c r="A69">
        <v>22</v>
      </c>
      <c r="B69" s="8">
        <f t="shared" si="5"/>
        <v>0</v>
      </c>
      <c r="C69" s="14">
        <f t="shared" si="6"/>
        <v>4051.2037262860299</v>
      </c>
      <c r="D69" s="5">
        <f t="shared" si="7"/>
        <v>-1</v>
      </c>
      <c r="E69" s="3">
        <f t="shared" si="11"/>
        <v>0</v>
      </c>
      <c r="F69" s="13">
        <f t="shared" si="9"/>
        <v>-1</v>
      </c>
      <c r="G69" s="6">
        <f t="shared" si="10"/>
        <v>24824.89394453527</v>
      </c>
    </row>
    <row r="70" spans="1:7" x14ac:dyDescent="0.25">
      <c r="A70">
        <v>23</v>
      </c>
      <c r="B70" s="8">
        <f t="shared" si="5"/>
        <v>0</v>
      </c>
      <c r="C70" s="14">
        <f t="shared" si="6"/>
        <v>4051.2037262860299</v>
      </c>
      <c r="D70" s="5">
        <f t="shared" si="7"/>
        <v>-1</v>
      </c>
      <c r="E70" s="3">
        <f t="shared" si="11"/>
        <v>0</v>
      </c>
      <c r="F70" s="13">
        <f t="shared" si="9"/>
        <v>-1</v>
      </c>
      <c r="G70" s="6">
        <f t="shared" si="10"/>
        <v>24824.89394453527</v>
      </c>
    </row>
    <row r="71" spans="1:7" x14ac:dyDescent="0.25">
      <c r="A71">
        <v>24</v>
      </c>
      <c r="B71" s="8">
        <f t="shared" si="5"/>
        <v>0</v>
      </c>
      <c r="C71" s="14">
        <f t="shared" si="6"/>
        <v>4051.2037262860299</v>
      </c>
      <c r="D71" s="5">
        <f t="shared" si="7"/>
        <v>-1</v>
      </c>
      <c r="E71" s="3">
        <f t="shared" si="11"/>
        <v>0</v>
      </c>
      <c r="F71" s="13">
        <f t="shared" si="9"/>
        <v>-1</v>
      </c>
      <c r="G71" s="6">
        <f t="shared" si="10"/>
        <v>24824.89394453527</v>
      </c>
    </row>
    <row r="72" spans="1:7" x14ac:dyDescent="0.25">
      <c r="A72">
        <v>25</v>
      </c>
      <c r="B72" s="8">
        <f t="shared" si="5"/>
        <v>0</v>
      </c>
      <c r="C72" s="14">
        <f t="shared" si="6"/>
        <v>4051.2037262860299</v>
      </c>
      <c r="D72" s="5">
        <f t="shared" si="7"/>
        <v>-1</v>
      </c>
      <c r="E72" s="3">
        <f t="shared" si="11"/>
        <v>0</v>
      </c>
      <c r="F72" s="13">
        <f t="shared" si="9"/>
        <v>-1</v>
      </c>
      <c r="G72" s="6">
        <f t="shared" si="10"/>
        <v>24824.89394453527</v>
      </c>
    </row>
    <row r="73" spans="1:7" x14ac:dyDescent="0.25">
      <c r="A73">
        <v>26</v>
      </c>
      <c r="B73" s="8">
        <f t="shared" si="5"/>
        <v>0</v>
      </c>
      <c r="C73" s="14">
        <f t="shared" si="6"/>
        <v>4051.2037262860299</v>
      </c>
      <c r="D73" s="5">
        <f t="shared" si="7"/>
        <v>-1</v>
      </c>
      <c r="E73" s="3">
        <f t="shared" si="11"/>
        <v>0</v>
      </c>
      <c r="F73" s="13">
        <f t="shared" si="9"/>
        <v>-1</v>
      </c>
      <c r="G73" s="6">
        <f t="shared" si="10"/>
        <v>24824.89394453527</v>
      </c>
    </row>
    <row r="74" spans="1:7" x14ac:dyDescent="0.25">
      <c r="A74">
        <v>27</v>
      </c>
      <c r="B74" s="8">
        <f t="shared" si="5"/>
        <v>0</v>
      </c>
      <c r="C74" s="14">
        <f t="shared" si="6"/>
        <v>4051.2037262860299</v>
      </c>
      <c r="D74" s="5">
        <f t="shared" si="7"/>
        <v>-1</v>
      </c>
      <c r="E74" s="3">
        <f t="shared" si="11"/>
        <v>0</v>
      </c>
      <c r="F74" s="13">
        <f t="shared" si="9"/>
        <v>-1</v>
      </c>
      <c r="G74" s="6">
        <f t="shared" si="10"/>
        <v>24824.89394453527</v>
      </c>
    </row>
    <row r="75" spans="1:7" x14ac:dyDescent="0.25">
      <c r="A75">
        <v>28</v>
      </c>
      <c r="B75" s="8">
        <f t="shared" si="5"/>
        <v>0</v>
      </c>
      <c r="C75" s="14">
        <f t="shared" si="6"/>
        <v>4051.2037262860299</v>
      </c>
      <c r="D75" s="5">
        <f t="shared" si="7"/>
        <v>-1</v>
      </c>
      <c r="E75" s="3">
        <f t="shared" si="11"/>
        <v>0</v>
      </c>
      <c r="F75" s="13">
        <f t="shared" si="9"/>
        <v>-1</v>
      </c>
      <c r="G75" s="6">
        <f t="shared" si="10"/>
        <v>24824.89394453527</v>
      </c>
    </row>
    <row r="76" spans="1:7" x14ac:dyDescent="0.25">
      <c r="A76">
        <v>29</v>
      </c>
      <c r="B76" s="8">
        <f t="shared" si="5"/>
        <v>0</v>
      </c>
      <c r="C76" s="14">
        <f t="shared" si="6"/>
        <v>4051.2037262860299</v>
      </c>
      <c r="D76" s="5">
        <f t="shared" si="7"/>
        <v>-1</v>
      </c>
      <c r="E76" s="3">
        <f t="shared" si="11"/>
        <v>0</v>
      </c>
      <c r="F76" s="13">
        <f t="shared" si="9"/>
        <v>-1</v>
      </c>
      <c r="G76" s="6">
        <f t="shared" si="10"/>
        <v>24824.89394453527</v>
      </c>
    </row>
    <row r="77" spans="1:7" x14ac:dyDescent="0.25">
      <c r="A77">
        <v>30</v>
      </c>
      <c r="B77" s="8">
        <f t="shared" si="5"/>
        <v>0</v>
      </c>
      <c r="C77" s="14">
        <f t="shared" si="6"/>
        <v>4051.2037262860299</v>
      </c>
      <c r="D77" s="5">
        <f t="shared" si="7"/>
        <v>-1</v>
      </c>
      <c r="E77" s="3">
        <f t="shared" si="11"/>
        <v>0</v>
      </c>
      <c r="F77" s="13">
        <f t="shared" si="9"/>
        <v>-1</v>
      </c>
      <c r="G77" s="6">
        <f t="shared" si="10"/>
        <v>24824.89394453527</v>
      </c>
    </row>
    <row r="78" spans="1:7" x14ac:dyDescent="0.25">
      <c r="A78">
        <v>31</v>
      </c>
      <c r="B78" s="8">
        <f t="shared" si="5"/>
        <v>0</v>
      </c>
      <c r="C78" s="14">
        <f t="shared" si="6"/>
        <v>4051.2037262860299</v>
      </c>
      <c r="D78" s="5">
        <f t="shared" si="7"/>
        <v>-1</v>
      </c>
      <c r="E78" s="3">
        <f t="shared" si="11"/>
        <v>0</v>
      </c>
      <c r="F78" s="13">
        <f t="shared" si="9"/>
        <v>-1</v>
      </c>
      <c r="G78" s="6">
        <f t="shared" si="10"/>
        <v>24824.89394453527</v>
      </c>
    </row>
    <row r="79" spans="1:7" x14ac:dyDescent="0.25">
      <c r="A79">
        <v>32</v>
      </c>
      <c r="B79" s="8">
        <f t="shared" si="5"/>
        <v>0</v>
      </c>
      <c r="C79" s="14">
        <f t="shared" si="6"/>
        <v>4051.2037262860299</v>
      </c>
      <c r="D79" s="5">
        <f t="shared" si="7"/>
        <v>-1</v>
      </c>
      <c r="E79" s="3">
        <f t="shared" si="11"/>
        <v>0</v>
      </c>
      <c r="F79" s="13">
        <f t="shared" si="9"/>
        <v>-1</v>
      </c>
      <c r="G79" s="6">
        <f t="shared" si="10"/>
        <v>24824.89394453527</v>
      </c>
    </row>
    <row r="80" spans="1:7" x14ac:dyDescent="0.25">
      <c r="A80">
        <v>33</v>
      </c>
      <c r="B80" s="8">
        <f t="shared" si="5"/>
        <v>0</v>
      </c>
      <c r="C80" s="14">
        <f t="shared" si="6"/>
        <v>4051.2037262860299</v>
      </c>
      <c r="D80" s="5">
        <f t="shared" si="7"/>
        <v>-1</v>
      </c>
      <c r="E80" s="3">
        <f t="shared" si="11"/>
        <v>0</v>
      </c>
      <c r="F80" s="13">
        <f t="shared" si="9"/>
        <v>-1</v>
      </c>
      <c r="G80" s="6">
        <f t="shared" si="10"/>
        <v>24824.89394453527</v>
      </c>
    </row>
    <row r="81" spans="1:7" x14ac:dyDescent="0.25">
      <c r="A81">
        <v>34</v>
      </c>
      <c r="B81" s="8">
        <f t="shared" si="5"/>
        <v>0</v>
      </c>
      <c r="C81" s="14">
        <f t="shared" si="6"/>
        <v>4051.2037262860299</v>
      </c>
      <c r="D81" s="5">
        <f t="shared" si="7"/>
        <v>-1</v>
      </c>
      <c r="E81" s="3">
        <f t="shared" si="11"/>
        <v>0</v>
      </c>
      <c r="F81" s="13">
        <f t="shared" si="9"/>
        <v>-1</v>
      </c>
      <c r="G81" s="6">
        <f t="shared" si="10"/>
        <v>24824.89394453527</v>
      </c>
    </row>
    <row r="82" spans="1:7" x14ac:dyDescent="0.25">
      <c r="B82" s="8"/>
      <c r="C82" s="4"/>
      <c r="D82" s="5"/>
    </row>
    <row r="83" spans="1:7" x14ac:dyDescent="0.25">
      <c r="B83" s="8"/>
      <c r="C83" s="4"/>
      <c r="D83" s="5"/>
    </row>
    <row r="84" spans="1:7" x14ac:dyDescent="0.25">
      <c r="B84" s="8"/>
      <c r="C84" s="4"/>
      <c r="D84" s="5"/>
    </row>
    <row r="85" spans="1:7" x14ac:dyDescent="0.25">
      <c r="B85" s="8"/>
      <c r="C85" s="4"/>
      <c r="D85" s="5"/>
    </row>
    <row r="86" spans="1:7" x14ac:dyDescent="0.25">
      <c r="B86" s="8"/>
      <c r="C86" s="4"/>
      <c r="D86" s="5"/>
    </row>
    <row r="87" spans="1:7" x14ac:dyDescent="0.25">
      <c r="B87" s="8"/>
      <c r="C87" s="4"/>
      <c r="D87" s="5"/>
    </row>
    <row r="88" spans="1:7" x14ac:dyDescent="0.25">
      <c r="B88" s="8"/>
      <c r="C88" s="4"/>
      <c r="D88" s="5"/>
    </row>
    <row r="89" spans="1:7" x14ac:dyDescent="0.25">
      <c r="B89" s="8"/>
      <c r="C89" s="4"/>
      <c r="D89" s="5"/>
    </row>
    <row r="90" spans="1:7" x14ac:dyDescent="0.25">
      <c r="B90" s="8"/>
      <c r="C90" s="4"/>
      <c r="D90" s="5"/>
    </row>
    <row r="91" spans="1:7" x14ac:dyDescent="0.25">
      <c r="B91" s="8"/>
      <c r="C91" s="4"/>
      <c r="D91" s="5"/>
    </row>
    <row r="92" spans="1:7" x14ac:dyDescent="0.25">
      <c r="B92" s="8"/>
      <c r="C92" s="4"/>
      <c r="D92" s="5"/>
    </row>
  </sheetData>
  <mergeCells count="1">
    <mergeCell ref="A45:D4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6E15-80BB-4892-BE98-3124696B9F12}">
  <dimension ref="A1:AF64"/>
  <sheetViews>
    <sheetView workbookViewId="0">
      <selection activeCell="R63" sqref="R63"/>
    </sheetView>
  </sheetViews>
  <sheetFormatPr baseColWidth="10" defaultColWidth="7.5703125" defaultRowHeight="15" x14ac:dyDescent="0.25"/>
  <cols>
    <col min="1" max="1" width="8.42578125" customWidth="1"/>
    <col min="3" max="4" width="9.28515625" customWidth="1"/>
  </cols>
  <sheetData>
    <row r="1" spans="1:32" x14ac:dyDescent="0.25">
      <c r="A1" t="s">
        <v>16</v>
      </c>
      <c r="S1" t="s">
        <v>0</v>
      </c>
    </row>
    <row r="2" spans="1:32" x14ac:dyDescent="0.25">
      <c r="A2" t="s">
        <v>1037</v>
      </c>
      <c r="B2" s="1"/>
    </row>
    <row r="3" spans="1:32" x14ac:dyDescent="0.25">
      <c r="B3" s="1" t="s">
        <v>19</v>
      </c>
      <c r="C3" s="1" t="s">
        <v>18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31</v>
      </c>
      <c r="O3" s="1" t="s">
        <v>30</v>
      </c>
      <c r="S3" s="1" t="s">
        <v>19</v>
      </c>
      <c r="T3" s="1" t="s">
        <v>18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31</v>
      </c>
      <c r="AF3" s="1" t="s">
        <v>30</v>
      </c>
    </row>
    <row r="4" spans="1:32" x14ac:dyDescent="0.25">
      <c r="A4" s="1">
        <v>0</v>
      </c>
      <c r="B4" s="7">
        <v>5813.4254740531396</v>
      </c>
      <c r="C4" s="7">
        <v>693.45877068924199</v>
      </c>
      <c r="D4" s="7">
        <v>1258.7783430997799</v>
      </c>
      <c r="E4" s="7">
        <v>901.22712351158702</v>
      </c>
      <c r="F4" s="7">
        <v>1709.13113203893</v>
      </c>
      <c r="G4" s="7">
        <v>10977.2306824814</v>
      </c>
      <c r="H4" s="7">
        <v>3498.6184779569599</v>
      </c>
      <c r="I4">
        <v>415.43776792296597</v>
      </c>
      <c r="J4" s="7">
        <v>427.22828100544098</v>
      </c>
      <c r="K4" s="7">
        <v>544.99068539396103</v>
      </c>
      <c r="L4" s="7">
        <v>2495.8212256125598</v>
      </c>
      <c r="M4" s="7">
        <v>1605.11235104609</v>
      </c>
      <c r="N4" s="7">
        <v>1345.86237891833</v>
      </c>
      <c r="O4" s="7">
        <v>3718.1442994300601</v>
      </c>
      <c r="R4" s="1">
        <v>0</v>
      </c>
    </row>
    <row r="5" spans="1:32" x14ac:dyDescent="0.25">
      <c r="A5" s="1">
        <v>1</v>
      </c>
      <c r="B5" s="7">
        <v>5668.91488818987</v>
      </c>
      <c r="C5" s="7">
        <v>631.77637267160901</v>
      </c>
      <c r="D5" s="7">
        <v>1135.3961801058799</v>
      </c>
      <c r="E5" s="7">
        <v>548.57393071126</v>
      </c>
      <c r="F5" s="7">
        <v>1552.9969704847599</v>
      </c>
      <c r="G5" s="7">
        <v>8890.1801986965293</v>
      </c>
      <c r="H5" s="7">
        <v>2103.4510926885</v>
      </c>
      <c r="I5">
        <v>414.051474808759</v>
      </c>
      <c r="J5" s="7">
        <v>394.74652537976499</v>
      </c>
      <c r="K5" s="7">
        <v>446.48447753238599</v>
      </c>
      <c r="L5" s="7">
        <v>2244.9833188329899</v>
      </c>
      <c r="M5" s="7">
        <v>1206.15098087918</v>
      </c>
      <c r="N5" s="7">
        <v>1343.6880238364899</v>
      </c>
      <c r="O5" s="7">
        <v>2581.94892264899</v>
      </c>
      <c r="R5" s="1">
        <v>1</v>
      </c>
      <c r="S5" s="10">
        <v>4.2441174550693299</v>
      </c>
      <c r="T5" s="10">
        <v>10.181851658398401</v>
      </c>
      <c r="U5" s="10">
        <v>12.2272421000464</v>
      </c>
      <c r="V5" s="10">
        <v>32.746167805975297</v>
      </c>
      <c r="W5" s="10">
        <v>7.4954651182477896</v>
      </c>
      <c r="X5" s="10">
        <v>18.290573357443002</v>
      </c>
      <c r="Y5" s="10">
        <v>35.001316851728902</v>
      </c>
      <c r="Z5" s="1">
        <v>0</v>
      </c>
      <c r="AA5" s="10">
        <v>6.3576962956699603</v>
      </c>
      <c r="AB5" s="10">
        <v>20.2641906170611</v>
      </c>
      <c r="AC5" s="10">
        <v>15.5543800016191</v>
      </c>
      <c r="AD5" s="10">
        <v>24.856474353051699</v>
      </c>
      <c r="AE5" s="1">
        <v>0</v>
      </c>
      <c r="AF5" s="10">
        <v>36.611012765564602</v>
      </c>
    </row>
    <row r="6" spans="1:32" x14ac:dyDescent="0.25">
      <c r="A6" s="1">
        <v>2</v>
      </c>
      <c r="B6" s="7">
        <v>5411.2369379666798</v>
      </c>
      <c r="C6" s="7">
        <v>603.05926564250603</v>
      </c>
      <c r="D6" s="7">
        <v>1083.7872700426201</v>
      </c>
      <c r="E6" s="7">
        <v>523.63875171423604</v>
      </c>
      <c r="F6" s="7">
        <v>1482.40620035488</v>
      </c>
      <c r="G6" s="7">
        <v>8486.0810977563106</v>
      </c>
      <c r="H6" s="7">
        <v>2007.8396826277301</v>
      </c>
      <c r="I6">
        <v>392.14091803079702</v>
      </c>
      <c r="J6" s="7">
        <v>376.80350133003401</v>
      </c>
      <c r="K6" s="7">
        <v>426.18972852136199</v>
      </c>
      <c r="L6" s="7">
        <v>2142.9386189721099</v>
      </c>
      <c r="M6" s="7">
        <v>1151.3259308817801</v>
      </c>
      <c r="N6" s="7">
        <v>1198.19481424528</v>
      </c>
      <c r="O6" s="7">
        <v>2464.5876125372401</v>
      </c>
      <c r="R6" s="1">
        <v>2</v>
      </c>
      <c r="S6" s="10">
        <v>11.3345412902317</v>
      </c>
      <c r="T6" s="10">
        <v>16.043432891398101</v>
      </c>
      <c r="U6" s="10">
        <v>18.144913271684899</v>
      </c>
      <c r="V6" s="10">
        <v>40.983964012491597</v>
      </c>
      <c r="W6" s="10">
        <v>11.154711805168199</v>
      </c>
      <c r="X6" s="10">
        <v>21.525957951873899</v>
      </c>
      <c r="Y6" s="10">
        <v>37.792916164519099</v>
      </c>
      <c r="Z6" s="10">
        <v>0.149799345386321</v>
      </c>
      <c r="AA6" s="10">
        <v>10.124643628311199</v>
      </c>
      <c r="AB6" s="10">
        <v>24.8093351668693</v>
      </c>
      <c r="AC6" s="10">
        <v>23.364401689115098</v>
      </c>
      <c r="AD6" s="10">
        <v>28.848594246214599</v>
      </c>
      <c r="AE6" s="10">
        <v>0.149799345386321</v>
      </c>
      <c r="AF6" s="10">
        <v>41.760160603016502</v>
      </c>
    </row>
    <row r="7" spans="1:32" x14ac:dyDescent="0.25">
      <c r="A7" s="1">
        <v>3</v>
      </c>
      <c r="B7" s="7">
        <v>4895.8810374475697</v>
      </c>
      <c r="C7" s="7">
        <v>545.62504960491503</v>
      </c>
      <c r="D7" s="7">
        <v>980.56943192072799</v>
      </c>
      <c r="E7" s="7">
        <v>473.768394727974</v>
      </c>
      <c r="F7" s="7">
        <v>1341.22466012972</v>
      </c>
      <c r="G7" s="7">
        <v>7677.8828959090097</v>
      </c>
      <c r="H7" s="7">
        <v>1816.61685250095</v>
      </c>
      <c r="I7">
        <v>381.416819381344</v>
      </c>
      <c r="J7" s="7">
        <v>340.91745323358998</v>
      </c>
      <c r="K7" s="7">
        <v>385.600231485233</v>
      </c>
      <c r="L7" s="7">
        <v>1938.84922926023</v>
      </c>
      <c r="M7" s="7">
        <v>1041.6758508761</v>
      </c>
      <c r="N7" s="7">
        <v>1125.2170341635101</v>
      </c>
      <c r="O7" s="7">
        <v>2229.8649823586902</v>
      </c>
      <c r="R7" s="1">
        <v>3</v>
      </c>
      <c r="S7" s="10">
        <v>23.3579754773925</v>
      </c>
      <c r="T7" s="10">
        <v>33.942768161897703</v>
      </c>
      <c r="U7" s="10">
        <v>32.268942695851798</v>
      </c>
      <c r="V7" s="10">
        <v>61.853376186207697</v>
      </c>
      <c r="W7" s="10">
        <v>22.115947573301401</v>
      </c>
      <c r="X7" s="10">
        <v>28.222200372444401</v>
      </c>
      <c r="Y7" s="10">
        <v>43.956831418239801</v>
      </c>
      <c r="Z7" s="10">
        <v>12.529821562657199</v>
      </c>
      <c r="AA7" s="10">
        <v>18.348163996165901</v>
      </c>
      <c r="AB7" s="10">
        <v>34.596537470166403</v>
      </c>
      <c r="AC7" s="10">
        <v>42.730820590585999</v>
      </c>
      <c r="AD7" s="10">
        <v>41.663807558115899</v>
      </c>
      <c r="AE7" s="10">
        <v>12.529821562657199</v>
      </c>
      <c r="AF7" s="10">
        <v>56.759163479700703</v>
      </c>
    </row>
    <row r="8" spans="1:32" x14ac:dyDescent="0.25">
      <c r="A8" s="1">
        <v>4</v>
      </c>
      <c r="B8" s="7">
        <v>4638.2030871606503</v>
      </c>
      <c r="C8" s="7">
        <v>516.90794159811503</v>
      </c>
      <c r="D8" s="7">
        <v>928.96051486244596</v>
      </c>
      <c r="E8" s="7">
        <v>448.83321573197099</v>
      </c>
      <c r="F8" s="7">
        <v>1270.63389007059</v>
      </c>
      <c r="G8" s="7">
        <v>7273.7837950467901</v>
      </c>
      <c r="H8" s="7">
        <v>1721.0054424309301</v>
      </c>
      <c r="I8">
        <v>367.84890679256301</v>
      </c>
      <c r="J8" s="7">
        <v>322.97442918780303</v>
      </c>
      <c r="K8" s="7">
        <v>365.30548345655899</v>
      </c>
      <c r="L8" s="7">
        <v>1836.8045294052699</v>
      </c>
      <c r="M8" s="7">
        <v>986.85080187448705</v>
      </c>
      <c r="N8" s="7">
        <v>1055.0830689910499</v>
      </c>
      <c r="O8" s="7">
        <v>2112.5036622763</v>
      </c>
      <c r="R8" s="1">
        <v>4</v>
      </c>
      <c r="S8" s="10">
        <v>28.4500185062562</v>
      </c>
      <c r="T8" s="10">
        <v>47.2285620137338</v>
      </c>
      <c r="U8" s="10">
        <v>41.103340686088899</v>
      </c>
      <c r="V8" s="10">
        <v>71.985852212927199</v>
      </c>
      <c r="W8" s="10">
        <v>33.2866786829468</v>
      </c>
      <c r="X8" s="10">
        <v>32.195310272788198</v>
      </c>
      <c r="Y8" s="10">
        <v>47.501793885100199</v>
      </c>
      <c r="Z8" s="10">
        <v>21.4404250181097</v>
      </c>
      <c r="AA8" s="10">
        <v>23.018750318103798</v>
      </c>
      <c r="AB8" s="10">
        <v>39.985442488126303</v>
      </c>
      <c r="AC8" s="10">
        <v>54.897093636908401</v>
      </c>
      <c r="AD8" s="10">
        <v>48.566864858340601</v>
      </c>
      <c r="AE8" s="10">
        <v>21.4404250181097</v>
      </c>
      <c r="AF8" s="10">
        <v>66.162411743417096</v>
      </c>
    </row>
    <row r="9" spans="1:32" x14ac:dyDescent="0.25">
      <c r="A9" s="1">
        <v>5</v>
      </c>
      <c r="B9" s="7">
        <v>4380.5251368741001</v>
      </c>
      <c r="C9" s="7">
        <v>488.19083359269001</v>
      </c>
      <c r="D9" s="7">
        <v>877.35159680962295</v>
      </c>
      <c r="E9" s="7">
        <v>423.89803673298297</v>
      </c>
      <c r="F9" s="7">
        <v>1200.04312001792</v>
      </c>
      <c r="G9" s="7">
        <v>6869.6847041796</v>
      </c>
      <c r="H9" s="7">
        <v>1625.3940223566501</v>
      </c>
      <c r="I9">
        <v>353.64784673429199</v>
      </c>
      <c r="J9" s="7">
        <v>305.03140615311099</v>
      </c>
      <c r="K9" s="7">
        <v>345.01073438022303</v>
      </c>
      <c r="L9" s="7">
        <v>1734.7598395426301</v>
      </c>
      <c r="M9" s="7">
        <v>932.02575787487604</v>
      </c>
      <c r="N9" s="7">
        <v>985.58224927881895</v>
      </c>
      <c r="O9" s="7">
        <v>1995.1423521895399</v>
      </c>
      <c r="R9" s="1">
        <v>5</v>
      </c>
      <c r="S9" s="10">
        <v>33.546759072334901</v>
      </c>
      <c r="T9" s="10">
        <v>62.183833162218498</v>
      </c>
      <c r="U9" s="10">
        <v>52.992214603259001</v>
      </c>
      <c r="V9" s="10">
        <v>81.212516189861006</v>
      </c>
      <c r="W9" s="10">
        <v>46.733307594727997</v>
      </c>
      <c r="X9" s="10">
        <v>36.219317298032799</v>
      </c>
      <c r="Y9" s="10">
        <v>51.431334444609199</v>
      </c>
      <c r="Z9" s="10">
        <v>35.706406326058698</v>
      </c>
      <c r="AA9" s="10">
        <v>29.1140590470078</v>
      </c>
      <c r="AB9" s="10">
        <v>47.872162580211501</v>
      </c>
      <c r="AC9" s="10">
        <v>69.629441298034294</v>
      </c>
      <c r="AD9" s="10">
        <v>55.969640265669597</v>
      </c>
      <c r="AE9" s="10">
        <v>35.706406326058698</v>
      </c>
      <c r="AF9" s="10">
        <v>76.153442466402595</v>
      </c>
    </row>
    <row r="10" spans="1:32" x14ac:dyDescent="0.25">
      <c r="A10" s="1">
        <v>6</v>
      </c>
      <c r="B10" s="7">
        <v>4122.8471866408099</v>
      </c>
      <c r="C10" s="7">
        <v>459.47372559049398</v>
      </c>
      <c r="D10" s="7">
        <v>825.74267977073202</v>
      </c>
      <c r="E10" s="7">
        <v>398.96285873721098</v>
      </c>
      <c r="F10" s="7">
        <v>1129.4523400185401</v>
      </c>
      <c r="G10" s="7">
        <v>6465.5856033078398</v>
      </c>
      <c r="H10" s="7">
        <v>1529.7826122772699</v>
      </c>
      <c r="I10">
        <v>340.47131186551098</v>
      </c>
      <c r="J10" s="7">
        <v>287.08838212843398</v>
      </c>
      <c r="K10" s="7">
        <v>324.71598620745903</v>
      </c>
      <c r="L10" s="7">
        <v>1632.7151396705101</v>
      </c>
      <c r="M10" s="7">
        <v>877.20071287747305</v>
      </c>
      <c r="N10" s="7">
        <v>915.05690539581701</v>
      </c>
      <c r="O10" s="7">
        <v>1877.78103209647</v>
      </c>
      <c r="R10" s="1">
        <v>6</v>
      </c>
      <c r="S10" s="10">
        <v>41.426613212379401</v>
      </c>
      <c r="T10" s="10">
        <v>80.146628122983898</v>
      </c>
      <c r="U10" s="10">
        <v>70.920190065574303</v>
      </c>
      <c r="V10" s="10">
        <v>92.821310263123607</v>
      </c>
      <c r="W10" s="10">
        <v>65.302698580754594</v>
      </c>
      <c r="X10" s="10">
        <v>40.298778265514002</v>
      </c>
      <c r="Y10" s="10">
        <v>55.8504041822464</v>
      </c>
      <c r="Z10" s="10">
        <v>53.519935423754099</v>
      </c>
      <c r="AA10" s="10">
        <v>36.806359889028897</v>
      </c>
      <c r="AB10" s="10">
        <v>61.109898870230801</v>
      </c>
      <c r="AC10" s="10">
        <v>86.619386858033494</v>
      </c>
      <c r="AD10" s="10">
        <v>64.493876294661106</v>
      </c>
      <c r="AE10" s="10">
        <v>53.519935423754099</v>
      </c>
      <c r="AF10" s="10">
        <v>87.081857522063601</v>
      </c>
    </row>
    <row r="11" spans="1:32" x14ac:dyDescent="0.25">
      <c r="A11" s="1">
        <v>7</v>
      </c>
      <c r="B11" s="7">
        <v>3865.1692464316702</v>
      </c>
      <c r="C11" s="7">
        <v>430.75661759712102</v>
      </c>
      <c r="D11" s="7">
        <v>774.13376172941696</v>
      </c>
      <c r="E11" s="7">
        <v>374.02767975066899</v>
      </c>
      <c r="F11" s="7">
        <v>1058.86157002558</v>
      </c>
      <c r="G11" s="7">
        <v>6061.4865024324899</v>
      </c>
      <c r="H11" s="7">
        <v>1434.1712021906301</v>
      </c>
      <c r="I11">
        <v>326.50748649716002</v>
      </c>
      <c r="J11" s="7">
        <v>269.14535811229598</v>
      </c>
      <c r="K11" s="7">
        <v>304.42123700784299</v>
      </c>
      <c r="L11" s="7">
        <v>1530.6704397838801</v>
      </c>
      <c r="M11" s="7">
        <v>822.37566887887897</v>
      </c>
      <c r="N11" s="7">
        <v>845.31885006983805</v>
      </c>
      <c r="O11" s="7">
        <v>1760.4197220006499</v>
      </c>
      <c r="R11" s="1">
        <v>7</v>
      </c>
      <c r="S11" s="10">
        <v>51.689538896105901</v>
      </c>
      <c r="T11" s="10">
        <v>104.023444992997</v>
      </c>
      <c r="U11" s="10">
        <v>90.267614325211994</v>
      </c>
      <c r="V11" s="10">
        <v>110.244797226793</v>
      </c>
      <c r="W11" s="10">
        <v>86.529932007310194</v>
      </c>
      <c r="X11" s="10">
        <v>44.466601153224801</v>
      </c>
      <c r="Y11" s="10">
        <v>60.996420202089404</v>
      </c>
      <c r="Z11" s="10">
        <v>73.128606387002506</v>
      </c>
      <c r="AA11" s="10">
        <v>46.141767953148999</v>
      </c>
      <c r="AB11" s="10">
        <v>76.227110483922502</v>
      </c>
      <c r="AC11" s="10">
        <v>105.795855312029</v>
      </c>
      <c r="AD11" s="10">
        <v>76.0566635108149</v>
      </c>
      <c r="AE11" s="10">
        <v>73.128606387002506</v>
      </c>
      <c r="AF11" s="10">
        <v>99.210976464819097</v>
      </c>
    </row>
    <row r="12" spans="1:32" x14ac:dyDescent="0.25">
      <c r="A12" s="1">
        <v>8</v>
      </c>
      <c r="B12" s="7">
        <v>3607.4912962266199</v>
      </c>
      <c r="C12" s="7">
        <v>402.03950961052902</v>
      </c>
      <c r="D12" s="7">
        <v>722.52484468764999</v>
      </c>
      <c r="E12" s="7">
        <v>349.09250077573699</v>
      </c>
      <c r="F12" s="7">
        <v>988.27080103349795</v>
      </c>
      <c r="G12" s="7">
        <v>5657.3874015612701</v>
      </c>
      <c r="H12" s="7">
        <v>1338.55978209875</v>
      </c>
      <c r="I12">
        <v>311.691997584832</v>
      </c>
      <c r="J12" s="7">
        <v>251.202334099007</v>
      </c>
      <c r="K12" s="7">
        <v>284.126488816397</v>
      </c>
      <c r="L12" s="7">
        <v>1428.62574987724</v>
      </c>
      <c r="M12" s="7">
        <v>767.55062387562896</v>
      </c>
      <c r="N12" s="7">
        <v>776.43245846817604</v>
      </c>
      <c r="O12" s="7">
        <v>1643.05840190664</v>
      </c>
      <c r="R12" s="1">
        <v>8</v>
      </c>
      <c r="S12" s="10">
        <v>63.4145296173944</v>
      </c>
      <c r="T12" s="10">
        <v>134.31007471619699</v>
      </c>
      <c r="U12" s="10">
        <v>111.09661523621899</v>
      </c>
      <c r="V12" s="10">
        <v>135.563966509186</v>
      </c>
      <c r="W12" s="10">
        <v>108.96850156618299</v>
      </c>
      <c r="X12" s="10">
        <v>48.847373607090802</v>
      </c>
      <c r="Y12" s="10">
        <v>67.322202752935198</v>
      </c>
      <c r="Z12" s="10">
        <v>97.847049360579106</v>
      </c>
      <c r="AA12" s="10">
        <v>56.665897740564503</v>
      </c>
      <c r="AB12" s="10">
        <v>91.335896477006699</v>
      </c>
      <c r="AC12" s="10">
        <v>127.238742571589</v>
      </c>
      <c r="AD12" s="10">
        <v>92.311485492304897</v>
      </c>
      <c r="AE12" s="10">
        <v>97.847049360579106</v>
      </c>
      <c r="AF12" s="10">
        <v>113.615000292056</v>
      </c>
    </row>
    <row r="13" spans="1:32" x14ac:dyDescent="0.25">
      <c r="A13" s="1">
        <v>9</v>
      </c>
      <c r="B13" s="7">
        <v>3349.8133460060499</v>
      </c>
      <c r="C13" s="7">
        <v>373.32240262839503</v>
      </c>
      <c r="D13" s="7">
        <v>670.91592664559403</v>
      </c>
      <c r="E13" s="7">
        <v>324.15732280332998</v>
      </c>
      <c r="F13" s="7">
        <v>917.68002903991703</v>
      </c>
      <c r="G13" s="7">
        <v>5253.2883007073797</v>
      </c>
      <c r="H13" s="7">
        <v>1242.9483719985201</v>
      </c>
      <c r="I13">
        <v>293.58110235724001</v>
      </c>
      <c r="J13" s="7">
        <v>233.259310086819</v>
      </c>
      <c r="K13" s="7">
        <v>263.83173964383798</v>
      </c>
      <c r="L13" s="7">
        <v>1326.5810499398301</v>
      </c>
      <c r="M13" s="7">
        <v>712.72557986694699</v>
      </c>
      <c r="N13" s="7">
        <v>710.84147432255099</v>
      </c>
      <c r="O13" s="7">
        <v>1525.69709182253</v>
      </c>
      <c r="R13" s="1">
        <v>9</v>
      </c>
      <c r="S13" s="10">
        <v>76.249810308229996</v>
      </c>
      <c r="T13" s="10">
        <v>171.92011024759699</v>
      </c>
      <c r="U13" s="10">
        <v>133.861690105219</v>
      </c>
      <c r="V13" s="10">
        <v>171.12322703675801</v>
      </c>
      <c r="W13" s="10">
        <v>132.61747079216801</v>
      </c>
      <c r="X13" s="10">
        <v>53.702197698444301</v>
      </c>
      <c r="Y13" s="10">
        <v>75.141881069044103</v>
      </c>
      <c r="Z13" s="10">
        <v>128.38827285294801</v>
      </c>
      <c r="AA13" s="10">
        <v>68.320742279013601</v>
      </c>
      <c r="AB13" s="10">
        <v>105.781463054955</v>
      </c>
      <c r="AC13" s="10">
        <v>151.368061327042</v>
      </c>
      <c r="AD13" s="10">
        <v>112.60313751478</v>
      </c>
      <c r="AE13" s="10">
        <v>128.38827285294801</v>
      </c>
      <c r="AF13" s="10">
        <v>132.203756705161</v>
      </c>
    </row>
    <row r="14" spans="1:32" x14ac:dyDescent="0.25">
      <c r="A14" s="1">
        <v>10</v>
      </c>
      <c r="B14" s="7">
        <v>3092.1353957562501</v>
      </c>
      <c r="C14" s="7">
        <v>344.60529465047898</v>
      </c>
      <c r="D14" s="7">
        <v>619.30700961150706</v>
      </c>
      <c r="E14" s="7">
        <v>299.22214383224002</v>
      </c>
      <c r="F14" s="7">
        <v>847.08925804461796</v>
      </c>
      <c r="G14" s="7">
        <v>4849.1891998930096</v>
      </c>
      <c r="H14" s="7">
        <v>1147.3369618935501</v>
      </c>
      <c r="I14">
        <v>271.07750151127101</v>
      </c>
      <c r="J14" s="7">
        <v>215.31628607574001</v>
      </c>
      <c r="K14" s="7">
        <v>243.536991477534</v>
      </c>
      <c r="L14" s="7">
        <v>1224.5363599638499</v>
      </c>
      <c r="M14" s="7">
        <v>657.90053485221199</v>
      </c>
      <c r="N14" s="7">
        <v>649.643194740279</v>
      </c>
      <c r="O14" s="7">
        <v>1408.33577174521</v>
      </c>
      <c r="R14" s="1">
        <v>10</v>
      </c>
      <c r="S14" s="10">
        <v>89.636145156663503</v>
      </c>
      <c r="T14" s="10">
        <v>219.87104584916099</v>
      </c>
      <c r="U14" s="10">
        <v>159.859492749764</v>
      </c>
      <c r="V14" s="10">
        <v>215.099684771125</v>
      </c>
      <c r="W14" s="10">
        <v>158.41822693641899</v>
      </c>
      <c r="X14" s="10">
        <v>59.699321059001001</v>
      </c>
      <c r="Y14" s="10">
        <v>84.919884376262701</v>
      </c>
      <c r="Z14" s="10">
        <v>168.618244794887</v>
      </c>
      <c r="AA14" s="10">
        <v>81.232297608850402</v>
      </c>
      <c r="AB14" s="10">
        <v>120.270579249563</v>
      </c>
      <c r="AC14" s="10">
        <v>178.761537041987</v>
      </c>
      <c r="AD14" s="10">
        <v>138.309349421093</v>
      </c>
      <c r="AE14" s="10">
        <v>168.618244794887</v>
      </c>
      <c r="AF14" s="10">
        <v>155.88397770425601</v>
      </c>
    </row>
    <row r="15" spans="1:32" x14ac:dyDescent="0.25">
      <c r="A15" s="1">
        <v>11</v>
      </c>
      <c r="B15" s="7">
        <v>2834.4574454795402</v>
      </c>
      <c r="C15" s="7">
        <v>315.88818668138902</v>
      </c>
      <c r="D15" s="7">
        <v>567.69809157555596</v>
      </c>
      <c r="E15" s="7">
        <v>274.28696486217001</v>
      </c>
      <c r="F15" s="7">
        <v>776.49848604735598</v>
      </c>
      <c r="G15" s="7">
        <v>4445.09009916794</v>
      </c>
      <c r="H15" s="7">
        <v>1051.72555177196</v>
      </c>
      <c r="I15">
        <v>247.731439948651</v>
      </c>
      <c r="J15" s="7">
        <v>197.373262067843</v>
      </c>
      <c r="K15" s="7">
        <v>223.24224226560801</v>
      </c>
      <c r="L15" s="7">
        <v>1122.49165996391</v>
      </c>
      <c r="M15" s="7">
        <v>603.07549082507205</v>
      </c>
      <c r="N15" s="7">
        <v>589.28737592270295</v>
      </c>
      <c r="O15" s="7">
        <v>1290.9744616657099</v>
      </c>
      <c r="R15" s="1">
        <v>11</v>
      </c>
      <c r="S15" s="10">
        <v>103.273586143491</v>
      </c>
      <c r="T15" s="10">
        <v>278.85751638170001</v>
      </c>
      <c r="U15" s="10">
        <v>191.46051950449299</v>
      </c>
      <c r="V15" s="10">
        <v>264.801060585286</v>
      </c>
      <c r="W15" s="10">
        <v>188.56299836861899</v>
      </c>
      <c r="X15" s="10">
        <v>68.428073984399603</v>
      </c>
      <c r="Y15" s="10">
        <v>97.673874609436893</v>
      </c>
      <c r="Z15" s="10">
        <v>222.027353750331</v>
      </c>
      <c r="AA15" s="10">
        <v>95.716309675551003</v>
      </c>
      <c r="AB15" s="10">
        <v>138.12376122160299</v>
      </c>
      <c r="AC15" s="10">
        <v>208.745316577583</v>
      </c>
      <c r="AD15" s="10">
        <v>174.219738587097</v>
      </c>
      <c r="AE15" s="10">
        <v>222.027353750331</v>
      </c>
      <c r="AF15" s="10">
        <v>185.34670982382701</v>
      </c>
    </row>
    <row r="16" spans="1:32" x14ac:dyDescent="0.25">
      <c r="A16" s="1">
        <v>12</v>
      </c>
      <c r="B16" s="7">
        <v>2576.77949518884</v>
      </c>
      <c r="C16" s="7">
        <v>287.17107871445597</v>
      </c>
      <c r="D16" s="7">
        <v>516.08917455007099</v>
      </c>
      <c r="E16" s="7">
        <v>249.35178689356701</v>
      </c>
      <c r="F16" s="7">
        <v>705.90771504914596</v>
      </c>
      <c r="G16" s="7">
        <v>4040.99099862613</v>
      </c>
      <c r="H16" s="7">
        <v>956.11413363156805</v>
      </c>
      <c r="I16">
        <v>224.098028787543</v>
      </c>
      <c r="J16" s="7">
        <v>179.43023906126999</v>
      </c>
      <c r="K16" s="7">
        <v>202.94749289072701</v>
      </c>
      <c r="L16" s="7">
        <v>1020.44695994394</v>
      </c>
      <c r="M16" s="7">
        <v>548.25044577719598</v>
      </c>
      <c r="N16" s="7">
        <v>529.21890922914099</v>
      </c>
      <c r="O16" s="7">
        <v>1173.61315157235</v>
      </c>
      <c r="R16" s="1">
        <v>12</v>
      </c>
      <c r="S16" s="10">
        <v>119.887785825238</v>
      </c>
      <c r="T16" s="10">
        <v>349.14379489683199</v>
      </c>
      <c r="U16" s="10">
        <v>230.06054777729</v>
      </c>
      <c r="V16" s="10">
        <v>318.59034765392602</v>
      </c>
      <c r="W16" s="10">
        <v>225.26504051866399</v>
      </c>
      <c r="X16" s="10">
        <v>83.410243458958206</v>
      </c>
      <c r="Y16" s="10">
        <v>115.577967383483</v>
      </c>
      <c r="Z16" s="10">
        <v>291.44539649436598</v>
      </c>
      <c r="AA16" s="10">
        <v>112.98993393846899</v>
      </c>
      <c r="AB16" s="10">
        <v>166.24657560599101</v>
      </c>
      <c r="AC16" s="10">
        <v>241.77430865217499</v>
      </c>
      <c r="AD16" s="10">
        <v>223.45742814858701</v>
      </c>
      <c r="AE16" s="10">
        <v>291.44539649436598</v>
      </c>
      <c r="AF16" s="10">
        <v>224.40355037545399</v>
      </c>
    </row>
    <row r="17" spans="1:32" x14ac:dyDescent="0.25">
      <c r="A17" s="1">
        <v>13</v>
      </c>
      <c r="B17" s="7">
        <v>2319.1015448887401</v>
      </c>
      <c r="C17" s="7">
        <v>258.45397075256102</v>
      </c>
      <c r="D17" s="7">
        <v>464.48025653105299</v>
      </c>
      <c r="E17" s="7">
        <v>224.416607924456</v>
      </c>
      <c r="F17" s="7"/>
      <c r="G17" s="7">
        <v>3636.8918983326698</v>
      </c>
      <c r="H17" s="7">
        <v>860.50272045947202</v>
      </c>
      <c r="I17">
        <v>199.94852069655499</v>
      </c>
      <c r="J17" s="7">
        <v>161.48721505697199</v>
      </c>
      <c r="K17" s="7">
        <v>182.65274430797899</v>
      </c>
      <c r="L17" s="7">
        <v>918.402266905121</v>
      </c>
      <c r="M17" s="7">
        <v>493.42540170956897</v>
      </c>
      <c r="N17" s="7">
        <v>469.66653749609998</v>
      </c>
      <c r="O17" s="7"/>
      <c r="R17" s="1">
        <v>13</v>
      </c>
      <c r="S17" s="10">
        <v>149.82563591213099</v>
      </c>
      <c r="T17" s="10">
        <v>431.31209996021698</v>
      </c>
      <c r="U17" s="10">
        <v>276.63202676233902</v>
      </c>
      <c r="V17" s="10">
        <v>379.20038669374998</v>
      </c>
      <c r="W17" s="10"/>
      <c r="X17" s="10">
        <v>109.039139777325</v>
      </c>
      <c r="Y17" s="10">
        <v>143.67802089234101</v>
      </c>
      <c r="Z17" s="10">
        <v>374.33171652674997</v>
      </c>
      <c r="AA17" s="10">
        <v>135.211446894489</v>
      </c>
      <c r="AB17" s="10">
        <v>209.87465063206099</v>
      </c>
      <c r="AC17" s="10">
        <v>280.20274282625201</v>
      </c>
      <c r="AD17" s="10">
        <v>284.92825171319998</v>
      </c>
      <c r="AE17" s="10">
        <v>374.33171652674997</v>
      </c>
      <c r="AF17" s="10"/>
    </row>
    <row r="18" spans="1:32" x14ac:dyDescent="0.25">
      <c r="A18" s="1">
        <v>14</v>
      </c>
      <c r="B18" s="7">
        <v>2061.4235945066398</v>
      </c>
      <c r="C18" s="7"/>
      <c r="D18" s="7">
        <v>412.87133952090102</v>
      </c>
      <c r="E18" s="7">
        <v>199.481429180763</v>
      </c>
      <c r="F18" s="7">
        <v>564.72617205202403</v>
      </c>
      <c r="G18" s="7">
        <v>3232.79279822118</v>
      </c>
      <c r="H18" s="7">
        <v>764.89130725528605</v>
      </c>
      <c r="I18">
        <v>175.444073480079</v>
      </c>
      <c r="J18" s="7">
        <v>143.544191062057</v>
      </c>
      <c r="K18" s="7">
        <v>162.357994613714</v>
      </c>
      <c r="L18" s="7">
        <v>816.35757085182695</v>
      </c>
      <c r="M18" s="7">
        <v>438.60035663749699</v>
      </c>
      <c r="N18" s="7">
        <v>410.46910467714901</v>
      </c>
      <c r="O18" s="7">
        <v>938.89051827460105</v>
      </c>
      <c r="R18" s="1">
        <v>14</v>
      </c>
      <c r="S18" s="10">
        <v>209.15116931267599</v>
      </c>
      <c r="T18" s="10"/>
      <c r="U18" s="10">
        <v>334.24519067384603</v>
      </c>
      <c r="V18" s="10">
        <v>454.82947407972603</v>
      </c>
      <c r="W18" s="10">
        <v>336.29010538495203</v>
      </c>
      <c r="X18" s="10">
        <v>147.52998169672699</v>
      </c>
      <c r="Y18" s="10">
        <v>192.31673652625199</v>
      </c>
      <c r="Z18" s="10">
        <v>469.28626634060299</v>
      </c>
      <c r="AA18" s="10">
        <v>165.03669458712201</v>
      </c>
      <c r="AB18" s="10">
        <v>265.74667017693503</v>
      </c>
      <c r="AC18" s="10">
        <v>329.820698188015</v>
      </c>
      <c r="AD18" s="10">
        <v>357.38871738395602</v>
      </c>
      <c r="AE18" s="10">
        <v>469.28626634060299</v>
      </c>
      <c r="AF18" s="10">
        <v>354.19803616509301</v>
      </c>
    </row>
    <row r="19" spans="1:32" x14ac:dyDescent="0.25">
      <c r="A19" s="1">
        <v>15</v>
      </c>
      <c r="B19" s="7">
        <v>1803.74564397678</v>
      </c>
      <c r="C19" s="7">
        <v>201.019754324959</v>
      </c>
      <c r="D19" s="7">
        <v>361.26242152814098</v>
      </c>
      <c r="E19" s="7">
        <v>174.54625096942701</v>
      </c>
      <c r="F19" s="7">
        <v>494.13540004700002</v>
      </c>
      <c r="G19" s="7">
        <v>2828.6936982501802</v>
      </c>
      <c r="H19" s="7">
        <v>669.27989304716596</v>
      </c>
      <c r="I19" s="7"/>
      <c r="J19" s="7">
        <v>125.601167069453</v>
      </c>
      <c r="K19" s="7">
        <v>142.06324588530299</v>
      </c>
      <c r="L19" s="7">
        <v>714.31287380839001</v>
      </c>
      <c r="M19" s="7"/>
      <c r="N19" s="7"/>
      <c r="O19" s="7">
        <v>821.529203074561</v>
      </c>
      <c r="R19" s="1">
        <v>15</v>
      </c>
      <c r="S19" s="10">
        <v>292.81046332558799</v>
      </c>
      <c r="T19" s="10">
        <v>637.09449600427899</v>
      </c>
      <c r="U19" s="10">
        <v>412.77426292097499</v>
      </c>
      <c r="V19" s="10">
        <v>559.28973674314295</v>
      </c>
      <c r="W19" s="10">
        <v>432.85373994954699</v>
      </c>
      <c r="X19" s="10">
        <v>202.41963229678501</v>
      </c>
      <c r="Y19" s="10">
        <v>268.77951672576199</v>
      </c>
      <c r="Z19" s="10">
        <v>577.43687118825301</v>
      </c>
      <c r="AA19" s="10">
        <v>205.082480770693</v>
      </c>
      <c r="AB19" s="10">
        <v>331.73020307717201</v>
      </c>
      <c r="AC19" s="10">
        <v>405.58209265451302</v>
      </c>
      <c r="AD19" s="10"/>
      <c r="AE19" s="10"/>
      <c r="AF19" s="10">
        <v>445.41776487022099</v>
      </c>
    </row>
    <row r="20" spans="1:32" x14ac:dyDescent="0.25">
      <c r="A20" s="1">
        <v>16</v>
      </c>
      <c r="B20" s="7">
        <v>1546.0676933042801</v>
      </c>
      <c r="C20" s="7">
        <v>172.302440379936</v>
      </c>
      <c r="D20" s="7">
        <v>309.65350457482202</v>
      </c>
      <c r="E20" s="7">
        <v>149.61107197704499</v>
      </c>
      <c r="F20" s="7"/>
      <c r="G20" s="7">
        <v>2424.5945984187101</v>
      </c>
      <c r="H20" s="7">
        <v>573.66847999284596</v>
      </c>
      <c r="I20" s="7"/>
      <c r="J20" s="7">
        <v>107.658143074283</v>
      </c>
      <c r="K20" s="7">
        <v>121.768496149027</v>
      </c>
      <c r="L20" s="7">
        <v>612.26817781302395</v>
      </c>
      <c r="M20" s="7">
        <v>328.95026752049802</v>
      </c>
      <c r="N20" s="7"/>
      <c r="O20" s="7">
        <v>704.16788785682195</v>
      </c>
      <c r="R20" s="1">
        <v>16</v>
      </c>
      <c r="S20" s="10">
        <v>396.34592143132102</v>
      </c>
      <c r="T20" s="10">
        <v>763.36995612806004</v>
      </c>
      <c r="U20" s="10">
        <v>533.19748983034799</v>
      </c>
      <c r="V20" s="10">
        <v>717.00465308575701</v>
      </c>
      <c r="W20" s="10"/>
      <c r="X20" s="10">
        <v>285.34021269223598</v>
      </c>
      <c r="Y20" s="10">
        <v>372.23126572679303</v>
      </c>
      <c r="Z20" s="10"/>
      <c r="AA20" s="10">
        <v>260.10135369921198</v>
      </c>
      <c r="AB20" s="10">
        <v>411.41126855188003</v>
      </c>
      <c r="AC20" s="10">
        <v>539.17538134449603</v>
      </c>
      <c r="AD20" s="10">
        <v>542.14349411081196</v>
      </c>
      <c r="AE20" s="10"/>
      <c r="AF20" s="10">
        <v>552.83571638980595</v>
      </c>
    </row>
    <row r="21" spans="1:32" x14ac:dyDescent="0.25">
      <c r="A21" s="1">
        <v>17</v>
      </c>
      <c r="B21">
        <v>1288.3897525156201</v>
      </c>
      <c r="C21">
        <v>143.585538916921</v>
      </c>
      <c r="D21">
        <v>258.04458665447402</v>
      </c>
      <c r="E21">
        <v>124.67589297649999</v>
      </c>
      <c r="G21">
        <v>2020.4954987245101</v>
      </c>
      <c r="H21">
        <v>478.05706667234102</v>
      </c>
      <c r="J21">
        <v>89.715119369336605</v>
      </c>
      <c r="K21">
        <v>101.473747403895</v>
      </c>
      <c r="L21">
        <v>510.22348185053698</v>
      </c>
      <c r="O21">
        <v>586.80657363320904</v>
      </c>
      <c r="R21" s="1">
        <v>17</v>
      </c>
      <c r="S21" s="10">
        <v>520.87597354494596</v>
      </c>
      <c r="T21" s="10">
        <v>916.80116759855503</v>
      </c>
      <c r="U21" s="10">
        <v>710.54412479370001</v>
      </c>
      <c r="V21" s="10">
        <v>952.39471385422598</v>
      </c>
      <c r="W21" s="10"/>
      <c r="X21" s="10">
        <v>404.78612227082198</v>
      </c>
      <c r="Y21" s="10">
        <v>504.51201729312498</v>
      </c>
      <c r="Z21" s="10"/>
      <c r="AA21" s="10">
        <v>342.74783418863802</v>
      </c>
      <c r="AB21" s="10">
        <v>514.98800362116901</v>
      </c>
      <c r="AC21" s="10">
        <v>744.05827411543396</v>
      </c>
      <c r="AD21" s="10"/>
      <c r="AE21" s="10"/>
      <c r="AF21" s="10">
        <v>682.58521839412901</v>
      </c>
    </row>
    <row r="22" spans="1:32" x14ac:dyDescent="0.25">
      <c r="A22" s="1">
        <v>18</v>
      </c>
      <c r="B22">
        <v>1030.7118016787799</v>
      </c>
      <c r="D22">
        <v>206.43566979776301</v>
      </c>
      <c r="E22">
        <v>99.740714673542001</v>
      </c>
      <c r="G22">
        <v>1616.39639911531</v>
      </c>
      <c r="J22">
        <v>71.772095453154193</v>
      </c>
      <c r="K22">
        <v>81.178997869470905</v>
      </c>
      <c r="L22">
        <v>408.17878489398402</v>
      </c>
      <c r="M22">
        <v>219.300177330747</v>
      </c>
      <c r="O22">
        <v>469.44525840491201</v>
      </c>
      <c r="R22" s="1">
        <v>18</v>
      </c>
      <c r="S22" s="10">
        <v>672.86672075932904</v>
      </c>
      <c r="T22" s="10"/>
      <c r="U22" s="10">
        <v>954.753873963297</v>
      </c>
      <c r="V22" s="10">
        <v>1274.28494243727</v>
      </c>
      <c r="W22" s="10"/>
      <c r="X22" s="10">
        <v>569.50505292997104</v>
      </c>
      <c r="Y22" s="10"/>
      <c r="Z22" s="10"/>
      <c r="AA22" s="10">
        <v>471.158889305218</v>
      </c>
      <c r="AB22" s="10">
        <v>670.818745644915</v>
      </c>
      <c r="AC22" s="10">
        <v>1012.64890968789</v>
      </c>
      <c r="AD22" s="10">
        <v>846.76579615253797</v>
      </c>
      <c r="AE22" s="10"/>
      <c r="AF22" s="10">
        <v>853.696321690589</v>
      </c>
    </row>
    <row r="23" spans="1:32" x14ac:dyDescent="0.25">
      <c r="A23" s="1">
        <v>19</v>
      </c>
      <c r="B23">
        <v>773.03384779399801</v>
      </c>
      <c r="D23">
        <v>154.82675184973399</v>
      </c>
      <c r="E23">
        <v>74.805538525294295</v>
      </c>
      <c r="G23">
        <v>1212.2973314303199</v>
      </c>
      <c r="H23">
        <v>286.83424034289999</v>
      </c>
      <c r="J23">
        <v>53.829071632384803</v>
      </c>
      <c r="K23">
        <v>60.884248592385802</v>
      </c>
      <c r="O23">
        <v>352.08395453203798</v>
      </c>
      <c r="Q23" s="1"/>
      <c r="R23" s="1">
        <v>19</v>
      </c>
      <c r="S23" s="10">
        <v>877.964509173598</v>
      </c>
      <c r="T23" s="10"/>
      <c r="U23" s="10">
        <v>1345.7174876502399</v>
      </c>
      <c r="V23" s="10">
        <v>1733.7731607656301</v>
      </c>
      <c r="W23" s="10"/>
      <c r="X23" s="10">
        <v>828.34004937299403</v>
      </c>
      <c r="Y23" s="10">
        <v>1002.24391872578</v>
      </c>
      <c r="Z23" s="10"/>
      <c r="AA23" s="10">
        <v>669.77107807022105</v>
      </c>
      <c r="AB23" s="10">
        <v>980.54789002669497</v>
      </c>
      <c r="AC23" s="10"/>
      <c r="AD23" s="10"/>
      <c r="AE23" s="10"/>
      <c r="AF23" s="10">
        <v>1126.28988036847</v>
      </c>
    </row>
    <row r="24" spans="1:32" x14ac:dyDescent="0.25">
      <c r="A24" s="1"/>
      <c r="Q24" s="1"/>
    </row>
    <row r="25" spans="1:32" x14ac:dyDescent="0.25">
      <c r="A25" s="1"/>
      <c r="Q25" s="1"/>
    </row>
    <row r="26" spans="1:32" x14ac:dyDescent="0.25">
      <c r="B26" s="1" t="s">
        <v>19</v>
      </c>
      <c r="C26" s="1" t="s">
        <v>18</v>
      </c>
      <c r="D26" s="1" t="s">
        <v>20</v>
      </c>
      <c r="E26" s="1" t="s">
        <v>21</v>
      </c>
      <c r="F26" s="1" t="s">
        <v>22</v>
      </c>
      <c r="G26" s="1" t="s">
        <v>23</v>
      </c>
      <c r="H26" s="1" t="s">
        <v>24</v>
      </c>
      <c r="I26" s="1" t="s">
        <v>25</v>
      </c>
      <c r="J26" s="1" t="s">
        <v>26</v>
      </c>
      <c r="K26" s="1" t="s">
        <v>27</v>
      </c>
      <c r="L26" s="1" t="s">
        <v>28</v>
      </c>
      <c r="M26" s="1" t="s">
        <v>29</v>
      </c>
      <c r="N26" s="1" t="s">
        <v>31</v>
      </c>
      <c r="O26" s="1" t="s">
        <v>30</v>
      </c>
      <c r="P26" t="s">
        <v>1044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2" x14ac:dyDescent="0.25">
      <c r="A27" s="1">
        <v>0</v>
      </c>
      <c r="B27" s="7">
        <v>23071.3414623932</v>
      </c>
      <c r="C27" s="7">
        <v>2438.3422073786101</v>
      </c>
      <c r="D27" s="7">
        <v>5439.3647507826299</v>
      </c>
      <c r="E27" s="7">
        <v>2230.9991750541999</v>
      </c>
      <c r="F27" s="7">
        <v>2563.5983158324998</v>
      </c>
      <c r="G27" s="7">
        <v>23414.4805433285</v>
      </c>
      <c r="H27" s="7">
        <v>4784.2395821800201</v>
      </c>
      <c r="I27">
        <v>3100.6066719515502</v>
      </c>
      <c r="J27" s="7">
        <v>484.97857880048798</v>
      </c>
      <c r="K27" s="7">
        <v>2608.9473147490298</v>
      </c>
      <c r="L27" s="7">
        <v>4883.4855132588</v>
      </c>
      <c r="M27" s="7">
        <v>4040.9335680520799</v>
      </c>
      <c r="N27">
        <v>5504.3409624819697</v>
      </c>
      <c r="O27" s="7">
        <v>7729.0166866500404</v>
      </c>
      <c r="Q27" s="1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2" x14ac:dyDescent="0.25">
      <c r="A28" s="1">
        <v>1</v>
      </c>
      <c r="B28" s="7">
        <v>23070.770803571901</v>
      </c>
      <c r="C28" s="7">
        <v>2438.3350884532301</v>
      </c>
      <c r="D28" s="7">
        <v>5439.0647063742999</v>
      </c>
      <c r="E28" s="7">
        <v>2229.7924796872098</v>
      </c>
      <c r="F28" s="7">
        <v>2564.92144323299</v>
      </c>
      <c r="G28" s="7">
        <v>23397.390043466799</v>
      </c>
      <c r="H28" s="7">
        <v>4779.6108255179497</v>
      </c>
      <c r="I28">
        <v>3100.6666327787698</v>
      </c>
      <c r="J28" s="7">
        <v>485.422313142429</v>
      </c>
      <c r="K28" s="7">
        <v>2606.95009451639</v>
      </c>
      <c r="L28" s="7">
        <v>4885.08056008723</v>
      </c>
      <c r="M28" s="7">
        <v>4036.29534303321</v>
      </c>
      <c r="N28">
        <v>5504.5888612987201</v>
      </c>
      <c r="O28" s="7">
        <v>7715.5243540526199</v>
      </c>
      <c r="Q28" s="1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2" x14ac:dyDescent="0.25">
      <c r="A29" s="1">
        <v>2</v>
      </c>
      <c r="B29" s="7">
        <v>23067.1480601148</v>
      </c>
      <c r="C29" s="7">
        <v>2438.0720489815099</v>
      </c>
      <c r="D29" s="7">
        <v>5438.1010720433296</v>
      </c>
      <c r="E29" s="7">
        <v>2229.4315618097298</v>
      </c>
      <c r="F29" s="7">
        <v>2564.8818784749501</v>
      </c>
      <c r="G29" s="7">
        <v>23386.0983385894</v>
      </c>
      <c r="H29" s="7">
        <v>4775.8125446484401</v>
      </c>
      <c r="I29">
        <v>3100.8378164912601</v>
      </c>
      <c r="J29" s="7">
        <v>485.494649677513</v>
      </c>
      <c r="K29" s="7">
        <v>2606.2806471598601</v>
      </c>
      <c r="L29" s="7">
        <v>4883.9392422635001</v>
      </c>
      <c r="M29" s="7">
        <v>4034.6927949199298</v>
      </c>
      <c r="N29">
        <v>5503.3886169366897</v>
      </c>
      <c r="O29" s="7">
        <v>7711.2211905815602</v>
      </c>
      <c r="Q29" s="1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2" x14ac:dyDescent="0.25">
      <c r="A30" s="1">
        <v>3</v>
      </c>
      <c r="B30" s="7">
        <v>23050.906369224998</v>
      </c>
      <c r="C30" s="7">
        <v>2436.9901786721098</v>
      </c>
      <c r="D30" s="7">
        <v>5434.6969021434197</v>
      </c>
      <c r="E30" s="7">
        <v>2228.3650385669598</v>
      </c>
      <c r="F30" s="7">
        <v>2563.7721119733601</v>
      </c>
      <c r="G30" s="7">
        <v>23357.295131453098</v>
      </c>
      <c r="H30" s="7">
        <v>4766.8153978513801</v>
      </c>
      <c r="I30">
        <v>3100.56227492877</v>
      </c>
      <c r="J30" s="7">
        <v>485.40719678104398</v>
      </c>
      <c r="K30" s="7">
        <v>2604.63805424558</v>
      </c>
      <c r="L30" s="7">
        <v>4878.6141027520798</v>
      </c>
      <c r="M30" s="7">
        <v>4030.5172266116401</v>
      </c>
      <c r="N30">
        <v>5502.0002428117796</v>
      </c>
      <c r="O30" s="7">
        <v>7701.8717354473301</v>
      </c>
      <c r="Q30" s="1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2" x14ac:dyDescent="0.25">
      <c r="A31" s="1">
        <v>4</v>
      </c>
      <c r="B31" s="7">
        <v>23038.986237514498</v>
      </c>
      <c r="C31" s="7">
        <v>2436.01571399254</v>
      </c>
      <c r="D31" s="7">
        <v>5432.1720229990297</v>
      </c>
      <c r="E31" s="7">
        <v>2227.3325388870198</v>
      </c>
      <c r="F31" s="7">
        <v>2561.92053783761</v>
      </c>
      <c r="G31" s="7">
        <v>23339.960468550398</v>
      </c>
      <c r="H31" s="7">
        <v>4761.55634402345</v>
      </c>
      <c r="I31">
        <v>3099.9018800604899</v>
      </c>
      <c r="J31" s="7">
        <v>485.247761721838</v>
      </c>
      <c r="K31" s="7">
        <v>2603.6493447138701</v>
      </c>
      <c r="L31" s="7">
        <v>4874.0844168725798</v>
      </c>
      <c r="M31" s="7">
        <v>4027.8004313646902</v>
      </c>
      <c r="N31">
        <v>5499.8187657300195</v>
      </c>
      <c r="O31" s="7">
        <v>7696.2349406908197</v>
      </c>
      <c r="Q31" s="1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2" x14ac:dyDescent="0.25">
      <c r="A32" s="1">
        <v>5</v>
      </c>
      <c r="B32" s="7">
        <v>23025.030159166799</v>
      </c>
      <c r="C32" s="7">
        <v>2434.5839791326498</v>
      </c>
      <c r="D32" s="7">
        <v>5429.00518154562</v>
      </c>
      <c r="E32" s="7">
        <v>2225.8707720387001</v>
      </c>
      <c r="F32" s="7">
        <v>2558.9334269809101</v>
      </c>
      <c r="G32" s="7">
        <v>23320.376398979399</v>
      </c>
      <c r="H32" s="7">
        <v>4755.7431128460403</v>
      </c>
      <c r="I32">
        <v>3098.68737319007</v>
      </c>
      <c r="J32" s="7">
        <v>485.04800582271201</v>
      </c>
      <c r="K32" s="7">
        <v>2602.5232514725099</v>
      </c>
      <c r="L32" s="7">
        <v>4867.9490547177002</v>
      </c>
      <c r="M32" s="7">
        <v>4024.6386208239601</v>
      </c>
      <c r="N32">
        <v>5496.6236645212603</v>
      </c>
      <c r="O32" s="7">
        <v>7689.4033778268804</v>
      </c>
      <c r="Q32" s="1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x14ac:dyDescent="0.25">
      <c r="A33" s="1">
        <v>6</v>
      </c>
      <c r="B33" s="7">
        <v>23009.969892436198</v>
      </c>
      <c r="C33" s="7">
        <v>2432.6408648443298</v>
      </c>
      <c r="D33" s="7">
        <v>5424.9396666167204</v>
      </c>
      <c r="E33" s="7">
        <v>2224.2037497205802</v>
      </c>
      <c r="F33" s="7">
        <v>2554.1017371887701</v>
      </c>
      <c r="G33" s="7">
        <v>23298.516991849101</v>
      </c>
      <c r="H33" s="7">
        <v>4749.31632680436</v>
      </c>
      <c r="I33">
        <v>3096.7839088810902</v>
      </c>
      <c r="J33" s="7">
        <v>484.789688165624</v>
      </c>
      <c r="K33" s="7">
        <v>2601.1783839618201</v>
      </c>
      <c r="L33" s="7">
        <v>4859.9736484292998</v>
      </c>
      <c r="M33" s="7">
        <v>4020.9872587670102</v>
      </c>
      <c r="N33">
        <v>5492.25381383691</v>
      </c>
      <c r="O33" s="7">
        <v>7681.3688845999995</v>
      </c>
      <c r="Q33" s="1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x14ac:dyDescent="0.25">
      <c r="A34" s="1">
        <v>7</v>
      </c>
      <c r="B34" s="7">
        <v>22992.793806404301</v>
      </c>
      <c r="C34" s="7">
        <v>2430.0828910661198</v>
      </c>
      <c r="D34" s="7">
        <v>5419.7372155926896</v>
      </c>
      <c r="E34" s="7">
        <v>2222.50820339543</v>
      </c>
      <c r="F34" s="7">
        <v>2547.1747164247699</v>
      </c>
      <c r="G34" s="7">
        <v>23274.390467102399</v>
      </c>
      <c r="H34" s="7">
        <v>4742.2015284358604</v>
      </c>
      <c r="I34">
        <v>3093.9902863908901</v>
      </c>
      <c r="J34" s="7">
        <v>484.42821802111303</v>
      </c>
      <c r="K34" s="7">
        <v>2599.5112217976798</v>
      </c>
      <c r="L34" s="7">
        <v>4849.8595872248197</v>
      </c>
      <c r="M34" s="7">
        <v>4016.7119647640102</v>
      </c>
      <c r="N34">
        <v>5486.4023088078802</v>
      </c>
      <c r="O34" s="7">
        <v>7672.0585371670904</v>
      </c>
      <c r="Q34" s="1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x14ac:dyDescent="0.25">
      <c r="A35" s="1">
        <v>8</v>
      </c>
      <c r="B35" s="7">
        <v>22972.2327387814</v>
      </c>
      <c r="C35" s="7">
        <v>2426.7244619983298</v>
      </c>
      <c r="D35" s="7">
        <v>5413.3332137895104</v>
      </c>
      <c r="E35" s="7">
        <v>2220.76139917722</v>
      </c>
      <c r="F35" s="7">
        <v>2537.9469571951699</v>
      </c>
      <c r="G35" s="7">
        <v>23247.9638016545</v>
      </c>
      <c r="H35" s="7">
        <v>4734.3058222817099</v>
      </c>
      <c r="I35">
        <v>3090.11539621987</v>
      </c>
      <c r="J35" s="7">
        <v>483.89479210609898</v>
      </c>
      <c r="K35" s="7">
        <v>2597.4907479273502</v>
      </c>
      <c r="L35" s="7">
        <v>4837.30119600126</v>
      </c>
      <c r="M35" s="7">
        <v>4011.5821323188902</v>
      </c>
      <c r="N35">
        <v>5478.9556331864696</v>
      </c>
      <c r="O35" s="7">
        <v>7661.4844983478097</v>
      </c>
      <c r="Q35" s="1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x14ac:dyDescent="0.25">
      <c r="A36" s="1">
        <v>9</v>
      </c>
      <c r="B36" s="7">
        <v>22947.7006480741</v>
      </c>
      <c r="C36" s="7">
        <v>2422.3618400588698</v>
      </c>
      <c r="D36" s="7">
        <v>5405.6355203331505</v>
      </c>
      <c r="E36" s="7">
        <v>2218.7963139774401</v>
      </c>
      <c r="F36" s="7">
        <v>2526.18907561269</v>
      </c>
      <c r="G36" s="7">
        <v>23219.216173766901</v>
      </c>
      <c r="H36" s="7">
        <v>4725.4243509211401</v>
      </c>
      <c r="I36">
        <v>3084.7984601237299</v>
      </c>
      <c r="J36" s="7">
        <v>483.15213399671899</v>
      </c>
      <c r="K36" s="7">
        <v>2595.1221061213801</v>
      </c>
      <c r="L36" s="7">
        <v>4821.91710212424</v>
      </c>
      <c r="M36" s="7">
        <v>4005.3862413347701</v>
      </c>
      <c r="N36">
        <v>5469.7120699135103</v>
      </c>
      <c r="O36" s="7">
        <v>7649.5804389988398</v>
      </c>
      <c r="Q36" s="1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x14ac:dyDescent="0.25">
      <c r="A37" s="1">
        <v>10</v>
      </c>
      <c r="B37" s="7">
        <v>22918.841743169101</v>
      </c>
      <c r="C37" s="7">
        <v>2416.7646947742701</v>
      </c>
      <c r="D37" s="7">
        <v>5396.4447235196403</v>
      </c>
      <c r="E37" s="7">
        <v>2216.2298365080001</v>
      </c>
      <c r="F37" s="7">
        <v>2511.6466441706698</v>
      </c>
      <c r="G37" s="7">
        <v>23187.997791440899</v>
      </c>
      <c r="H37" s="7">
        <v>4715.2901157684701</v>
      </c>
      <c r="I37">
        <v>3077.80544794452</v>
      </c>
      <c r="J37" s="7">
        <v>482.17428028315197</v>
      </c>
      <c r="K37" s="7">
        <v>2592.39428115284</v>
      </c>
      <c r="L37" s="7">
        <v>4803.3114871863299</v>
      </c>
      <c r="M37" s="7">
        <v>3997.8687465018902</v>
      </c>
      <c r="N37">
        <v>5457.9071860184604</v>
      </c>
      <c r="O37" s="7">
        <v>7635.8407012468597</v>
      </c>
      <c r="Q37" s="1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x14ac:dyDescent="0.25">
      <c r="A38" s="1">
        <v>11</v>
      </c>
      <c r="B38" s="7">
        <v>22885.335008178401</v>
      </c>
      <c r="C38" s="7">
        <v>2409.6410273627098</v>
      </c>
      <c r="D38" s="7">
        <v>5385.4052507967399</v>
      </c>
      <c r="E38" s="7">
        <v>2212.6958321892398</v>
      </c>
      <c r="F38" s="7">
        <v>2493.9260383446099</v>
      </c>
      <c r="G38" s="7">
        <v>23153.898506706799</v>
      </c>
      <c r="H38" s="7">
        <v>4703.5231785396099</v>
      </c>
      <c r="I38">
        <v>3069.2200483440502</v>
      </c>
      <c r="J38" s="7">
        <v>480.93954906124401</v>
      </c>
      <c r="K38" s="7">
        <v>2589.27554896947</v>
      </c>
      <c r="L38" s="7">
        <v>4781.4427705423204</v>
      </c>
      <c r="M38" s="7">
        <v>3988.58043250216</v>
      </c>
      <c r="N38">
        <v>5442.5466891530004</v>
      </c>
      <c r="O38" s="7">
        <v>7619.5521322943796</v>
      </c>
      <c r="Q38" s="1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x14ac:dyDescent="0.25">
      <c r="A39" s="1">
        <v>12</v>
      </c>
      <c r="B39" s="7">
        <v>22847.3337408968</v>
      </c>
      <c r="C39" s="7">
        <v>2400.6513344933801</v>
      </c>
      <c r="D39" s="7">
        <v>5372.1843543793302</v>
      </c>
      <c r="E39" s="7">
        <v>2207.9555883521198</v>
      </c>
      <c r="F39" s="7">
        <v>2473.0153434597501</v>
      </c>
      <c r="G39" s="7">
        <v>23115.947513474599</v>
      </c>
      <c r="H39" s="7">
        <v>4689.47902444189</v>
      </c>
      <c r="I39">
        <v>3058.9202300030101</v>
      </c>
      <c r="J39" s="7">
        <v>479.42485079593303</v>
      </c>
      <c r="K39" s="7">
        <v>2585.6185881996598</v>
      </c>
      <c r="L39" s="7">
        <v>4756.0893643537302</v>
      </c>
      <c r="M39" s="7">
        <v>3976.83380499431</v>
      </c>
      <c r="N39">
        <v>5422.6176651349297</v>
      </c>
      <c r="O39" s="7">
        <v>7600.0452730563902</v>
      </c>
      <c r="Q39" s="1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x14ac:dyDescent="0.25">
      <c r="A40" s="1">
        <v>13</v>
      </c>
      <c r="B40" s="7">
        <v>22804.7567026918</v>
      </c>
      <c r="C40" s="7">
        <v>2389.4383954546402</v>
      </c>
      <c r="D40" s="7">
        <v>5356.3890988129097</v>
      </c>
      <c r="E40" s="7">
        <v>2201.93365606623</v>
      </c>
      <c r="F40" s="7"/>
      <c r="G40" s="7">
        <v>23071.026080923399</v>
      </c>
      <c r="H40" s="7">
        <v>4671.9108794665999</v>
      </c>
      <c r="I40">
        <v>3046.7644696500802</v>
      </c>
      <c r="J40" s="7">
        <v>477.59217288166099</v>
      </c>
      <c r="K40" s="7">
        <v>2581.1632044344501</v>
      </c>
      <c r="L40" s="7">
        <v>4726.7865980022698</v>
      </c>
      <c r="M40" s="7">
        <v>3961.87316468266</v>
      </c>
      <c r="N40">
        <v>5397.2273448160704</v>
      </c>
      <c r="O40" s="7"/>
      <c r="Q40" s="1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x14ac:dyDescent="0.25">
      <c r="A41" s="1">
        <v>14</v>
      </c>
      <c r="B41" s="7">
        <v>22753.3656623024</v>
      </c>
      <c r="C41" s="7"/>
      <c r="D41" s="7">
        <v>5337.4185586649501</v>
      </c>
      <c r="E41" s="7">
        <v>2194.5703003589301</v>
      </c>
      <c r="F41" s="7">
        <v>564.72617205202403</v>
      </c>
      <c r="G41" s="7">
        <v>23013.5207501779</v>
      </c>
      <c r="H41" s="7">
        <v>4648.5701726235702</v>
      </c>
      <c r="I41">
        <v>3032.5365135258198</v>
      </c>
      <c r="J41" s="7">
        <v>475.36355198936201</v>
      </c>
      <c r="K41" s="7">
        <v>2575.6541426627</v>
      </c>
      <c r="L41" s="7">
        <v>4692.8145008767897</v>
      </c>
      <c r="M41" s="7">
        <v>3943.0467094600199</v>
      </c>
      <c r="N41">
        <v>5365.51568233125</v>
      </c>
      <c r="O41" s="7">
        <v>7545.3383151736498</v>
      </c>
      <c r="Q41" s="1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x14ac:dyDescent="0.25">
      <c r="A42" s="1">
        <v>15</v>
      </c>
      <c r="B42" s="7">
        <v>22681.0593450462</v>
      </c>
      <c r="C42" s="7">
        <v>2358.6525561533999</v>
      </c>
      <c r="D42" s="7">
        <v>5314.1415939688904</v>
      </c>
      <c r="E42" s="7">
        <v>2185.5889706797102</v>
      </c>
      <c r="F42" s="7">
        <v>494.13540004700002</v>
      </c>
      <c r="G42" s="7">
        <v>22936.032351326001</v>
      </c>
      <c r="H42" s="7">
        <v>4616.3831304978503</v>
      </c>
      <c r="I42" s="7"/>
      <c r="J42" s="7">
        <v>472.59769925339401</v>
      </c>
      <c r="K42" s="7">
        <v>2568.86562472674</v>
      </c>
      <c r="L42" s="7">
        <v>4652.8980761455796</v>
      </c>
      <c r="M42" s="7"/>
      <c r="N42" s="7"/>
      <c r="O42" s="7">
        <v>7504.9241645236498</v>
      </c>
      <c r="Q42" s="1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x14ac:dyDescent="0.25">
      <c r="A43" s="1">
        <v>16</v>
      </c>
      <c r="B43" s="7">
        <v>22578.6963162313</v>
      </c>
      <c r="C43" s="7">
        <v>2337.9887379523698</v>
      </c>
      <c r="D43" s="7">
        <v>5284.3829414413904</v>
      </c>
      <c r="E43" s="7">
        <v>2174.2444821623799</v>
      </c>
      <c r="F43" s="7"/>
      <c r="G43" s="7">
        <v>22828.734955331802</v>
      </c>
      <c r="H43" s="7">
        <v>4572.4862218574499</v>
      </c>
      <c r="I43" s="7"/>
      <c r="J43" s="7">
        <v>469.089182156086</v>
      </c>
      <c r="K43" s="7">
        <v>2560.5264499243599</v>
      </c>
      <c r="L43" s="7">
        <v>4603.9846439721896</v>
      </c>
      <c r="M43" s="7">
        <v>3891.1574546810298</v>
      </c>
      <c r="N43" s="7"/>
      <c r="O43" s="7">
        <v>7452.6350390771704</v>
      </c>
      <c r="Q43" s="1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x14ac:dyDescent="0.25">
      <c r="A44" s="1">
        <v>17</v>
      </c>
      <c r="B44" s="7">
        <v>22438.485766529298</v>
      </c>
      <c r="C44" s="7">
        <v>2312.7787404778701</v>
      </c>
      <c r="D44" s="7">
        <v>5245.64743200271</v>
      </c>
      <c r="E44" s="7">
        <v>2158.8392470470799</v>
      </c>
      <c r="F44" s="7"/>
      <c r="G44" s="7">
        <v>22675.166227236699</v>
      </c>
      <c r="H44" s="7">
        <v>4514.0852504235399</v>
      </c>
      <c r="I44" s="7"/>
      <c r="J44" s="7">
        <v>464.51414785774102</v>
      </c>
      <c r="K44" s="7">
        <v>2550.22087833451</v>
      </c>
      <c r="L44" s="7">
        <v>4539.5789107984201</v>
      </c>
      <c r="M44" s="7"/>
      <c r="N44" s="7"/>
      <c r="O44" s="7">
        <v>7386.0407042400002</v>
      </c>
      <c r="Q44" s="1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x14ac:dyDescent="0.25">
      <c r="A45" s="1">
        <v>18</v>
      </c>
      <c r="B45" s="7">
        <v>22252.463066516899</v>
      </c>
      <c r="C45" s="7"/>
      <c r="D45" s="7">
        <v>5195.5794952566303</v>
      </c>
      <c r="E45" s="7">
        <v>2136.6771464839999</v>
      </c>
      <c r="F45" s="7"/>
      <c r="G45" s="7">
        <v>22455.1504596007</v>
      </c>
      <c r="H45" s="7"/>
      <c r="I45" s="7"/>
      <c r="J45" s="7">
        <v>458.24173873569299</v>
      </c>
      <c r="K45" s="7">
        <v>2537.1437869332599</v>
      </c>
      <c r="L45" s="7">
        <v>4453.5916950535302</v>
      </c>
      <c r="M45" s="7">
        <v>3813.0917888169402</v>
      </c>
      <c r="N45" s="7"/>
      <c r="O45" s="7">
        <v>7301.2971158787004</v>
      </c>
    </row>
    <row r="46" spans="1:31" x14ac:dyDescent="0.25">
      <c r="A46" s="1">
        <v>19</v>
      </c>
      <c r="B46" s="7">
        <v>22010.232194128901</v>
      </c>
      <c r="C46" s="7"/>
      <c r="D46" s="7">
        <v>5128.63404135153</v>
      </c>
      <c r="E46" s="7">
        <v>2104.98602248408</v>
      </c>
      <c r="F46" s="7"/>
      <c r="G46" s="7">
        <v>22138.4020990303</v>
      </c>
      <c r="H46" s="7">
        <v>4331.48215880712</v>
      </c>
      <c r="I46" s="7"/>
      <c r="J46" s="7">
        <v>449.23641724757999</v>
      </c>
      <c r="K46" s="7">
        <v>2519.31035435892</v>
      </c>
      <c r="L46" s="7"/>
      <c r="M46" s="7"/>
      <c r="N46" s="7"/>
      <c r="O46" s="7">
        <v>7189.9017500416203</v>
      </c>
    </row>
    <row r="47" spans="1:31" x14ac:dyDescent="0.25">
      <c r="A47" s="1"/>
    </row>
    <row r="48" spans="1:31" ht="15.75" x14ac:dyDescent="0.25">
      <c r="A48" s="42"/>
      <c r="B48" s="42"/>
      <c r="C48" s="42"/>
      <c r="D48" s="42"/>
    </row>
    <row r="49" spans="1:9" x14ac:dyDescent="0.25">
      <c r="B49" s="4"/>
      <c r="C49" s="2"/>
      <c r="D49" s="2"/>
      <c r="E49" s="2"/>
    </row>
    <row r="50" spans="1:9" x14ac:dyDescent="0.25">
      <c r="A50" s="2"/>
      <c r="B50" s="2"/>
      <c r="C50" s="2"/>
      <c r="D50" s="2"/>
      <c r="E50" s="2"/>
      <c r="F50" s="2"/>
      <c r="G50" s="2"/>
      <c r="I50" s="2"/>
    </row>
    <row r="51" spans="1:9" x14ac:dyDescent="0.25">
      <c r="A51" s="2"/>
      <c r="B51" s="8"/>
      <c r="C51" s="2"/>
      <c r="D51" s="5"/>
      <c r="E51" s="2"/>
      <c r="F51" s="5"/>
      <c r="G51" s="2"/>
      <c r="I51" s="2"/>
    </row>
    <row r="52" spans="1:9" x14ac:dyDescent="0.25">
      <c r="B52" s="8"/>
      <c r="C52" s="4"/>
      <c r="D52" s="5"/>
      <c r="E52" s="3"/>
      <c r="F52" s="9"/>
      <c r="G52" s="6"/>
      <c r="I52" s="6"/>
    </row>
    <row r="53" spans="1:9" x14ac:dyDescent="0.25">
      <c r="B53" s="8"/>
      <c r="C53" s="4"/>
      <c r="D53" s="5"/>
      <c r="E53" s="3"/>
      <c r="F53" s="9"/>
      <c r="G53" s="6"/>
      <c r="I53" s="6"/>
    </row>
    <row r="54" spans="1:9" x14ac:dyDescent="0.25">
      <c r="B54" s="8"/>
      <c r="C54" s="4"/>
      <c r="D54" s="5"/>
      <c r="E54" s="3"/>
      <c r="F54" s="9"/>
      <c r="G54" s="6"/>
      <c r="I54" s="6"/>
    </row>
    <row r="55" spans="1:9" x14ac:dyDescent="0.25">
      <c r="B55" s="8"/>
      <c r="C55" s="4"/>
      <c r="D55" s="5"/>
      <c r="E55" s="3"/>
      <c r="F55" s="9"/>
      <c r="G55" s="6"/>
      <c r="I55" s="6"/>
    </row>
    <row r="56" spans="1:9" x14ac:dyDescent="0.25">
      <c r="B56" s="8"/>
      <c r="C56" s="4"/>
      <c r="D56" s="5"/>
      <c r="E56" s="3"/>
      <c r="F56" s="9"/>
      <c r="G56" s="6"/>
      <c r="I56" s="6"/>
    </row>
    <row r="57" spans="1:9" x14ac:dyDescent="0.25">
      <c r="B57" s="8"/>
      <c r="C57" s="4"/>
      <c r="D57" s="5"/>
      <c r="E57" s="3"/>
      <c r="F57" s="9"/>
      <c r="G57" s="6"/>
      <c r="I57" s="6"/>
    </row>
    <row r="58" spans="1:9" x14ac:dyDescent="0.25">
      <c r="B58" s="8"/>
      <c r="C58" s="4"/>
      <c r="D58" s="5"/>
      <c r="E58" s="3"/>
      <c r="F58" s="9"/>
      <c r="G58" s="6"/>
      <c r="I58" s="6"/>
    </row>
    <row r="59" spans="1:9" x14ac:dyDescent="0.25">
      <c r="B59" s="8"/>
      <c r="C59" s="4"/>
      <c r="D59" s="5"/>
      <c r="E59" s="3"/>
      <c r="F59" s="9"/>
      <c r="G59" s="6"/>
      <c r="I59" s="6"/>
    </row>
    <row r="60" spans="1:9" x14ac:dyDescent="0.25">
      <c r="B60" s="8"/>
      <c r="C60" s="4"/>
      <c r="D60" s="5"/>
      <c r="E60" s="3"/>
      <c r="F60" s="9"/>
      <c r="G60" s="6"/>
      <c r="I60" s="6"/>
    </row>
    <row r="61" spans="1:9" x14ac:dyDescent="0.25">
      <c r="B61" s="8"/>
      <c r="C61" s="4"/>
      <c r="D61" s="5"/>
      <c r="E61" s="3"/>
      <c r="F61" s="9"/>
      <c r="G61" s="6"/>
      <c r="I61" s="6"/>
    </row>
    <row r="62" spans="1:9" x14ac:dyDescent="0.25">
      <c r="B62" s="8"/>
      <c r="C62" s="4"/>
      <c r="D62" s="5"/>
      <c r="E62" s="3"/>
      <c r="F62" s="9"/>
      <c r="G62" s="6"/>
      <c r="I62" s="6"/>
    </row>
    <row r="63" spans="1:9" x14ac:dyDescent="0.25">
      <c r="B63" s="8"/>
      <c r="C63" s="4"/>
      <c r="D63" s="5"/>
      <c r="E63" s="3"/>
      <c r="F63" s="9"/>
      <c r="G63" s="6"/>
      <c r="I63" s="6"/>
    </row>
    <row r="64" spans="1:9" x14ac:dyDescent="0.25">
      <c r="B64" s="8"/>
      <c r="C64" s="4"/>
      <c r="D64" s="5"/>
      <c r="E64" s="3"/>
      <c r="F64" s="9"/>
      <c r="G64" s="6"/>
      <c r="I64" s="6"/>
    </row>
  </sheetData>
  <mergeCells count="1">
    <mergeCell ref="A48:D48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BCAD-6B54-4085-B51F-DF2A25C2D025}">
  <dimension ref="A1:K24"/>
  <sheetViews>
    <sheetView workbookViewId="0">
      <selection activeCell="A22" sqref="A22"/>
    </sheetView>
  </sheetViews>
  <sheetFormatPr baseColWidth="10" defaultRowHeight="15" x14ac:dyDescent="0.25"/>
  <sheetData>
    <row r="1" spans="1:11" ht="15.75" x14ac:dyDescent="0.25">
      <c r="A1" s="42" t="str">
        <f>'MACS-nonEU'!B3</f>
        <v>USA</v>
      </c>
      <c r="B1" s="42"/>
      <c r="C1" s="42"/>
      <c r="D1" s="42"/>
      <c r="G1" s="15"/>
      <c r="H1" s="15"/>
      <c r="I1" s="15">
        <v>5.953305611064651E-3</v>
      </c>
      <c r="J1" s="15"/>
    </row>
    <row r="2" spans="1:11" ht="63.75" x14ac:dyDescent="0.25">
      <c r="A2" s="17" t="s">
        <v>36</v>
      </c>
      <c r="B2" s="17" t="s">
        <v>10</v>
      </c>
      <c r="C2" s="17" t="s">
        <v>11</v>
      </c>
      <c r="D2" s="17" t="s">
        <v>42</v>
      </c>
      <c r="E2" s="17" t="s">
        <v>43</v>
      </c>
      <c r="F2" s="17"/>
      <c r="G2" s="18" t="s">
        <v>37</v>
      </c>
      <c r="H2" s="18" t="s">
        <v>38</v>
      </c>
      <c r="I2" s="18" t="s">
        <v>39</v>
      </c>
      <c r="J2" s="18" t="s">
        <v>40</v>
      </c>
    </row>
    <row r="3" spans="1:11" x14ac:dyDescent="0.25">
      <c r="A3">
        <f>100*($B$3-B3)/$B$3</f>
        <v>0</v>
      </c>
      <c r="B3" s="7">
        <f>'MACS-nonEU'!B4</f>
        <v>5813.4254740531396</v>
      </c>
      <c r="C3" s="7">
        <f>B$3-B3</f>
        <v>0</v>
      </c>
      <c r="D3">
        <f>'MACS-nonEU'!S4</f>
        <v>0</v>
      </c>
      <c r="E3">
        <f>'MACS-nonEU'!B27</f>
        <v>23071.3414623932</v>
      </c>
      <c r="F3">
        <f>$E$3-E3</f>
        <v>0</v>
      </c>
      <c r="G3" s="15"/>
      <c r="H3" s="15"/>
      <c r="I3" s="15"/>
      <c r="J3" s="15">
        <f>SUM(J4:J22)</f>
        <v>663.63094574282377</v>
      </c>
    </row>
    <row r="4" spans="1:11" x14ac:dyDescent="0.25">
      <c r="A4">
        <f t="shared" ref="A4:A22" si="0">100*($B$3-B4)/$B$3</f>
        <v>2.4858078340946954</v>
      </c>
      <c r="B4" s="7">
        <f>'MACS-nonEU'!B5</f>
        <v>5668.91488818987</v>
      </c>
      <c r="C4" s="7">
        <f t="shared" ref="C4:C22" si="1">B$3-B4</f>
        <v>144.51058586326963</v>
      </c>
      <c r="D4">
        <f>'MACS-nonEU'!S5</f>
        <v>4.2441174550693299</v>
      </c>
      <c r="E4">
        <f>'MACS-nonEU'!B28</f>
        <v>23070.770803571901</v>
      </c>
      <c r="F4">
        <f t="shared" ref="F4:F22" si="2">$E$3-E4</f>
        <v>0.57065882129973033</v>
      </c>
      <c r="G4" s="15"/>
      <c r="H4" s="15">
        <f>D4/(3*(1-B4/$B$3)^2*E4)</f>
        <v>9.9235926832034846E-2</v>
      </c>
      <c r="I4" s="15">
        <f>$I$1*3*(A4/100)^2*$E$3</f>
        <v>0.25461699242498065</v>
      </c>
      <c r="J4" s="15">
        <f t="shared" ref="J4:J16" si="3">(D4-I4)^2</f>
        <v>15.916113941439475</v>
      </c>
      <c r="K4">
        <f>$I$1*(A4/100)^3*$E$3*$B$3/10^3</f>
        <v>1.2264950248692542E-2</v>
      </c>
    </row>
    <row r="5" spans="1:11" x14ac:dyDescent="0.25">
      <c r="A5">
        <f t="shared" si="0"/>
        <v>6.9182711274365518</v>
      </c>
      <c r="B5" s="7">
        <f>'MACS-nonEU'!B6</f>
        <v>5411.2369379666798</v>
      </c>
      <c r="C5" s="7">
        <f t="shared" si="1"/>
        <v>402.18853608645986</v>
      </c>
      <c r="D5">
        <f>'MACS-nonEU'!S6</f>
        <v>11.3345412902317</v>
      </c>
      <c r="E5">
        <f>'MACS-nonEU'!B29</f>
        <v>23067.1480601148</v>
      </c>
      <c r="F5">
        <f t="shared" si="2"/>
        <v>4.1934022784007539</v>
      </c>
      <c r="G5" s="15"/>
      <c r="H5" s="15">
        <f t="shared" ref="H5:H22" si="4">D5/(3*(1-B5/$B$3)^2*E5)</f>
        <v>3.4221073959187387E-2</v>
      </c>
      <c r="I5" s="15">
        <f t="shared" ref="I5:I22" si="5">$I$1*3*(A5/100)^2*$E$3</f>
        <v>1.9721840185481627</v>
      </c>
      <c r="J5" s="15">
        <f t="shared" si="3"/>
        <v>87.653733682645608</v>
      </c>
      <c r="K5">
        <f t="shared" ref="K5:K22" si="6">$I$1*(A5/100)^3*$E$3*$B$3/10^3</f>
        <v>0.26439660110433233</v>
      </c>
    </row>
    <row r="6" spans="1:11" x14ac:dyDescent="0.25">
      <c r="A6">
        <f t="shared" si="0"/>
        <v>15.783197715371328</v>
      </c>
      <c r="B6" s="7">
        <f>'MACS-nonEU'!B7</f>
        <v>4895.8810374475697</v>
      </c>
      <c r="C6" s="7">
        <f t="shared" si="1"/>
        <v>917.5444366055699</v>
      </c>
      <c r="D6">
        <f>'MACS-nonEU'!S7</f>
        <v>23.3579754773925</v>
      </c>
      <c r="E6">
        <f>'MACS-nonEU'!B30</f>
        <v>23050.906369224998</v>
      </c>
      <c r="F6">
        <f t="shared" si="2"/>
        <v>20.435093168202002</v>
      </c>
      <c r="G6" s="15"/>
      <c r="H6" s="15">
        <f t="shared" si="4"/>
        <v>1.355925857780144E-2</v>
      </c>
      <c r="I6" s="15">
        <f t="shared" si="5"/>
        <v>10.264605741924115</v>
      </c>
      <c r="J6" s="15">
        <f t="shared" si="3"/>
        <v>171.43633102967948</v>
      </c>
      <c r="K6">
        <f t="shared" si="6"/>
        <v>3.1394106308173533</v>
      </c>
    </row>
    <row r="7" spans="1:11" x14ac:dyDescent="0.25">
      <c r="A7">
        <f t="shared" si="0"/>
        <v>20.215661009809427</v>
      </c>
      <c r="B7" s="7">
        <f>'MACS-nonEU'!B8</f>
        <v>4638.2030871606503</v>
      </c>
      <c r="C7" s="7">
        <f t="shared" si="1"/>
        <v>1175.2223868924893</v>
      </c>
      <c r="D7">
        <f>'MACS-nonEU'!S8</f>
        <v>28.4500185062562</v>
      </c>
      <c r="E7">
        <f>'MACS-nonEU'!B31</f>
        <v>23038.986237514498</v>
      </c>
      <c r="F7">
        <f t="shared" si="2"/>
        <v>32.355224878701847</v>
      </c>
      <c r="G7" s="15"/>
      <c r="H7" s="15">
        <f t="shared" si="4"/>
        <v>1.007214664738003E-2</v>
      </c>
      <c r="I7" s="15">
        <f t="shared" si="5"/>
        <v>16.839460439832937</v>
      </c>
      <c r="J7" s="15">
        <f t="shared" si="3"/>
        <v>134.80505861378629</v>
      </c>
      <c r="K7">
        <f t="shared" si="6"/>
        <v>6.5967036306940372</v>
      </c>
    </row>
    <row r="8" spans="1:11" x14ac:dyDescent="0.25">
      <c r="A8">
        <f t="shared" si="0"/>
        <v>24.648124304241172</v>
      </c>
      <c r="B8" s="7">
        <f>'MACS-nonEU'!B9</f>
        <v>4380.5251368741001</v>
      </c>
      <c r="C8" s="7">
        <f t="shared" si="1"/>
        <v>1432.9003371790395</v>
      </c>
      <c r="D8">
        <f>'MACS-nonEU'!S9</f>
        <v>33.546759072334901</v>
      </c>
      <c r="E8">
        <f>'MACS-nonEU'!B32</f>
        <v>23025.030159166799</v>
      </c>
      <c r="F8">
        <f t="shared" si="2"/>
        <v>46.311303226400923</v>
      </c>
      <c r="G8" s="15"/>
      <c r="H8" s="15">
        <f t="shared" si="4"/>
        <v>7.9939486861733758E-3</v>
      </c>
      <c r="I8" s="15">
        <f t="shared" si="5"/>
        <v>25.03341102836384</v>
      </c>
      <c r="J8" s="15">
        <f t="shared" si="3"/>
        <v>72.477094917785877</v>
      </c>
      <c r="K8">
        <f t="shared" si="6"/>
        <v>11.956794367761344</v>
      </c>
    </row>
    <row r="9" spans="1:11" x14ac:dyDescent="0.25">
      <c r="A9">
        <f t="shared" si="0"/>
        <v>29.080587597756764</v>
      </c>
      <c r="B9" s="7">
        <f>'MACS-nonEU'!B10</f>
        <v>4122.8471866408099</v>
      </c>
      <c r="C9" s="7">
        <f t="shared" si="1"/>
        <v>1690.5782874123297</v>
      </c>
      <c r="D9">
        <f>'MACS-nonEU'!S10</f>
        <v>41.426613212379401</v>
      </c>
      <c r="E9">
        <f>'MACS-nonEU'!B33</f>
        <v>23009.969892436198</v>
      </c>
      <c r="F9">
        <f t="shared" si="2"/>
        <v>61.371569957002066</v>
      </c>
      <c r="G9" s="15"/>
      <c r="H9" s="15">
        <f t="shared" si="4"/>
        <v>7.0963621238522264E-3</v>
      </c>
      <c r="I9" s="15">
        <f t="shared" si="5"/>
        <v>34.846457505329475</v>
      </c>
      <c r="J9" s="15">
        <f t="shared" si="3"/>
        <v>43.298449129021705</v>
      </c>
      <c r="K9">
        <f t="shared" si="6"/>
        <v>19.636888150582141</v>
      </c>
    </row>
    <row r="10" spans="1:11" x14ac:dyDescent="0.25">
      <c r="A10">
        <f t="shared" si="0"/>
        <v>33.513050718841306</v>
      </c>
      <c r="B10" s="7">
        <f>'MACS-nonEU'!B11</f>
        <v>3865.1692464316702</v>
      </c>
      <c r="C10" s="7">
        <f t="shared" si="1"/>
        <v>1948.2562276214694</v>
      </c>
      <c r="D10">
        <f>'MACS-nonEU'!S11</f>
        <v>51.689538896105901</v>
      </c>
      <c r="E10">
        <f>'MACS-nonEU'!B34</f>
        <v>22992.793806404301</v>
      </c>
      <c r="F10">
        <f t="shared" si="2"/>
        <v>78.547655988899351</v>
      </c>
      <c r="G10" s="15"/>
      <c r="H10" s="15">
        <f t="shared" si="4"/>
        <v>6.6720874668785429E-3</v>
      </c>
      <c r="I10" s="15">
        <f t="shared" si="5"/>
        <v>46.278599396031687</v>
      </c>
      <c r="J10" s="15">
        <f t="shared" si="3"/>
        <v>29.278266273463384</v>
      </c>
      <c r="K10">
        <f t="shared" si="6"/>
        <v>30.054189826305969</v>
      </c>
    </row>
    <row r="11" spans="1:11" x14ac:dyDescent="0.25">
      <c r="A11">
        <f t="shared" si="0"/>
        <v>37.945514011871133</v>
      </c>
      <c r="B11" s="7">
        <f>'MACS-nonEU'!B12</f>
        <v>3607.4912962266199</v>
      </c>
      <c r="C11" s="7">
        <f t="shared" si="1"/>
        <v>2205.9341778265198</v>
      </c>
      <c r="D11">
        <f>'MACS-nonEU'!S12</f>
        <v>63.4145296173944</v>
      </c>
      <c r="E11">
        <f>'MACS-nonEU'!B35</f>
        <v>22972.2327387814</v>
      </c>
      <c r="F11">
        <f t="shared" si="2"/>
        <v>99.108723611800087</v>
      </c>
      <c r="G11" s="15"/>
      <c r="H11" s="15">
        <f t="shared" si="4"/>
        <v>6.3906264521308735E-3</v>
      </c>
      <c r="I11" s="15">
        <f t="shared" si="5"/>
        <v>59.32983758841452</v>
      </c>
      <c r="J11" s="15">
        <f t="shared" si="3"/>
        <v>16.684708971611769</v>
      </c>
      <c r="K11">
        <f t="shared" si="6"/>
        <v>43.62590550039338</v>
      </c>
    </row>
    <row r="12" spans="1:11" x14ac:dyDescent="0.25">
      <c r="A12">
        <f t="shared" si="0"/>
        <v>42.377977305167917</v>
      </c>
      <c r="B12" s="7">
        <f>'MACS-nonEU'!B13</f>
        <v>3349.8133460060499</v>
      </c>
      <c r="C12" s="7">
        <f t="shared" si="1"/>
        <v>2463.6121280470898</v>
      </c>
      <c r="D12">
        <f>'MACS-nonEU'!S13</f>
        <v>76.249810308229996</v>
      </c>
      <c r="E12">
        <f>'MACS-nonEU'!B36</f>
        <v>22947.7006480741</v>
      </c>
      <c r="F12">
        <f t="shared" si="2"/>
        <v>123.64081431910017</v>
      </c>
      <c r="G12" s="15"/>
      <c r="H12" s="15">
        <f t="shared" si="4"/>
        <v>6.167339964743705E-3</v>
      </c>
      <c r="I12" s="15">
        <f t="shared" si="5"/>
        <v>74.000171671335835</v>
      </c>
      <c r="J12" s="15">
        <f t="shared" si="3"/>
        <v>5.0608739966070209</v>
      </c>
      <c r="K12">
        <f t="shared" si="6"/>
        <v>60.769240135689884</v>
      </c>
    </row>
    <row r="13" spans="1:11" x14ac:dyDescent="0.25">
      <c r="A13">
        <f t="shared" si="0"/>
        <v>46.810440598967496</v>
      </c>
      <c r="B13" s="7">
        <f>'MACS-nonEU'!B14</f>
        <v>3092.1353957562501</v>
      </c>
      <c r="C13" s="7">
        <f t="shared" si="1"/>
        <v>2721.2900782968895</v>
      </c>
      <c r="D13">
        <f>'MACS-nonEU'!S14</f>
        <v>89.636145156663503</v>
      </c>
      <c r="E13">
        <f>'MACS-nonEU'!B37</f>
        <v>22918.841743169101</v>
      </c>
      <c r="F13">
        <f t="shared" si="2"/>
        <v>152.49971922409895</v>
      </c>
      <c r="G13" s="15"/>
      <c r="H13" s="15">
        <f t="shared" si="4"/>
        <v>5.9495455374300411E-3</v>
      </c>
      <c r="I13" s="15">
        <f t="shared" si="5"/>
        <v>90.289601645997919</v>
      </c>
      <c r="J13" s="15">
        <f t="shared" si="3"/>
        <v>0.42700538345326078</v>
      </c>
      <c r="K13">
        <f t="shared" si="6"/>
        <v>81.901399044210891</v>
      </c>
    </row>
    <row r="14" spans="1:11" x14ac:dyDescent="0.25">
      <c r="A14">
        <f t="shared" si="0"/>
        <v>51.242903893229972</v>
      </c>
      <c r="B14" s="7">
        <f>'MACS-nonEU'!B15</f>
        <v>2834.4574454795402</v>
      </c>
      <c r="C14" s="7">
        <f t="shared" si="1"/>
        <v>2978.9680285735994</v>
      </c>
      <c r="D14">
        <f>'MACS-nonEU'!S15</f>
        <v>103.273586143491</v>
      </c>
      <c r="E14">
        <f>'MACS-nonEU'!B38</f>
        <v>22885.335008178401</v>
      </c>
      <c r="F14">
        <f t="shared" si="2"/>
        <v>186.00645421479931</v>
      </c>
      <c r="G14" s="15"/>
      <c r="H14" s="15">
        <f t="shared" si="4"/>
        <v>5.7285309428373801E-3</v>
      </c>
      <c r="I14" s="15">
        <f t="shared" si="5"/>
        <v>108.19812751278334</v>
      </c>
      <c r="J14" s="15">
        <f t="shared" si="3"/>
        <v>24.251107697871696</v>
      </c>
      <c r="K14">
        <f t="shared" si="6"/>
        <v>107.43958753737034</v>
      </c>
    </row>
    <row r="15" spans="1:11" x14ac:dyDescent="0.25">
      <c r="A15">
        <f t="shared" si="0"/>
        <v>55.675367187733116</v>
      </c>
      <c r="B15" s="7">
        <f>'MACS-nonEU'!B16</f>
        <v>2576.77949518884</v>
      </c>
      <c r="C15" s="7">
        <f t="shared" si="1"/>
        <v>3236.6459788642997</v>
      </c>
      <c r="D15">
        <f>'MACS-nonEU'!S16</f>
        <v>119.887785825238</v>
      </c>
      <c r="E15">
        <f>'MACS-nonEU'!B39</f>
        <v>22847.3337408968</v>
      </c>
      <c r="F15">
        <f t="shared" si="2"/>
        <v>224.00772149640034</v>
      </c>
      <c r="G15" s="15"/>
      <c r="H15" s="15">
        <f t="shared" si="4"/>
        <v>5.6427651974541079E-3</v>
      </c>
      <c r="I15" s="15">
        <f t="shared" si="5"/>
        <v>127.72574927117967</v>
      </c>
      <c r="J15" s="15">
        <f t="shared" si="3"/>
        <v>61.433670979917785</v>
      </c>
      <c r="K15">
        <f t="shared" si="6"/>
        <v>137.80101092533116</v>
      </c>
    </row>
    <row r="16" spans="1:11" x14ac:dyDescent="0.25">
      <c r="A16">
        <f t="shared" si="0"/>
        <v>60.107830482397937</v>
      </c>
      <c r="B16" s="7">
        <f>'MACS-nonEU'!B17</f>
        <v>2319.1015448887401</v>
      </c>
      <c r="C16" s="7">
        <f t="shared" si="1"/>
        <v>3494.3239291643995</v>
      </c>
      <c r="D16">
        <f>'MACS-nonEU'!S17</f>
        <v>149.82563591213099</v>
      </c>
      <c r="E16">
        <f>'MACS-nonEU'!B40</f>
        <v>22804.7567026918</v>
      </c>
      <c r="F16">
        <f t="shared" si="2"/>
        <v>266.58475970139989</v>
      </c>
      <c r="G16" s="15"/>
      <c r="H16" s="15">
        <f t="shared" si="4"/>
        <v>6.0614611483822429E-3</v>
      </c>
      <c r="I16" s="15">
        <f t="shared" si="5"/>
        <v>148.87246692105936</v>
      </c>
      <c r="J16" s="15">
        <f t="shared" si="3"/>
        <v>0.90853112554051907</v>
      </c>
      <c r="K16">
        <f t="shared" si="6"/>
        <v>173.40287451866442</v>
      </c>
    </row>
    <row r="17" spans="1:11" x14ac:dyDescent="0.25">
      <c r="A17">
        <f t="shared" si="0"/>
        <v>64.540293778473284</v>
      </c>
      <c r="B17" s="7">
        <f>'MACS-nonEU'!B18</f>
        <v>2061.4235945066398</v>
      </c>
      <c r="C17" s="7">
        <f t="shared" si="1"/>
        <v>3752.0018795464998</v>
      </c>
      <c r="D17">
        <f>'MACS-nonEU'!S18</f>
        <v>209.15116931267599</v>
      </c>
      <c r="E17">
        <f>'MACS-nonEU'!B41</f>
        <v>22753.3656623024</v>
      </c>
      <c r="F17">
        <f t="shared" si="2"/>
        <v>317.97580009080048</v>
      </c>
      <c r="H17" s="15">
        <f t="shared" si="4"/>
        <v>7.3558272285491428E-3</v>
      </c>
      <c r="I17" s="15">
        <f t="shared" si="5"/>
        <v>171.63828046924195</v>
      </c>
      <c r="J17" s="15"/>
      <c r="K17">
        <f t="shared" si="6"/>
        <v>214.6623836409083</v>
      </c>
    </row>
    <row r="18" spans="1:11" x14ac:dyDescent="0.25">
      <c r="A18">
        <f t="shared" si="0"/>
        <v>68.972757077090336</v>
      </c>
      <c r="B18" s="7">
        <f>'MACS-nonEU'!B19</f>
        <v>1803.74564397678</v>
      </c>
      <c r="C18" s="7">
        <f t="shared" si="1"/>
        <v>4009.6798300763594</v>
      </c>
      <c r="D18">
        <f>'MACS-nonEU'!S19</f>
        <v>292.81046332558799</v>
      </c>
      <c r="E18">
        <f>'MACS-nonEU'!B42</f>
        <v>22681.0593450462</v>
      </c>
      <c r="F18">
        <f t="shared" si="2"/>
        <v>390.28211734700017</v>
      </c>
      <c r="H18" s="15">
        <f t="shared" si="4"/>
        <v>9.0457968261478412E-3</v>
      </c>
      <c r="I18" s="15">
        <f t="shared" si="5"/>
        <v>196.02318992370294</v>
      </c>
      <c r="J18" s="15"/>
      <c r="K18">
        <f t="shared" si="6"/>
        <v>261.99674362143304</v>
      </c>
    </row>
    <row r="19" spans="1:11" x14ac:dyDescent="0.25">
      <c r="A19">
        <f t="shared" si="0"/>
        <v>73.405220378161033</v>
      </c>
      <c r="B19" s="7">
        <f>'MACS-nonEU'!B20</f>
        <v>1546.0676933042801</v>
      </c>
      <c r="C19" s="7">
        <f t="shared" si="1"/>
        <v>4267.35778074886</v>
      </c>
      <c r="D19">
        <f>'MACS-nonEU'!S20</f>
        <v>396.34592143132102</v>
      </c>
      <c r="E19">
        <f>'MACS-nonEU'!B43</f>
        <v>22578.6963162313</v>
      </c>
      <c r="F19">
        <f t="shared" si="2"/>
        <v>492.6451461618999</v>
      </c>
      <c r="H19" s="15">
        <f t="shared" si="4"/>
        <v>1.0859263782703139E-2</v>
      </c>
      <c r="I19" s="15">
        <f t="shared" si="5"/>
        <v>222.02719528669479</v>
      </c>
      <c r="J19" s="15"/>
      <c r="K19">
        <f t="shared" si="6"/>
        <v>315.8231597815078</v>
      </c>
    </row>
    <row r="20" spans="1:11" x14ac:dyDescent="0.25">
      <c r="A20">
        <f t="shared" si="0"/>
        <v>77.83768350921423</v>
      </c>
      <c r="B20" s="7">
        <f>'MACS-nonEU'!B21</f>
        <v>1288.3897525156201</v>
      </c>
      <c r="C20" s="7">
        <f t="shared" si="1"/>
        <v>4525.0357215375197</v>
      </c>
      <c r="D20">
        <f>'MACS-nonEU'!S21</f>
        <v>520.87597354494596</v>
      </c>
      <c r="E20">
        <f>'MACS-nonEU'!B44</f>
        <v>22438.485766529298</v>
      </c>
      <c r="F20">
        <f t="shared" si="2"/>
        <v>632.85569586390193</v>
      </c>
      <c r="H20" s="15">
        <f t="shared" si="4"/>
        <v>1.2771435649796294E-2</v>
      </c>
      <c r="I20" s="15">
        <f t="shared" si="5"/>
        <v>249.65029545456647</v>
      </c>
      <c r="J20" s="15"/>
      <c r="K20">
        <f t="shared" si="6"/>
        <v>376.55883494143637</v>
      </c>
    </row>
    <row r="21" spans="1:11" x14ac:dyDescent="0.25">
      <c r="A21">
        <f t="shared" si="0"/>
        <v>82.270146813111808</v>
      </c>
      <c r="B21" s="7">
        <f>'MACS-nonEU'!B22</f>
        <v>1030.7118016787799</v>
      </c>
      <c r="C21" s="7">
        <f t="shared" si="1"/>
        <v>4782.7136723743597</v>
      </c>
      <c r="D21">
        <f>'MACS-nonEU'!S22</f>
        <v>672.86672075932904</v>
      </c>
      <c r="E21">
        <f>'MACS-nonEU'!B45</f>
        <v>22252.463066516899</v>
      </c>
      <c r="F21">
        <f t="shared" si="2"/>
        <v>818.87839587630151</v>
      </c>
      <c r="H21" s="15">
        <f t="shared" si="4"/>
        <v>1.4891730253327465E-2</v>
      </c>
      <c r="I21" s="15">
        <f t="shared" si="5"/>
        <v>278.89249256558122</v>
      </c>
      <c r="J21" s="15"/>
      <c r="K21">
        <f t="shared" si="6"/>
        <v>444.62097910532316</v>
      </c>
    </row>
    <row r="22" spans="1:11" x14ac:dyDescent="0.25">
      <c r="A22">
        <f t="shared" si="0"/>
        <v>86.702610169438785</v>
      </c>
      <c r="B22" s="7">
        <f>'MACS-nonEU'!B23</f>
        <v>773.03384779399801</v>
      </c>
      <c r="C22" s="7">
        <f t="shared" si="1"/>
        <v>5040.391626259142</v>
      </c>
      <c r="D22">
        <f>'MACS-nonEU'!S23</f>
        <v>877.964509173598</v>
      </c>
      <c r="E22">
        <f>'MACS-nonEU'!B46</f>
        <v>22010.232194128901</v>
      </c>
      <c r="F22">
        <f t="shared" si="2"/>
        <v>1061.1092682642993</v>
      </c>
      <c r="H22" s="15">
        <f t="shared" si="4"/>
        <v>1.7687511589125664E-2</v>
      </c>
      <c r="I22" s="15">
        <f t="shared" si="5"/>
        <v>309.75378594876025</v>
      </c>
      <c r="J22" s="15"/>
      <c r="K22">
        <f t="shared" si="6"/>
        <v>520.42679629939937</v>
      </c>
    </row>
    <row r="23" spans="1:11" x14ac:dyDescent="0.25">
      <c r="H23" s="15"/>
    </row>
    <row r="24" spans="1:11" x14ac:dyDescent="0.25">
      <c r="H24" s="15"/>
    </row>
  </sheetData>
  <mergeCells count="1">
    <mergeCell ref="A1:D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G q F V T J V O t q n A A A A + Q A A A B I A H A B D b 2 5 m a W c v U G F j a 2 F n Z S 5 4 b W w g o h g A K K A U A A A A A A A A A A A A A A A A A A A A A A A A A A A A h Y 9 B D o I w F E S v Q r q n L d U Y I Z + y c C u J C d G 4 b U q F R i i G F s v d X H g k r y C J o u 5 c z u S 9 Z O Z x u 0 M 2 t k 1 w V b 3 V n U l R h C k K l J F d q U 2 V o s G d w j X K O O y E P I t K B R N s b D J a n a L a u U t C i P c e + w X u + o o w S i N y z L e F r F U r Q m 2 s E 0 Y q 9 L H K / x b i c H i N 4 Q z H S 7 x i L M Z 0 Q o D M P e T a f B k 2 T c Y U y E 8 J m 6 F x Q 6 + 4 M u G + A D J H I O 8 b / A l Q S w M E F A A C A A g A 6 G q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q h V U o i k e 4 D g A A A B E A A A A T A B w A R m 9 y b X V s Y X M v U 2 V j d G l v b j E u b S C i G A A o o B Q A A A A A A A A A A A A A A A A A A A A A A A A A A A A r T k 0 u y c z P U w i G 0 I b W A F B L A Q I t A B Q A A g A I A O h q h V U y V T r a p w A A A P k A A A A S A A A A A A A A A A A A A A A A A A A A A A B D b 2 5 m a W c v U G F j a 2 F n Z S 5 4 b W x Q S w E C L Q A U A A I A C A D o a o V V D 8 r p q 6 Q A A A D p A A A A E w A A A A A A A A A A A A A A A A D z A A A A W 0 N v b n R l b n R f V H l w Z X N d L n h t b F B L A Q I t A B Q A A g A I A O h q h V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e 7 Y 6 P O z j 8 T a 0 M u + N 4 M q E v A A A A A A I A A A A A A A N m A A D A A A A A E A A A A B B T 2 j 1 d C E q 8 5 e m N S 1 4 X J p w A A A A A B I A A A K A A A A A Q A A A A V m 2 m / R y t F p n o 6 X c q i G 3 e b l A A A A B s j C Y a p J 2 + a z c M m L B 8 Q w 4 2 Q P l I w 8 U O r Y 1 W 0 g 9 q m G J N R 5 W 2 7 X s 0 / q l 9 E f Z O s P q t O l o O z D B j e q z Z 7 / 5 m 8 E x 6 a m x s 9 W x I l Z R 2 J A O J J I i e t x p K 4 B Q A A A C R 9 m / j O a R I h t r G 8 G P 1 b h m e 3 7 y u 6 A = = < / D a t a M a s h u p > 
</file>

<file path=customXml/itemProps1.xml><?xml version="1.0" encoding="utf-8"?>
<ds:datastoreItem xmlns:ds="http://schemas.openxmlformats.org/officeDocument/2006/customXml" ds:itemID="{27529EB2-6CCD-4138-B58C-74CA17BBEC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readme</vt:lpstr>
      <vt:lpstr>Alphas</vt:lpstr>
      <vt:lpstr>alpha_i</vt:lpstr>
      <vt:lpstr>alpha_i_split</vt:lpstr>
      <vt:lpstr>CO2</vt:lpstr>
      <vt:lpstr>GDP_WB</vt:lpstr>
      <vt:lpstr>MAC-EU</vt:lpstr>
      <vt:lpstr>MACS-nonEU</vt:lpstr>
      <vt:lpstr>USA</vt:lpstr>
      <vt:lpstr>EU</vt:lpstr>
      <vt:lpstr>GBR</vt:lpstr>
      <vt:lpstr>CAN</vt:lpstr>
      <vt:lpstr>JPN</vt:lpstr>
      <vt:lpstr>KOR</vt:lpstr>
      <vt:lpstr>RUS</vt:lpstr>
      <vt:lpstr>CHN</vt:lpstr>
      <vt:lpstr>IND</vt:lpstr>
      <vt:lpstr>BRA</vt:lpstr>
      <vt:lpstr>EEU</vt:lpstr>
      <vt:lpstr>REU</vt:lpstr>
      <vt:lpstr>ANZ</vt:lpstr>
      <vt:lpstr>MEA</vt:lpstr>
      <vt:lpstr>AFR</vt:lpstr>
      <vt:lpstr>OAM</vt:lpstr>
      <vt:lpstr>OAS</vt:lpstr>
      <vt:lpstr>Alphas Non-EU</vt:lpstr>
      <vt:lpstr>ISO3</vt:lpstr>
      <vt:lpstr>ISO3_2.0</vt:lpstr>
    </vt:vector>
  </TitlesOfParts>
  <Company>Institut für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Sonja</dc:creator>
  <cp:lastModifiedBy>Rickels, Wilfried</cp:lastModifiedBy>
  <dcterms:created xsi:type="dcterms:W3CDTF">2022-11-16T09:19:00Z</dcterms:created>
  <dcterms:modified xsi:type="dcterms:W3CDTF">2024-07-23T11:25:01Z</dcterms:modified>
</cp:coreProperties>
</file>