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claimcom-my.sharepoint.com/personal/joewilson_armclaim_com/Documents/Documents/Fees Breakdown/"/>
    </mc:Choice>
  </mc:AlternateContent>
  <xr:revisionPtr revIDLastSave="43" documentId="6_{77EE03D0-8285-43A3-B17D-E918901F2F82}" xr6:coauthVersionLast="47" xr6:coauthVersionMax="47" xr10:uidLastSave="{EC81C24A-9600-4456-B336-D6FDB36D6E8B}"/>
  <bookViews>
    <workbookView xWindow="-120" yWindow="-120" windowWidth="38640" windowHeight="15840" activeTab="3" xr2:uid="{DF5C0B7D-3D29-4B0B-B72E-62B79DADC2DB}"/>
  </bookViews>
  <sheets>
    <sheet name="RM Invoicing" sheetId="2" r:id="rId1"/>
    <sheet name="WEB" sheetId="5" r:id="rId2"/>
    <sheet name="LTS" sheetId="3" r:id="rId3"/>
    <sheet name="Amazon" sheetId="6" r:id="rId4"/>
    <sheet name="eBay" sheetId="4" r:id="rId5"/>
    <sheet name="Postage Costs" sheetId="7" r:id="rId6"/>
    <sheet name="Web Pivot" sheetId="8" r:id="rId7"/>
    <sheet name="LTS Pivot" sheetId="9" r:id="rId8"/>
    <sheet name="Amazon Pivot" sheetId="10" r:id="rId9"/>
    <sheet name="eBay Pivot" sheetId="11" r:id="rId10"/>
  </sheets>
  <calcPr calcId="191028"/>
  <pivotCaches>
    <pivotCache cacheId="4" r:id="rId11"/>
    <pivotCache cacheId="5" r:id="rId12"/>
    <pivotCache cacheId="6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4" i="2"/>
  <c r="G33" i="2"/>
  <c r="H33" i="2"/>
  <c r="I33" i="2"/>
  <c r="J33" i="2"/>
  <c r="L33" i="2"/>
  <c r="M33" i="2"/>
  <c r="N33" i="2"/>
  <c r="O33" i="2"/>
  <c r="Q33" i="2"/>
  <c r="R33" i="2"/>
  <c r="S33" i="2"/>
  <c r="T33" i="2"/>
  <c r="B33" i="2"/>
  <c r="C29" i="2"/>
  <c r="C30" i="2"/>
  <c r="C31" i="2"/>
  <c r="C32" i="2"/>
  <c r="G29" i="2"/>
  <c r="H29" i="2"/>
  <c r="I29" i="2"/>
  <c r="J29" i="2"/>
  <c r="L29" i="2"/>
  <c r="M29" i="2"/>
  <c r="N29" i="2"/>
  <c r="O29" i="2"/>
  <c r="Q29" i="2"/>
  <c r="R29" i="2"/>
  <c r="S29" i="2"/>
  <c r="T29" i="2"/>
  <c r="G30" i="2"/>
  <c r="H30" i="2"/>
  <c r="I30" i="2"/>
  <c r="J30" i="2"/>
  <c r="L30" i="2"/>
  <c r="M30" i="2"/>
  <c r="N30" i="2"/>
  <c r="O30" i="2"/>
  <c r="Q30" i="2"/>
  <c r="R30" i="2"/>
  <c r="S30" i="2"/>
  <c r="T30" i="2"/>
  <c r="G31" i="2"/>
  <c r="H31" i="2"/>
  <c r="I31" i="2"/>
  <c r="J31" i="2"/>
  <c r="L31" i="2"/>
  <c r="M31" i="2"/>
  <c r="N31" i="2"/>
  <c r="O31" i="2"/>
  <c r="Q31" i="2"/>
  <c r="R31" i="2"/>
  <c r="S31" i="2"/>
  <c r="T31" i="2"/>
  <c r="G32" i="2"/>
  <c r="H32" i="2"/>
  <c r="I32" i="2"/>
  <c r="J32" i="2"/>
  <c r="L32" i="2"/>
  <c r="M32" i="2"/>
  <c r="N32" i="2"/>
  <c r="O32" i="2"/>
  <c r="Q32" i="2"/>
  <c r="R32" i="2"/>
  <c r="S32" i="2"/>
  <c r="T32" i="2"/>
  <c r="AB33" i="5"/>
  <c r="U34" i="4"/>
  <c r="V34" i="4"/>
  <c r="W34" i="4"/>
  <c r="AF31" i="5"/>
  <c r="AE31" i="5"/>
  <c r="AE33" i="5"/>
  <c r="AF33" i="5" s="1"/>
  <c r="AC31" i="5"/>
  <c r="AC32" i="5"/>
  <c r="AC33" i="5"/>
  <c r="AA30" i="5"/>
  <c r="AA31" i="5"/>
  <c r="AA32" i="5"/>
  <c r="AE32" i="5" s="1"/>
  <c r="AF32" i="5" s="1"/>
  <c r="AA33" i="5"/>
  <c r="V30" i="5"/>
  <c r="U33" i="3"/>
  <c r="U32" i="3"/>
  <c r="U31" i="3"/>
  <c r="T33" i="3"/>
  <c r="W33" i="3" s="1"/>
  <c r="X33" i="3" s="1"/>
  <c r="S31" i="3"/>
  <c r="S32" i="3"/>
  <c r="W32" i="3" s="1"/>
  <c r="X32" i="3" s="1"/>
  <c r="S33" i="3"/>
  <c r="P31" i="6"/>
  <c r="P32" i="6"/>
  <c r="P33" i="6"/>
  <c r="Q33" i="6" s="1"/>
  <c r="S33" i="6" s="1"/>
  <c r="T33" i="6" s="1"/>
  <c r="S30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4" i="6"/>
  <c r="L33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S31" i="6" s="1"/>
  <c r="T31" i="6" s="1"/>
  <c r="Q32" i="6"/>
  <c r="S32" i="6" s="1"/>
  <c r="T32" i="6" s="1"/>
  <c r="Q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4" i="6"/>
  <c r="T29" i="6"/>
  <c r="W32" i="4"/>
  <c r="W33" i="4"/>
  <c r="U32" i="4"/>
  <c r="U33" i="4"/>
  <c r="Y32" i="4"/>
  <c r="Z32" i="4" s="1"/>
  <c r="Y33" i="4"/>
  <c r="Z33" i="4" s="1"/>
  <c r="W31" i="3"/>
  <c r="X31" i="3" s="1"/>
  <c r="V33" i="4"/>
  <c r="T32" i="3"/>
  <c r="AB32" i="5"/>
  <c r="V32" i="4"/>
  <c r="C32" i="4"/>
  <c r="C33" i="4"/>
  <c r="C34" i="4"/>
  <c r="C31" i="6"/>
  <c r="C32" i="6"/>
  <c r="C33" i="6"/>
  <c r="C32" i="3"/>
  <c r="C33" i="3"/>
  <c r="C32" i="5"/>
  <c r="C33" i="5"/>
  <c r="C31" i="3"/>
  <c r="T31" i="3"/>
  <c r="C31" i="5"/>
  <c r="AB31" i="5"/>
  <c r="AC30" i="5"/>
  <c r="D2" i="5"/>
  <c r="E2" i="5"/>
  <c r="F2" i="5"/>
  <c r="G2" i="5"/>
  <c r="H2" i="5"/>
  <c r="I2" i="5"/>
  <c r="J2" i="5"/>
  <c r="K2" i="5"/>
  <c r="L2" i="5"/>
  <c r="M2" i="5"/>
  <c r="AB30" i="5"/>
  <c r="AE30" i="5"/>
  <c r="AF30" i="5"/>
  <c r="S30" i="3"/>
  <c r="W30" i="3" s="1"/>
  <c r="X30" i="3" s="1"/>
  <c r="D2" i="3"/>
  <c r="H2" i="3"/>
  <c r="T30" i="3"/>
  <c r="U30" i="3"/>
  <c r="D2" i="6"/>
  <c r="P9" i="6" s="1"/>
  <c r="U31" i="4"/>
  <c r="D2" i="4"/>
  <c r="E2" i="4"/>
  <c r="F2" i="4"/>
  <c r="G2" i="4"/>
  <c r="H2" i="4"/>
  <c r="I2" i="4"/>
  <c r="J2" i="4"/>
  <c r="K2" i="4"/>
  <c r="L2" i="4"/>
  <c r="M2" i="4"/>
  <c r="V31" i="4"/>
  <c r="W31" i="4"/>
  <c r="Y31" i="4"/>
  <c r="Z31" i="4"/>
  <c r="C31" i="4"/>
  <c r="C30" i="6"/>
  <c r="C30" i="3"/>
  <c r="C30" i="5"/>
  <c r="U30" i="4"/>
  <c r="AC29" i="5"/>
  <c r="AA29" i="5"/>
  <c r="AE29" i="5" s="1"/>
  <c r="AF29" i="5" s="1"/>
  <c r="AC28" i="5"/>
  <c r="AA28" i="5"/>
  <c r="S28" i="3"/>
  <c r="T28" i="3"/>
  <c r="U28" i="3"/>
  <c r="W28" i="3"/>
  <c r="X28" i="3"/>
  <c r="S29" i="3"/>
  <c r="U29" i="3"/>
  <c r="P6" i="6"/>
  <c r="T6" i="6" s="1"/>
  <c r="P8" i="6"/>
  <c r="C8" i="2" s="1"/>
  <c r="E8" i="2" s="1"/>
  <c r="P12" i="6"/>
  <c r="C12" i="2" s="1"/>
  <c r="P14" i="6"/>
  <c r="J14" i="2" s="1"/>
  <c r="P15" i="6"/>
  <c r="J15" i="2" s="1"/>
  <c r="P19" i="6"/>
  <c r="T19" i="6"/>
  <c r="P20" i="6"/>
  <c r="J20" i="2" s="1"/>
  <c r="P21" i="6"/>
  <c r="P22" i="6"/>
  <c r="C22" i="2" s="1"/>
  <c r="P23" i="6"/>
  <c r="C23" i="2" s="1"/>
  <c r="P26" i="6"/>
  <c r="C26" i="2" s="1"/>
  <c r="P28" i="6"/>
  <c r="J28" i="2" s="1"/>
  <c r="P5" i="6"/>
  <c r="T5" i="6" s="1"/>
  <c r="P4" i="6"/>
  <c r="J4" i="2" s="1"/>
  <c r="U29" i="4"/>
  <c r="W29" i="4"/>
  <c r="W30" i="4"/>
  <c r="AB29" i="5"/>
  <c r="AB28" i="5"/>
  <c r="AE28" i="5"/>
  <c r="AF28" i="5"/>
  <c r="T29" i="3"/>
  <c r="P29" i="6"/>
  <c r="V30" i="4"/>
  <c r="V29" i="4"/>
  <c r="Y29" i="4"/>
  <c r="Z29" i="4"/>
  <c r="Y30" i="4"/>
  <c r="Z30" i="4"/>
  <c r="C29" i="4"/>
  <c r="C30" i="4"/>
  <c r="C28" i="6"/>
  <c r="C29" i="6"/>
  <c r="C28" i="3"/>
  <c r="C29" i="3"/>
  <c r="C28" i="5"/>
  <c r="C29" i="5"/>
  <c r="B29" i="2"/>
  <c r="B30" i="2"/>
  <c r="B31" i="2"/>
  <c r="B3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AA27" i="5"/>
  <c r="AA26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4" i="5"/>
  <c r="S25" i="3"/>
  <c r="S26" i="3"/>
  <c r="S27" i="3"/>
  <c r="U25" i="3"/>
  <c r="U26" i="3"/>
  <c r="U27" i="3"/>
  <c r="T26" i="3"/>
  <c r="W26" i="3"/>
  <c r="X26" i="3"/>
  <c r="T27" i="3"/>
  <c r="H27" i="2"/>
  <c r="M27" i="2"/>
  <c r="R27" i="2"/>
  <c r="H28" i="2"/>
  <c r="C25" i="6"/>
  <c r="C26" i="6"/>
  <c r="C27" i="6"/>
  <c r="T25" i="3"/>
  <c r="C25" i="5"/>
  <c r="C26" i="5"/>
  <c r="C27" i="5"/>
  <c r="U23" i="3"/>
  <c r="U24" i="3"/>
  <c r="S23" i="3"/>
  <c r="S24" i="3"/>
  <c r="T24" i="3"/>
  <c r="C24" i="4"/>
  <c r="C25" i="4"/>
  <c r="C26" i="4"/>
  <c r="C27" i="4"/>
  <c r="C28" i="4"/>
  <c r="C23" i="6"/>
  <c r="C24" i="6"/>
  <c r="C24" i="3"/>
  <c r="C25" i="3"/>
  <c r="C26" i="3"/>
  <c r="C27" i="3"/>
  <c r="C23" i="3"/>
  <c r="T23" i="3"/>
  <c r="C23" i="5"/>
  <c r="C24" i="5"/>
  <c r="T20" i="3"/>
  <c r="V20" i="4"/>
  <c r="AB26" i="5"/>
  <c r="G26" i="2"/>
  <c r="AB12" i="5"/>
  <c r="H20" i="2"/>
  <c r="M20" i="2"/>
  <c r="R20" i="2"/>
  <c r="I20" i="2"/>
  <c r="AC20" i="5"/>
  <c r="L20" i="2"/>
  <c r="W20" i="4"/>
  <c r="N20" i="2"/>
  <c r="O20" i="2"/>
  <c r="S20" i="2"/>
  <c r="T21" i="3"/>
  <c r="V21" i="4"/>
  <c r="AB21" i="5"/>
  <c r="C21" i="2"/>
  <c r="AC21" i="5"/>
  <c r="L21" i="2"/>
  <c r="H21" i="2"/>
  <c r="I21" i="2"/>
  <c r="J21" i="2"/>
  <c r="M21" i="2"/>
  <c r="W21" i="4"/>
  <c r="N21" i="2"/>
  <c r="O21" i="2"/>
  <c r="R21" i="2"/>
  <c r="S21" i="2"/>
  <c r="M22" i="2"/>
  <c r="W22" i="4"/>
  <c r="N22" i="2"/>
  <c r="O22" i="2"/>
  <c r="H23" i="2"/>
  <c r="M23" i="2"/>
  <c r="R23" i="2"/>
  <c r="W23" i="4"/>
  <c r="N23" i="2"/>
  <c r="O23" i="2"/>
  <c r="H24" i="2"/>
  <c r="AC24" i="5"/>
  <c r="L24" i="2"/>
  <c r="M24" i="2"/>
  <c r="O24" i="2"/>
  <c r="H25" i="2"/>
  <c r="AC25" i="5"/>
  <c r="L25" i="2"/>
  <c r="M25" i="2"/>
  <c r="R25" i="2"/>
  <c r="W25" i="4"/>
  <c r="N25" i="2"/>
  <c r="O25" i="2"/>
  <c r="V26" i="4"/>
  <c r="I26" i="2"/>
  <c r="H26" i="2"/>
  <c r="AC26" i="5"/>
  <c r="L26" i="2"/>
  <c r="M26" i="2"/>
  <c r="W26" i="4"/>
  <c r="N26" i="2"/>
  <c r="O26" i="2"/>
  <c r="V27" i="4"/>
  <c r="I27" i="2"/>
  <c r="W27" i="4"/>
  <c r="N27" i="2"/>
  <c r="S27" i="2"/>
  <c r="AC27" i="5"/>
  <c r="L27" i="2"/>
  <c r="O27" i="2"/>
  <c r="V28" i="4"/>
  <c r="L28" i="2"/>
  <c r="M28" i="2"/>
  <c r="W28" i="4"/>
  <c r="N28" i="2"/>
  <c r="O28" i="2"/>
  <c r="T16" i="3"/>
  <c r="H16" i="2"/>
  <c r="M16" i="2"/>
  <c r="R16" i="2"/>
  <c r="W23" i="3"/>
  <c r="X23" i="3"/>
  <c r="W24" i="3"/>
  <c r="X24" i="3"/>
  <c r="W25" i="3"/>
  <c r="X25" i="3"/>
  <c r="U20" i="3"/>
  <c r="U21" i="3"/>
  <c r="U22" i="3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S4" i="3"/>
  <c r="C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6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4" i="4"/>
  <c r="M15" i="2"/>
  <c r="O15" i="2"/>
  <c r="T15" i="2" s="1"/>
  <c r="W16" i="4"/>
  <c r="N16" i="2"/>
  <c r="O16" i="2"/>
  <c r="M17" i="2"/>
  <c r="W17" i="4"/>
  <c r="N17" i="2"/>
  <c r="O17" i="2"/>
  <c r="M18" i="2"/>
  <c r="O18" i="2"/>
  <c r="M19" i="2"/>
  <c r="O19" i="2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U28" i="4"/>
  <c r="U27" i="4"/>
  <c r="U26" i="4"/>
  <c r="U25" i="4"/>
  <c r="W24" i="4"/>
  <c r="N24" i="2"/>
  <c r="U24" i="4"/>
  <c r="U23" i="4"/>
  <c r="U22" i="4"/>
  <c r="U21" i="4"/>
  <c r="U20" i="4"/>
  <c r="W19" i="4"/>
  <c r="N19" i="2"/>
  <c r="W18" i="4"/>
  <c r="N18" i="2"/>
  <c r="W15" i="4"/>
  <c r="N15" i="2"/>
  <c r="W14" i="4"/>
  <c r="N14" i="2"/>
  <c r="W13" i="4"/>
  <c r="N13" i="2"/>
  <c r="W12" i="4"/>
  <c r="N12" i="2"/>
  <c r="W11" i="4"/>
  <c r="N11" i="2"/>
  <c r="W10" i="4"/>
  <c r="N10" i="2"/>
  <c r="W9" i="4"/>
  <c r="N9" i="2"/>
  <c r="W8" i="4"/>
  <c r="W7" i="4"/>
  <c r="N7" i="2"/>
  <c r="W6" i="4"/>
  <c r="W5" i="4"/>
  <c r="N5" i="2"/>
  <c r="W4" i="4"/>
  <c r="N4" i="2"/>
  <c r="O9" i="2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T5" i="3"/>
  <c r="AC23" i="5"/>
  <c r="L23" i="2"/>
  <c r="AC22" i="5"/>
  <c r="L22" i="2"/>
  <c r="AC19" i="5"/>
  <c r="L19" i="2"/>
  <c r="AC18" i="5"/>
  <c r="L18" i="2"/>
  <c r="AC17" i="5"/>
  <c r="L17" i="2"/>
  <c r="AC16" i="5"/>
  <c r="L16" i="2"/>
  <c r="AC15" i="5"/>
  <c r="L15" i="2"/>
  <c r="AC14" i="5"/>
  <c r="L14" i="2"/>
  <c r="AC13" i="5"/>
  <c r="L13" i="2"/>
  <c r="AC12" i="5"/>
  <c r="L12" i="2"/>
  <c r="AC11" i="5"/>
  <c r="L11" i="2"/>
  <c r="AC10" i="5"/>
  <c r="L10" i="2"/>
  <c r="AC9" i="5"/>
  <c r="L9" i="2"/>
  <c r="AC8" i="5"/>
  <c r="AC7" i="5"/>
  <c r="L7" i="2"/>
  <c r="AB7" i="5"/>
  <c r="G7" i="2"/>
  <c r="Q7" i="2"/>
  <c r="AC6" i="5"/>
  <c r="L6" i="2"/>
  <c r="AC5" i="5"/>
  <c r="L5" i="2"/>
  <c r="AC4" i="5"/>
  <c r="L4" i="2"/>
  <c r="O14" i="2"/>
  <c r="M14" i="2"/>
  <c r="O13" i="2"/>
  <c r="M13" i="2"/>
  <c r="O12" i="2"/>
  <c r="M12" i="2"/>
  <c r="O11" i="2"/>
  <c r="M11" i="2"/>
  <c r="O10" i="2"/>
  <c r="M10" i="2"/>
  <c r="M9" i="2"/>
  <c r="O8" i="2"/>
  <c r="N8" i="2"/>
  <c r="M8" i="2"/>
  <c r="L8" i="2"/>
  <c r="O7" i="2"/>
  <c r="M7" i="2"/>
  <c r="O6" i="2"/>
  <c r="N6" i="2"/>
  <c r="M6" i="2"/>
  <c r="O5" i="2"/>
  <c r="M5" i="2"/>
  <c r="O4" i="2"/>
  <c r="M4" i="2"/>
  <c r="V10" i="4"/>
  <c r="V18" i="4"/>
  <c r="I18" i="2"/>
  <c r="V6" i="4"/>
  <c r="Y6" i="4"/>
  <c r="Z6" i="4"/>
  <c r="AB23" i="5"/>
  <c r="G23" i="2"/>
  <c r="H5" i="2"/>
  <c r="R5" i="2"/>
  <c r="W5" i="3"/>
  <c r="X5" i="3"/>
  <c r="T15" i="3"/>
  <c r="H15" i="2"/>
  <c r="R15" i="2"/>
  <c r="T14" i="3"/>
  <c r="W14" i="3"/>
  <c r="X14" i="3"/>
  <c r="T13" i="3"/>
  <c r="T12" i="3"/>
  <c r="T4" i="3"/>
  <c r="H4" i="2"/>
  <c r="R4" i="2"/>
  <c r="T11" i="3"/>
  <c r="W16" i="3"/>
  <c r="X16" i="3"/>
  <c r="T22" i="3"/>
  <c r="T10" i="3"/>
  <c r="H10" i="2"/>
  <c r="R10" i="2"/>
  <c r="W21" i="3"/>
  <c r="X21" i="3"/>
  <c r="T9" i="3"/>
  <c r="W20" i="3"/>
  <c r="X20" i="3"/>
  <c r="T8" i="3"/>
  <c r="T19" i="3"/>
  <c r="T7" i="3"/>
  <c r="T18" i="3"/>
  <c r="T6" i="3"/>
  <c r="T17" i="3"/>
  <c r="H17" i="2"/>
  <c r="R17" i="2"/>
  <c r="J19" i="2"/>
  <c r="T19" i="2" s="1"/>
  <c r="I10" i="2"/>
  <c r="S10" i="2"/>
  <c r="Y10" i="4"/>
  <c r="Z10" i="4"/>
  <c r="V4" i="4"/>
  <c r="V15" i="4"/>
  <c r="I15" i="2"/>
  <c r="S15" i="2"/>
  <c r="V9" i="4"/>
  <c r="I9" i="2"/>
  <c r="S9" i="2"/>
  <c r="S18" i="2"/>
  <c r="V17" i="4"/>
  <c r="I17" i="2"/>
  <c r="S17" i="2"/>
  <c r="Y20" i="4"/>
  <c r="Z20" i="4"/>
  <c r="V8" i="4"/>
  <c r="I6" i="2"/>
  <c r="S6" i="2"/>
  <c r="V19" i="4"/>
  <c r="I19" i="2"/>
  <c r="S19" i="2"/>
  <c r="V7" i="4"/>
  <c r="V5" i="4"/>
  <c r="I5" i="2"/>
  <c r="S5" i="2"/>
  <c r="Y27" i="4"/>
  <c r="Z27" i="4"/>
  <c r="V14" i="4"/>
  <c r="I14" i="2"/>
  <c r="S14" i="2"/>
  <c r="V13" i="4"/>
  <c r="I13" i="2"/>
  <c r="S13" i="2"/>
  <c r="V24" i="4"/>
  <c r="V23" i="4"/>
  <c r="V11" i="4"/>
  <c r="V16" i="4"/>
  <c r="I16" i="2"/>
  <c r="S16" i="2"/>
  <c r="V25" i="4"/>
  <c r="I25" i="2"/>
  <c r="V12" i="4"/>
  <c r="V22" i="4"/>
  <c r="H14" i="2"/>
  <c r="R14" i="2"/>
  <c r="W15" i="3"/>
  <c r="X15" i="3"/>
  <c r="Y15" i="4"/>
  <c r="Z15" i="4"/>
  <c r="Y21" i="4"/>
  <c r="Z21" i="4"/>
  <c r="Y19" i="4"/>
  <c r="Z19" i="4"/>
  <c r="Y18" i="4"/>
  <c r="Z18" i="4"/>
  <c r="Y24" i="4"/>
  <c r="Z24" i="4"/>
  <c r="I24" i="2"/>
  <c r="S24" i="2"/>
  <c r="W22" i="3"/>
  <c r="X22" i="3"/>
  <c r="H22" i="2"/>
  <c r="R22" i="2"/>
  <c r="Y23" i="4"/>
  <c r="Z23" i="4"/>
  <c r="I23" i="2"/>
  <c r="S23" i="2"/>
  <c r="Y22" i="4"/>
  <c r="Z22" i="4"/>
  <c r="I22" i="2"/>
  <c r="S22" i="2"/>
  <c r="Y16" i="4"/>
  <c r="Z16" i="4"/>
  <c r="W17" i="3"/>
  <c r="X17" i="3"/>
  <c r="H13" i="2"/>
  <c r="R13" i="2"/>
  <c r="W13" i="3"/>
  <c r="X13" i="3"/>
  <c r="W18" i="3"/>
  <c r="X18" i="3"/>
  <c r="H18" i="2"/>
  <c r="R18" i="2"/>
  <c r="W12" i="3"/>
  <c r="X12" i="3"/>
  <c r="H12" i="2"/>
  <c r="R12" i="2"/>
  <c r="H19" i="2"/>
  <c r="R19" i="2"/>
  <c r="W19" i="3"/>
  <c r="X19" i="3"/>
  <c r="W9" i="3"/>
  <c r="X9" i="3"/>
  <c r="H9" i="2"/>
  <c r="R9" i="2"/>
  <c r="W10" i="3"/>
  <c r="X10" i="3"/>
  <c r="H8" i="2"/>
  <c r="R8" i="2"/>
  <c r="W8" i="3"/>
  <c r="X8" i="3"/>
  <c r="H11" i="2"/>
  <c r="R11" i="2"/>
  <c r="W11" i="3"/>
  <c r="X11" i="3"/>
  <c r="H7" i="2"/>
  <c r="R7" i="2"/>
  <c r="W7" i="3"/>
  <c r="X7" i="3"/>
  <c r="H6" i="2"/>
  <c r="R6" i="2"/>
  <c r="W6" i="3"/>
  <c r="X6" i="3"/>
  <c r="W4" i="3"/>
  <c r="X4" i="3"/>
  <c r="J5" i="2"/>
  <c r="I7" i="2"/>
  <c r="S7" i="2"/>
  <c r="Y7" i="4"/>
  <c r="Z7" i="4"/>
  <c r="Y4" i="4"/>
  <c r="Z4" i="4"/>
  <c r="I4" i="2"/>
  <c r="S4" i="2"/>
  <c r="Y12" i="4"/>
  <c r="Z12" i="4"/>
  <c r="I12" i="2"/>
  <c r="S12" i="2"/>
  <c r="Y5" i="4"/>
  <c r="Z5" i="4"/>
  <c r="I11" i="2"/>
  <c r="S11" i="2"/>
  <c r="Y11" i="4"/>
  <c r="Z11" i="4"/>
  <c r="Y13" i="4"/>
  <c r="Z13" i="4"/>
  <c r="Y17" i="4"/>
  <c r="Z17" i="4"/>
  <c r="Y14" i="4"/>
  <c r="Z14" i="4"/>
  <c r="Y8" i="4"/>
  <c r="Z8" i="4"/>
  <c r="I8" i="2"/>
  <c r="S8" i="2"/>
  <c r="Y9" i="4"/>
  <c r="Z9" i="4"/>
  <c r="W29" i="3"/>
  <c r="X29" i="3"/>
  <c r="R28" i="2"/>
  <c r="AE12" i="5"/>
  <c r="AF12" i="5"/>
  <c r="G12" i="2"/>
  <c r="Q12" i="2"/>
  <c r="AE7" i="5"/>
  <c r="AF7" i="5"/>
  <c r="AB11" i="5"/>
  <c r="AB14" i="5"/>
  <c r="AB19" i="5"/>
  <c r="AB13" i="5"/>
  <c r="AB27" i="5"/>
  <c r="AB5" i="5"/>
  <c r="AB8" i="5"/>
  <c r="AB9" i="5"/>
  <c r="AE21" i="5"/>
  <c r="AF21" i="5"/>
  <c r="AB17" i="5"/>
  <c r="AB10" i="5"/>
  <c r="AB25" i="5"/>
  <c r="AB20" i="5"/>
  <c r="AB4" i="5"/>
  <c r="AB15" i="5"/>
  <c r="AB6" i="5"/>
  <c r="AB24" i="5"/>
  <c r="G24" i="2"/>
  <c r="AB18" i="5"/>
  <c r="AE18" i="5"/>
  <c r="AF18" i="5"/>
  <c r="AB22" i="5"/>
  <c r="AE22" i="5"/>
  <c r="AF22" i="5"/>
  <c r="AB16" i="5"/>
  <c r="R26" i="2"/>
  <c r="I28" i="2"/>
  <c r="S28" i="2"/>
  <c r="Y28" i="4"/>
  <c r="Z28" i="4"/>
  <c r="W27" i="3"/>
  <c r="X27" i="3"/>
  <c r="G21" i="2"/>
  <c r="Q21" i="2"/>
  <c r="AE14" i="5"/>
  <c r="AF14" i="5"/>
  <c r="G14" i="2"/>
  <c r="Q14" i="2"/>
  <c r="G18" i="2"/>
  <c r="Q18" i="2"/>
  <c r="Q23" i="2"/>
  <c r="G27" i="2"/>
  <c r="Q27" i="2"/>
  <c r="Q26" i="2"/>
  <c r="AE26" i="5"/>
  <c r="AF26" i="5"/>
  <c r="AE25" i="5"/>
  <c r="AF25" i="5"/>
  <c r="S26" i="2"/>
  <c r="Y26" i="4"/>
  <c r="Z26" i="4"/>
  <c r="G25" i="2"/>
  <c r="Q25" i="2"/>
  <c r="S25" i="2"/>
  <c r="Y25" i="4"/>
  <c r="Z25" i="4"/>
  <c r="R24" i="2"/>
  <c r="AE23" i="5"/>
  <c r="AF23" i="5"/>
  <c r="AE24" i="5"/>
  <c r="AF24" i="5"/>
  <c r="Q24" i="2"/>
  <c r="AE10" i="5"/>
  <c r="AF10" i="5"/>
  <c r="G10" i="2"/>
  <c r="Q10" i="2"/>
  <c r="G17" i="2"/>
  <c r="Q17" i="2"/>
  <c r="AE6" i="5"/>
  <c r="AF6" i="5"/>
  <c r="G6" i="2"/>
  <c r="Q6" i="2"/>
  <c r="AE13" i="5"/>
  <c r="AF13" i="5"/>
  <c r="G13" i="2"/>
  <c r="Q13" i="2"/>
  <c r="G15" i="2"/>
  <c r="Q15" i="2"/>
  <c r="C15" i="2"/>
  <c r="AE9" i="5"/>
  <c r="AF9" i="5"/>
  <c r="G9" i="2"/>
  <c r="Q9" i="2"/>
  <c r="G19" i="2"/>
  <c r="Q19" i="2"/>
  <c r="C19" i="2"/>
  <c r="AE19" i="5"/>
  <c r="AF19" i="5"/>
  <c r="AE27" i="5"/>
  <c r="AF27" i="5" s="1"/>
  <c r="G4" i="2"/>
  <c r="Q4" i="2"/>
  <c r="AE4" i="5"/>
  <c r="AF4" i="5"/>
  <c r="C4" i="2"/>
  <c r="E4" i="2" s="1"/>
  <c r="G22" i="2"/>
  <c r="Q22" i="2"/>
  <c r="G11" i="2"/>
  <c r="Q11" i="2"/>
  <c r="AE11" i="5"/>
  <c r="AF11" i="5"/>
  <c r="AE15" i="5"/>
  <c r="AF15" i="5"/>
  <c r="G20" i="2"/>
  <c r="Q20" i="2"/>
  <c r="AE20" i="5"/>
  <c r="AF20" i="5"/>
  <c r="C20" i="2"/>
  <c r="AE8" i="5"/>
  <c r="AF8" i="5"/>
  <c r="G8" i="2"/>
  <c r="Q8" i="2"/>
  <c r="AE17" i="5"/>
  <c r="AF17" i="5"/>
  <c r="C5" i="2"/>
  <c r="E5" i="2"/>
  <c r="AE5" i="5"/>
  <c r="AF5" i="5"/>
  <c r="G5" i="2"/>
  <c r="Q5" i="2"/>
  <c r="G16" i="2"/>
  <c r="Q16" i="2"/>
  <c r="AE16" i="5"/>
  <c r="AF16" i="5"/>
  <c r="G28" i="2"/>
  <c r="Q28" i="2"/>
  <c r="Y34" i="4" l="1"/>
  <c r="Z34" i="4" s="1"/>
  <c r="T21" i="6"/>
  <c r="T28" i="6"/>
  <c r="T22" i="6"/>
  <c r="J8" i="2"/>
  <c r="T8" i="2" s="1"/>
  <c r="J6" i="2"/>
  <c r="T20" i="6"/>
  <c r="C6" i="2"/>
  <c r="E6" i="2" s="1"/>
  <c r="T6" i="2"/>
  <c r="T8" i="6"/>
  <c r="C28" i="2"/>
  <c r="J26" i="2"/>
  <c r="T26" i="2" s="1"/>
  <c r="T4" i="6"/>
  <c r="T14" i="2"/>
  <c r="P10" i="6"/>
  <c r="C14" i="2"/>
  <c r="T23" i="6"/>
  <c r="T12" i="6"/>
  <c r="J12" i="2"/>
  <c r="T12" i="2" s="1"/>
  <c r="T5" i="2"/>
  <c r="P11" i="6"/>
  <c r="T10" i="6"/>
  <c r="P30" i="6"/>
  <c r="T30" i="6" s="1"/>
  <c r="T16" i="6"/>
  <c r="J22" i="2"/>
  <c r="T22" i="2" s="1"/>
  <c r="T28" i="2"/>
  <c r="P27" i="6"/>
  <c r="P18" i="6"/>
  <c r="P7" i="6"/>
  <c r="T27" i="6"/>
  <c r="T26" i="6"/>
  <c r="J23" i="2"/>
  <c r="T23" i="2" s="1"/>
  <c r="P25" i="6"/>
  <c r="T25" i="6" s="1"/>
  <c r="P17" i="6"/>
  <c r="P24" i="6"/>
  <c r="T24" i="6" s="1"/>
  <c r="P16" i="6"/>
  <c r="T14" i="6"/>
  <c r="T9" i="6"/>
  <c r="J9" i="2"/>
  <c r="C9" i="2"/>
  <c r="E9" i="2" s="1"/>
  <c r="T15" i="6"/>
  <c r="T9" i="2"/>
  <c r="T4" i="2"/>
  <c r="T21" i="2"/>
  <c r="P13" i="6"/>
  <c r="T20" i="2"/>
  <c r="J10" i="2" l="1"/>
  <c r="T10" i="2" s="1"/>
  <c r="C10" i="2"/>
  <c r="C25" i="2"/>
  <c r="J25" i="2"/>
  <c r="T25" i="2" s="1"/>
  <c r="C11" i="2"/>
  <c r="J11" i="2"/>
  <c r="T11" i="2" s="1"/>
  <c r="J17" i="2"/>
  <c r="T17" i="2" s="1"/>
  <c r="T17" i="6"/>
  <c r="C17" i="2"/>
  <c r="J16" i="2"/>
  <c r="T16" i="2" s="1"/>
  <c r="C16" i="2"/>
  <c r="J27" i="2"/>
  <c r="T27" i="2" s="1"/>
  <c r="C27" i="2"/>
  <c r="T7" i="6"/>
  <c r="J7" i="2"/>
  <c r="T7" i="2" s="1"/>
  <c r="C7" i="2"/>
  <c r="E7" i="2" s="1"/>
  <c r="C24" i="2"/>
  <c r="J24" i="2"/>
  <c r="T24" i="2" s="1"/>
  <c r="T11" i="6"/>
  <c r="C18" i="2"/>
  <c r="T18" i="6"/>
  <c r="J18" i="2"/>
  <c r="T18" i="2" s="1"/>
  <c r="C13" i="2"/>
  <c r="T13" i="6"/>
  <c r="J13" i="2"/>
  <c r="T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Wilson</author>
  </authors>
  <commentList>
    <comment ref="G2" authorId="0" shapeId="0" xr:uid="{08DD51D6-30B8-456A-9F54-18A4DBE46421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Estimated using individual parcel cost * number of shippments
</t>
        </r>
      </text>
    </comment>
    <comment ref="L2" authorId="0" shapeId="0" xr:uid="{E2DF38E1-9151-4FCB-9368-0B73D89288C4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Aproximated by Shipping income minus DPD &amp; FedEx charges</t>
        </r>
      </text>
    </comment>
    <comment ref="Q2" authorId="0" shapeId="0" xr:uid="{5FFC6FAB-66CA-4837-8FA4-7C386D5F3570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Aproximated by Shipping income minus DPD &amp; FedEx charges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Wilson</author>
  </authors>
  <commentList>
    <comment ref="P3" authorId="0" shapeId="0" xr:uid="{00279789-3337-4ACA-A5B9-275C0B9C7CCD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Store Performance - Sales Total - include refunds</t>
        </r>
      </text>
    </comment>
    <comment ref="S3" authorId="0" shapeId="0" xr:uid="{C4CC5D7A-E5EA-45E8-B14F-620D4E08BDFB}">
      <text>
        <r>
          <rPr>
            <b/>
            <sz val="9"/>
            <color indexed="81"/>
            <rFont val="Tahoma"/>
            <family val="2"/>
          </rPr>
          <t>Joseph Wilson:</t>
        </r>
        <r>
          <rPr>
            <sz val="9"/>
            <color indexed="81"/>
            <rFont val="Tahoma"/>
            <family val="2"/>
          </rPr>
          <t xml:space="preserve">
Fees from 'Balance Summary</t>
        </r>
      </text>
    </comment>
    <comment ref="AD3" authorId="0" shapeId="0" xr:uid="{04AB5004-89C2-4611-84AE-2C00E31F154F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Store Performance - Profit Total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Wilson</author>
  </authors>
  <commentList>
    <comment ref="P3" authorId="0" shapeId="0" xr:uid="{CC4114ED-04F3-4350-8926-A978AD66EDA7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Store Performance - Sales Total - include refunds</t>
        </r>
      </text>
    </comment>
    <comment ref="V3" authorId="0" shapeId="0" xr:uid="{1726D21A-A408-4945-B487-0C9E9B123D18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Store Performance - Profit Total</t>
        </r>
      </text>
    </comment>
    <comment ref="R24" authorId="0" shapeId="0" xr:uid="{C3289408-D02C-4BC6-B973-1FC682D41DC5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-546.02 GBP 08/07 - 14/07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Wilson</author>
  </authors>
  <commentList>
    <comment ref="I3" authorId="0" shapeId="0" xr:uid="{C140049B-0A8F-46A0-91BC-5BBEDC350880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Store Performance - Sales Total - include refunds</t>
        </r>
      </text>
    </comment>
    <comment ref="O3" authorId="0" shapeId="0" xr:uid="{DD2F6505-8C73-4CEA-8C45-328573426006}">
      <text>
        <r>
          <rPr>
            <b/>
            <sz val="9"/>
            <color indexed="81"/>
            <rFont val="Tahoma"/>
            <family val="2"/>
          </rPr>
          <t>Joseph Wilson:</t>
        </r>
        <r>
          <rPr>
            <sz val="9"/>
            <color indexed="81"/>
            <rFont val="Tahoma"/>
            <family val="2"/>
          </rPr>
          <t xml:space="preserve">
Includes Subscription Fee and Returns Labels</t>
        </r>
      </text>
    </comment>
    <comment ref="R3" authorId="0" shapeId="0" xr:uid="{DB2248BE-BEB0-49A6-9125-A50CACBE2662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Store Performance - Profit Total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Wilson</author>
  </authors>
  <commentList>
    <comment ref="Q3" authorId="0" shapeId="0" xr:uid="{CDE40BFB-EB0D-484D-8C32-BCAD0758B5FE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Store Performance - Sales Total - include refunds</t>
        </r>
      </text>
    </comment>
    <comment ref="X3" authorId="0" shapeId="0" xr:uid="{202CA9E9-4E34-4F93-9E3A-01D216D32A91}">
      <text>
        <r>
          <rPr>
            <b/>
            <sz val="9"/>
            <color indexed="81"/>
            <rFont val="Tahoma"/>
            <charset val="1"/>
          </rPr>
          <t>Joseph Wilson:</t>
        </r>
        <r>
          <rPr>
            <sz val="9"/>
            <color indexed="81"/>
            <rFont val="Tahoma"/>
            <charset val="1"/>
          </rPr>
          <t xml:space="preserve">
Store Performance - Profit Total</t>
        </r>
      </text>
    </comment>
  </commentList>
</comments>
</file>

<file path=xl/sharedStrings.xml><?xml version="1.0" encoding="utf-8"?>
<sst xmlns="http://schemas.openxmlformats.org/spreadsheetml/2006/main" count="366" uniqueCount="107">
  <si>
    <t>13/11/2023 - 26/11/2023</t>
  </si>
  <si>
    <t>30/10/2023 - 12/11/2023</t>
  </si>
  <si>
    <t>16/10/2023 - 29/10/2023</t>
  </si>
  <si>
    <t>02/10/2023 - 15/10/2023</t>
  </si>
  <si>
    <t>Diff</t>
  </si>
  <si>
    <t>Invoiced</t>
  </si>
  <si>
    <t>Estimated</t>
  </si>
  <si>
    <t>Date</t>
  </si>
  <si>
    <t>Profit Margin</t>
  </si>
  <si>
    <t>Take-home</t>
  </si>
  <si>
    <t>FM Profit</t>
  </si>
  <si>
    <t>DPD &amp; FedEx</t>
  </si>
  <si>
    <t>Royal Mail</t>
  </si>
  <si>
    <t>Total</t>
  </si>
  <si>
    <t>LTS</t>
  </si>
  <si>
    <t>Shipping Income</t>
  </si>
  <si>
    <t>Total Sales</t>
  </si>
  <si>
    <t>FedEx</t>
  </si>
  <si>
    <t>DPD</t>
  </si>
  <si>
    <t>MTE - DDP Europe</t>
  </si>
  <si>
    <t>SD1 - Parcel Special</t>
  </si>
  <si>
    <t>TRN - 24 Letter No Signature</t>
  </si>
  <si>
    <t>TPN - 24 Parcel No Signature</t>
  </si>
  <si>
    <t>TRN - 24 Letter Signature</t>
  </si>
  <si>
    <t>TRS - 48 Letter No Signature</t>
  </si>
  <si>
    <t>TPS - 48 Parcel No Signature</t>
  </si>
  <si>
    <t>TRS - 48 Letter Signature</t>
  </si>
  <si>
    <t>Total Shipped</t>
  </si>
  <si>
    <t>Period</t>
  </si>
  <si>
    <t>Postage (aprox.)</t>
  </si>
  <si>
    <t>Expenses</t>
  </si>
  <si>
    <t>Income</t>
  </si>
  <si>
    <t>Unhide&gt;</t>
  </si>
  <si>
    <t>B7 Fees</t>
  </si>
  <si>
    <t>ST Fees</t>
  </si>
  <si>
    <t>DPD Classic</t>
  </si>
  <si>
    <t>MPR/MTE - IOSS/DDP Europe</t>
  </si>
  <si>
    <t>Stripe Fees</t>
  </si>
  <si>
    <t>Paypal Fees</t>
  </si>
  <si>
    <t>Other</t>
  </si>
  <si>
    <t>Fees</t>
  </si>
  <si>
    <t>Advertising</t>
  </si>
  <si>
    <t>Refunded Fees</t>
  </si>
  <si>
    <t>Cost Total (inc VAT)</t>
  </si>
  <si>
    <t>Delivery Type</t>
  </si>
  <si>
    <t>48 Parcel Signature</t>
  </si>
  <si>
    <t>48 Letter Signature</t>
  </si>
  <si>
    <t>48 Parcel No Signature</t>
  </si>
  <si>
    <t>48 Letter No Signature</t>
  </si>
  <si>
    <t>24 Parcel Signature</t>
  </si>
  <si>
    <t>24 Letter Signature</t>
  </si>
  <si>
    <t>24 Parcel No Signature</t>
  </si>
  <si>
    <t>24 Letter No Signature</t>
  </si>
  <si>
    <t>24  Letter Signature</t>
  </si>
  <si>
    <t>WEB</t>
  </si>
  <si>
    <t>eBay</t>
  </si>
  <si>
    <t>Amazon</t>
  </si>
  <si>
    <t>27/11/2023 - 10/12/2023</t>
  </si>
  <si>
    <t>Royal Mail Shipping Income</t>
  </si>
  <si>
    <t>Royal Mail Shipping Cost</t>
  </si>
  <si>
    <t>11/12/2023 - 24/12/2023</t>
  </si>
  <si>
    <t>25/12/2023 - 07/01/2024</t>
  </si>
  <si>
    <t>08/01/2024 - 21/01/2024</t>
  </si>
  <si>
    <t>22/01/2024 - 04/02/2024</t>
  </si>
  <si>
    <t>05/02/2024 - 18/02/2024</t>
  </si>
  <si>
    <t>19/02/2024 - 03/03/2024</t>
  </si>
  <si>
    <t>Klarna Fees</t>
  </si>
  <si>
    <t>ClearPay Fees</t>
  </si>
  <si>
    <t>04/03/2024 - 17/03/2024</t>
  </si>
  <si>
    <t>18/03/2024 - 31/03/2024</t>
  </si>
  <si>
    <t>01/04/2024 - 14/04/2024</t>
  </si>
  <si>
    <t>15/04/2024 - 28/04/2024</t>
  </si>
  <si>
    <t>29/04/2024 - 12/05/2024</t>
  </si>
  <si>
    <t>Royal Mail Shipping Difference (Loss)</t>
  </si>
  <si>
    <t>VS/Aero</t>
  </si>
  <si>
    <t>Server</t>
  </si>
  <si>
    <t>13/05/2024 - 26/05/2024</t>
  </si>
  <si>
    <t>27/05/2024 - 09/06/2024</t>
  </si>
  <si>
    <t>10/06 - 16/06</t>
  </si>
  <si>
    <t>17/06 - 23/06</t>
  </si>
  <si>
    <t>10/06/2024 - 23/06/2024</t>
  </si>
  <si>
    <t>Row Labels</t>
  </si>
  <si>
    <t>Grand Total</t>
  </si>
  <si>
    <t>Sum of Total Sales</t>
  </si>
  <si>
    <t>Sum of Total</t>
  </si>
  <si>
    <t>Sum of Royal Mail</t>
  </si>
  <si>
    <t>Sum of DPD &amp; FedEx</t>
  </si>
  <si>
    <t>Sum of FM Profit</t>
  </si>
  <si>
    <t>Sum of Take-home</t>
  </si>
  <si>
    <t>Sum of Total Fees</t>
  </si>
  <si>
    <t>Sum of Postage (aprox.)</t>
  </si>
  <si>
    <t>24/06/2024 - 07/07/2024</t>
  </si>
  <si>
    <t>08/07/2024 - 21/07/2024</t>
  </si>
  <si>
    <t>22/07/2024 - 04/08/2024</t>
  </si>
  <si>
    <t>05/08/2024 - 18/08/2024</t>
  </si>
  <si>
    <t>19/08/2024 - 01/09/2024</t>
  </si>
  <si>
    <t>SEO</t>
  </si>
  <si>
    <t>AMAZON</t>
  </si>
  <si>
    <t>EBAY</t>
  </si>
  <si>
    <t>02/09/2024 - 15/09/2024</t>
  </si>
  <si>
    <t>16/09/2024 - 29/09/2024</t>
  </si>
  <si>
    <t>Google Ads</t>
  </si>
  <si>
    <t>Meta Ads</t>
  </si>
  <si>
    <t>30/09/2024 - 13/10/2024</t>
  </si>
  <si>
    <t>14/10/2024 - 27/10/2024</t>
  </si>
  <si>
    <t>28/10/2024 - 10/11/2024</t>
  </si>
  <si>
    <t>11/11/2024 - 24/11/2024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</si>
</sst>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.00"/>
    <numFmt numFmtId="165" formatCode="#,##0.00\ ;[Red]\(#,##0.0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222222"/>
      <name val="Verdana"/>
      <family val="2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E02D00"/>
      <name val="Arial"/>
      <family val="2"/>
    </font>
    <font>
      <sz val="11"/>
      <color rgb="FF414552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9" fontId="0" fillId="0" borderId="0" xfId="1" applyFont="1"/>
    <xf numFmtId="164" fontId="0" fillId="0" borderId="0" xfId="2" applyNumberFormat="1" applyFont="1"/>
    <xf numFmtId="44" fontId="0" fillId="0" borderId="0" xfId="2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9" fontId="0" fillId="0" borderId="0" xfId="1" applyFont="1" applyFill="1" applyBorder="1"/>
    <xf numFmtId="164" fontId="0" fillId="0" borderId="3" xfId="0" applyNumberFormat="1" applyBorder="1"/>
    <xf numFmtId="164" fontId="0" fillId="0" borderId="4" xfId="2" applyNumberFormat="1" applyFont="1" applyBorder="1"/>
    <xf numFmtId="164" fontId="0" fillId="0" borderId="5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Border="1"/>
    <xf numFmtId="164" fontId="0" fillId="0" borderId="14" xfId="2" applyNumberFormat="1" applyFont="1" applyBorder="1"/>
    <xf numFmtId="164" fontId="0" fillId="0" borderId="12" xfId="2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17" xfId="0" applyFont="1" applyBorder="1"/>
    <xf numFmtId="0" fontId="4" fillId="0" borderId="18" xfId="0" applyFont="1" applyBorder="1"/>
    <xf numFmtId="0" fontId="2" fillId="0" borderId="0" xfId="0" applyFont="1"/>
    <xf numFmtId="164" fontId="0" fillId="0" borderId="0" xfId="0" applyNumberFormat="1"/>
    <xf numFmtId="0" fontId="5" fillId="0" borderId="0" xfId="0" applyFon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4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2" xfId="0" applyNumberFormat="1" applyBorder="1"/>
    <xf numFmtId="164" fontId="0" fillId="0" borderId="24" xfId="0" applyNumberFormat="1" applyBorder="1"/>
    <xf numFmtId="164" fontId="0" fillId="0" borderId="1" xfId="0" applyNumberFormat="1" applyBorder="1"/>
    <xf numFmtId="0" fontId="0" fillId="0" borderId="14" xfId="0" applyBorder="1"/>
    <xf numFmtId="0" fontId="0" fillId="0" borderId="20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164" fontId="0" fillId="0" borderId="26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2" fontId="0" fillId="0" borderId="0" xfId="0" applyNumberFormat="1"/>
    <xf numFmtId="2" fontId="6" fillId="0" borderId="27" xfId="0" applyNumberFormat="1" applyFont="1" applyBorder="1"/>
    <xf numFmtId="2" fontId="6" fillId="0" borderId="0" xfId="0" applyNumberFormat="1" applyFont="1"/>
    <xf numFmtId="0" fontId="9" fillId="0" borderId="0" xfId="0" applyFont="1"/>
    <xf numFmtId="165" fontId="9" fillId="0" borderId="0" xfId="0" applyNumberFormat="1" applyFont="1"/>
    <xf numFmtId="165" fontId="9" fillId="0" borderId="38" xfId="0" applyNumberFormat="1" applyFont="1" applyBorder="1"/>
    <xf numFmtId="165" fontId="9" fillId="0" borderId="36" xfId="0" applyNumberFormat="1" applyFont="1" applyBorder="1"/>
    <xf numFmtId="0" fontId="11" fillId="0" borderId="0" xfId="0" applyFont="1"/>
    <xf numFmtId="8" fontId="0" fillId="0" borderId="0" xfId="0" applyNumberFormat="1"/>
    <xf numFmtId="4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2" xfId="0" applyNumberFormat="1" applyBorder="1"/>
    <xf numFmtId="14" fontId="0" fillId="0" borderId="0" xfId="0" applyNumberFormat="1"/>
    <xf numFmtId="164" fontId="9" fillId="0" borderId="0" xfId="0" applyNumberFormat="1" applyFont="1"/>
    <xf numFmtId="164" fontId="9" fillId="0" borderId="37" xfId="0" applyNumberFormat="1" applyFont="1" applyBorder="1"/>
    <xf numFmtId="0" fontId="0" fillId="0" borderId="39" xfId="0" applyBorder="1"/>
    <xf numFmtId="164" fontId="10" fillId="0" borderId="0" xfId="0" applyNumberFormat="1" applyFont="1"/>
    <xf numFmtId="165" fontId="9" fillId="0" borderId="37" xfId="0" applyNumberFormat="1" applyFon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164" fontId="0" fillId="0" borderId="14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 2" xfId="2" xr:uid="{6BBF3963-94E0-47D8-BA46-4075AF3FA595}"/>
    <cellStyle name="Normal" xfId="0" builtinId="0"/>
    <cellStyle name="Percent 2" xfId="1" xr:uid="{7449A35E-5111-478D-AAC0-8DC4C40C1BC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1" defaultTableStyle="TableStyleMedium2" defaultPivotStyle="PivotStyleLight16">
    <tableStyle name="Invisible" pivot="0" table="0" count="0" xr9:uid="{0D9D9169-2000-46A6-AFA8-DA8347416C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Branches.xlsx]Web 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'Web Pivot'!$B$1</c:f>
              <c:strCache>
                <c:ptCount val="1"/>
                <c:pt idx="0">
                  <c:v>Sum of Take-home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'Web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'Web Pivot'!$B$2:$B$20</c:f>
              <c:numCache>
                <c:formatCode>General</c:formatCode>
                <c:ptCount val="18"/>
                <c:pt idx="0">
                  <c:v>2178.679157871999</c:v>
                </c:pt>
                <c:pt idx="1">
                  <c:v>2627.9363378719981</c:v>
                </c:pt>
                <c:pt idx="2">
                  <c:v>3909.0341175680005</c:v>
                </c:pt>
                <c:pt idx="3">
                  <c:v>12198.672477263999</c:v>
                </c:pt>
                <c:pt idx="4">
                  <c:v>12838.89781848</c:v>
                </c:pt>
                <c:pt idx="5">
                  <c:v>6285.2900042239999</c:v>
                </c:pt>
                <c:pt idx="6">
                  <c:v>4478.9060769600001</c:v>
                </c:pt>
                <c:pt idx="7">
                  <c:v>1945.060198784</c:v>
                </c:pt>
                <c:pt idx="8">
                  <c:v>11334.082889968002</c:v>
                </c:pt>
                <c:pt idx="9">
                  <c:v>1222.6995343600004</c:v>
                </c:pt>
                <c:pt idx="10">
                  <c:v>1718.0336545280015</c:v>
                </c:pt>
                <c:pt idx="11">
                  <c:v>3005.2695830080002</c:v>
                </c:pt>
                <c:pt idx="12">
                  <c:v>914.92378939199921</c:v>
                </c:pt>
                <c:pt idx="13">
                  <c:v>3247.9914737840008</c:v>
                </c:pt>
                <c:pt idx="14">
                  <c:v>5595.2264590879986</c:v>
                </c:pt>
                <c:pt idx="15">
                  <c:v>3723.8820572639997</c:v>
                </c:pt>
                <c:pt idx="16">
                  <c:v>960.32365317599988</c:v>
                </c:pt>
                <c:pt idx="17">
                  <c:v>2690.027727568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C9D-475A-8192-B6BA555E007B}"/>
            </c:ext>
          </c:extLst>
        </c:ser>
        <c:ser>
          <c:idx val="1"/>
          <c:order val="1"/>
          <c:tx>
            <c:strRef>
              <c:f>'Web Pivot'!$C$1</c:f>
              <c:strCache>
                <c:ptCount val="1"/>
                <c:pt idx="0">
                  <c:v>Sum of FM Profit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'Web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'Web Pivot'!$C$2:$C$20</c:f>
              <c:numCache>
                <c:formatCode>General</c:formatCode>
                <c:ptCount val="18"/>
                <c:pt idx="0">
                  <c:v>8521.43</c:v>
                </c:pt>
                <c:pt idx="1">
                  <c:v>9059.9599999999991</c:v>
                </c:pt>
                <c:pt idx="2">
                  <c:v>11066.65</c:v>
                </c:pt>
                <c:pt idx="3">
                  <c:v>20221.23</c:v>
                </c:pt>
                <c:pt idx="4">
                  <c:v>20895.46</c:v>
                </c:pt>
                <c:pt idx="5">
                  <c:v>13065.88</c:v>
                </c:pt>
                <c:pt idx="6">
                  <c:v>13331.80264</c:v>
                </c:pt>
                <c:pt idx="7">
                  <c:v>10570.09598</c:v>
                </c:pt>
                <c:pt idx="8">
                  <c:v>20141.718390000002</c:v>
                </c:pt>
                <c:pt idx="9">
                  <c:v>6349.4163950000002</c:v>
                </c:pt>
                <c:pt idx="10">
                  <c:v>7759.72</c:v>
                </c:pt>
                <c:pt idx="11">
                  <c:v>9019.0038299999997</c:v>
                </c:pt>
                <c:pt idx="12">
                  <c:v>6232.57258</c:v>
                </c:pt>
                <c:pt idx="13">
                  <c:v>8916.3568450000002</c:v>
                </c:pt>
                <c:pt idx="14">
                  <c:v>11428.545179999999</c:v>
                </c:pt>
                <c:pt idx="15">
                  <c:v>9089.41</c:v>
                </c:pt>
                <c:pt idx="16">
                  <c:v>5128.6897950000002</c:v>
                </c:pt>
                <c:pt idx="17">
                  <c:v>6639.0651500000004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C9D-475A-8192-B6BA555E007B}"/>
            </c:ext>
          </c:extLst>
        </c:ser>
        <c:ser>
          <c:idx val="2"/>
          <c:order val="2"/>
          <c:tx>
            <c:strRef>
              <c:f>'Web Pivot'!$D$1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'Web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'Web Pivot'!$D$2:$D$20</c:f>
              <c:numCache>
                <c:formatCode>General</c:formatCode>
                <c:ptCount val="18"/>
                <c:pt idx="0">
                  <c:v>25032</c:v>
                </c:pt>
                <c:pt idx="1">
                  <c:v>26888.3</c:v>
                </c:pt>
                <c:pt idx="2">
                  <c:v>31763.39</c:v>
                </c:pt>
                <c:pt idx="3">
                  <c:v>60316.82</c:v>
                </c:pt>
                <c:pt idx="4">
                  <c:v>59123.62</c:v>
                </c:pt>
                <c:pt idx="5">
                  <c:v>47095.47</c:v>
                </c:pt>
                <c:pt idx="6">
                  <c:v>52448.599999999838</c:v>
                </c:pt>
                <c:pt idx="7">
                  <c:v>51601.14</c:v>
                </c:pt>
                <c:pt idx="8">
                  <c:v>62344.17</c:v>
                </c:pt>
                <c:pt idx="9">
                  <c:v>33606.81</c:v>
                </c:pt>
                <c:pt idx="10">
                  <c:v>33299.1</c:v>
                </c:pt>
                <c:pt idx="11">
                  <c:v>37956.199999999997</c:v>
                </c:pt>
                <c:pt idx="12">
                  <c:v>26765.54</c:v>
                </c:pt>
                <c:pt idx="13">
                  <c:v>32324.799999999999</c:v>
                </c:pt>
                <c:pt idx="14">
                  <c:v>32928.949999999997</c:v>
                </c:pt>
                <c:pt idx="15">
                  <c:v>26769.64</c:v>
                </c:pt>
                <c:pt idx="16">
                  <c:v>15983.14</c:v>
                </c:pt>
                <c:pt idx="17">
                  <c:v>20963.23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C9D-475A-8192-B6BA555E007B}"/>
            </c:ext>
          </c:extLst>
        </c:ser>
        <c:ser>
          <c:idx val="3"/>
          <c:order val="3"/>
          <c:tx>
            <c:strRef>
              <c:f>'Web Pivot'!$E$1</c:f>
              <c:strCache>
                <c:ptCount val="1"/>
                <c:pt idx="0">
                  <c:v>Sum of Total Fees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'Web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'Web Pivot'!$E$2:$E$20</c:f>
              <c:numCache>
                <c:formatCode>General</c:formatCode>
                <c:ptCount val="18"/>
                <c:pt idx="0">
                  <c:v>-6122.02</c:v>
                </c:pt>
                <c:pt idx="1">
                  <c:v>-6227.42</c:v>
                </c:pt>
                <c:pt idx="2">
                  <c:v>-6924.98</c:v>
                </c:pt>
                <c:pt idx="3">
                  <c:v>-7951.36</c:v>
                </c:pt>
                <c:pt idx="4">
                  <c:v>-7978.78</c:v>
                </c:pt>
                <c:pt idx="5">
                  <c:v>-6695.3899999999994</c:v>
                </c:pt>
                <c:pt idx="6">
                  <c:v>-8144.44</c:v>
                </c:pt>
                <c:pt idx="7">
                  <c:v>-7917.1</c:v>
                </c:pt>
                <c:pt idx="8">
                  <c:v>-7814.9084000000003</c:v>
                </c:pt>
                <c:pt idx="9">
                  <c:v>-4985.1458999999995</c:v>
                </c:pt>
                <c:pt idx="10">
                  <c:v>-5464.8222999999989</c:v>
                </c:pt>
                <c:pt idx="11">
                  <c:v>-5830.8922999999995</c:v>
                </c:pt>
                <c:pt idx="12">
                  <c:v>-5281.93127</c:v>
                </c:pt>
                <c:pt idx="13">
                  <c:v>-5494.8352999999997</c:v>
                </c:pt>
                <c:pt idx="14">
                  <c:v>-5331.1967000000004</c:v>
                </c:pt>
                <c:pt idx="15">
                  <c:v>-4871.7745999999997</c:v>
                </c:pt>
                <c:pt idx="16">
                  <c:v>-3828.5913</c:v>
                </c:pt>
                <c:pt idx="17">
                  <c:v>-3779.1986999999999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9D-475A-8192-B6BA555E007B}"/>
            </c:ext>
          </c:extLst>
        </c:ser>
        <c:ser>
          <c:idx val="4"/>
          <c:order val="4"/>
          <c:tx>
            <c:strRef>
              <c:f>'Web Pivot'!$F$1</c:f>
              <c:strCache>
                <c:ptCount val="1"/>
                <c:pt idx="0">
                  <c:v>Sum of Royal Mail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'Web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'Web Pivot'!$F$2:$F$20</c:f>
              <c:numCache>
                <c:formatCode>General</c:formatCode>
                <c:ptCount val="18"/>
                <c:pt idx="0">
                  <c:v>-1516.6985000000002</c:v>
                </c:pt>
                <c:pt idx="1">
                  <c:v>-1645.663</c:v>
                </c:pt>
                <c:pt idx="2">
                  <c:v>-1887.5349999999999</c:v>
                </c:pt>
                <c:pt idx="3">
                  <c:v>-2864.2984999999999</c:v>
                </c:pt>
                <c:pt idx="4">
                  <c:v>-3087.9490000000001</c:v>
                </c:pt>
                <c:pt idx="5">
                  <c:v>-2599.5392500000003</c:v>
                </c:pt>
                <c:pt idx="6">
                  <c:v>-2846.0590000000002</c:v>
                </c:pt>
                <c:pt idx="7">
                  <c:v>-2626.3444999999997</c:v>
                </c:pt>
                <c:pt idx="8">
                  <c:v>-2719.7370300000007</c:v>
                </c:pt>
                <c:pt idx="9">
                  <c:v>-1329.80629</c:v>
                </c:pt>
                <c:pt idx="10">
                  <c:v>-1435.2926399999999</c:v>
                </c:pt>
                <c:pt idx="11">
                  <c:v>-1719.2673600000003</c:v>
                </c:pt>
                <c:pt idx="12">
                  <c:v>-1418.5762</c:v>
                </c:pt>
                <c:pt idx="13">
                  <c:v>-1687.7183099999997</c:v>
                </c:pt>
                <c:pt idx="14">
                  <c:v>-1930.8604800000001</c:v>
                </c:pt>
                <c:pt idx="15">
                  <c:v>-1648.3017600000001</c:v>
                </c:pt>
                <c:pt idx="16">
                  <c:v>-1307.0855999999999</c:v>
                </c:pt>
                <c:pt idx="17">
                  <c:v>-1440.8440800000005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9D-475A-8192-B6BA555E007B}"/>
            </c:ext>
          </c:extLst>
        </c:ser>
        <c:ser>
          <c:idx val="5"/>
          <c:order val="5"/>
          <c:tx>
            <c:strRef>
              <c:f>'Web Pivot'!$G$1</c:f>
              <c:strCache>
                <c:ptCount val="1"/>
                <c:pt idx="0">
                  <c:v>Sum of DPD &amp; FedEx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'Web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'Web Pivot'!$G$2:$G$20</c:f>
              <c:numCache>
                <c:formatCode>General</c:formatCode>
                <c:ptCount val="18"/>
                <c:pt idx="0">
                  <c:v>-71.512342128</c:v>
                </c:pt>
                <c:pt idx="1">
                  <c:v>-39.440662128</c:v>
                </c:pt>
                <c:pt idx="2">
                  <c:v>-61.110882431999997</c:v>
                </c:pt>
                <c:pt idx="3">
                  <c:v>-90.799022735999998</c:v>
                </c:pt>
                <c:pt idx="4">
                  <c:v>-100.33318152000001</c:v>
                </c:pt>
                <c:pt idx="5">
                  <c:v>-155.160745776</c:v>
                </c:pt>
                <c:pt idx="6">
                  <c:v>-80.397563039999994</c:v>
                </c:pt>
                <c:pt idx="7">
                  <c:v>-46.591281215999999</c:v>
                </c:pt>
                <c:pt idx="8">
                  <c:v>-434.49007003199995</c:v>
                </c:pt>
                <c:pt idx="9">
                  <c:v>-461.79467063999999</c:v>
                </c:pt>
                <c:pt idx="10">
                  <c:v>-245.741405472</c:v>
                </c:pt>
                <c:pt idx="11">
                  <c:v>-346.07458699200004</c:v>
                </c:pt>
                <c:pt idx="12">
                  <c:v>-155.59132060800002</c:v>
                </c:pt>
                <c:pt idx="13">
                  <c:v>-198.93176121599998</c:v>
                </c:pt>
                <c:pt idx="14">
                  <c:v>-177.26154091200002</c:v>
                </c:pt>
                <c:pt idx="15">
                  <c:v>-235.12158273599999</c:v>
                </c:pt>
                <c:pt idx="16">
                  <c:v>-138.03924182399999</c:v>
                </c:pt>
                <c:pt idx="17">
                  <c:v>-85.164642431999994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9D-475A-8192-B6BA555E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09288"/>
        <c:axId val="734211448"/>
      </c:areaChart>
      <c:catAx>
        <c:axId val="73420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11448"/>
        <c:crosses val="autoZero"/>
        <c:auto val="1"/>
        <c:lblAlgn val="ctr"/>
        <c:lblOffset val="100"/>
        <c:noMultiLvlLbl val="0"/>
      </c:catAx>
      <c:valAx>
        <c:axId val="73421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Branches.xlsx]LTS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136703964636"/>
          <c:y val="3.9806950736662502E-2"/>
          <c:w val="0.83969012294515821"/>
          <c:h val="0.85191374014028065"/>
        </c:manualLayout>
      </c:layout>
      <c:areaChart>
        <c:grouping val="stacked"/>
        <c:varyColors val="0"/>
        <c:ser>
          <c:idx val="0"/>
          <c:order val="0"/>
          <c:tx>
            <c:strRef>
              <c:f>'LTS Pivot'!$B$1</c:f>
              <c:strCache>
                <c:ptCount val="1"/>
                <c:pt idx="0">
                  <c:v>Sum of Take-home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'LTS Pivot'!$A$2:$A$11</c:f>
              <c:strCache>
                <c:ptCount val="9"/>
                <c:pt idx="0">
                  <c:v>05/02/2024 - 18/02/2024</c:v>
                </c:pt>
                <c:pt idx="1">
                  <c:v>19/02/2024 - 03/03/2024</c:v>
                </c:pt>
                <c:pt idx="2">
                  <c:v>04/03/2024 - 17/03/2024</c:v>
                </c:pt>
                <c:pt idx="3">
                  <c:v>18/03/2024 - 31/03/2024</c:v>
                </c:pt>
                <c:pt idx="4">
                  <c:v>01/04/2024 - 14/04/2024</c:v>
                </c:pt>
                <c:pt idx="5">
                  <c:v>15/04/2024 - 28/04/2024</c:v>
                </c:pt>
                <c:pt idx="6">
                  <c:v>29/04/2024 - 12/05/2024</c:v>
                </c:pt>
                <c:pt idx="7">
                  <c:v>13/05/2024 - 26/05/2024</c:v>
                </c:pt>
                <c:pt idx="8">
                  <c:v>27/05/2024 - 09/06/2024</c:v>
                </c:pt>
              </c:strCache>
            </c:strRef>
          </c:cat>
          <c:val>
            <c:numRef>
              <c:f>'LTS Pivot'!$B$2:$B$11</c:f>
              <c:numCache>
                <c:formatCode>0.00</c:formatCode>
                <c:ptCount val="9"/>
                <c:pt idx="0">
                  <c:v>170.71082499999994</c:v>
                </c:pt>
                <c:pt idx="1">
                  <c:v>-187.29752999999999</c:v>
                </c:pt>
                <c:pt idx="2">
                  <c:v>-14.425499999999943</c:v>
                </c:pt>
                <c:pt idx="3">
                  <c:v>175.86868000000004</c:v>
                </c:pt>
                <c:pt idx="4">
                  <c:v>166.01004</c:v>
                </c:pt>
                <c:pt idx="5">
                  <c:v>107.51442000000009</c:v>
                </c:pt>
                <c:pt idx="6">
                  <c:v>142.64614</c:v>
                </c:pt>
                <c:pt idx="7">
                  <c:v>138.59982000000008</c:v>
                </c:pt>
                <c:pt idx="8">
                  <c:v>348.4668999999999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02F-91E0-AD7142AD47EF}"/>
            </c:ext>
          </c:extLst>
        </c:ser>
        <c:ser>
          <c:idx val="1"/>
          <c:order val="1"/>
          <c:tx>
            <c:strRef>
              <c:f>'LTS Pivot'!$C$1</c:f>
              <c:strCache>
                <c:ptCount val="1"/>
                <c:pt idx="0">
                  <c:v>Sum of FM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'LTS Pivot'!$A$2:$A$11</c:f>
              <c:strCache>
                <c:ptCount val="9"/>
                <c:pt idx="0">
                  <c:v>05/02/2024 - 18/02/2024</c:v>
                </c:pt>
                <c:pt idx="1">
                  <c:v>19/02/2024 - 03/03/2024</c:v>
                </c:pt>
                <c:pt idx="2">
                  <c:v>04/03/2024 - 17/03/2024</c:v>
                </c:pt>
                <c:pt idx="3">
                  <c:v>18/03/2024 - 31/03/2024</c:v>
                </c:pt>
                <c:pt idx="4">
                  <c:v>01/04/2024 - 14/04/2024</c:v>
                </c:pt>
                <c:pt idx="5">
                  <c:v>15/04/2024 - 28/04/2024</c:v>
                </c:pt>
                <c:pt idx="6">
                  <c:v>29/04/2024 - 12/05/2024</c:v>
                </c:pt>
                <c:pt idx="7">
                  <c:v>13/05/2024 - 26/05/2024</c:v>
                </c:pt>
                <c:pt idx="8">
                  <c:v>27/05/2024 - 09/06/2024</c:v>
                </c:pt>
              </c:strCache>
            </c:strRef>
          </c:cat>
          <c:val>
            <c:numRef>
              <c:f>'LTS Pivot'!$C$2:$C$11</c:f>
              <c:numCache>
                <c:formatCode>0.00</c:formatCode>
                <c:ptCount val="9"/>
                <c:pt idx="0">
                  <c:v>1073.4673849999999</c:v>
                </c:pt>
                <c:pt idx="1">
                  <c:v>444.77134999999998</c:v>
                </c:pt>
                <c:pt idx="2">
                  <c:v>608.13570000000004</c:v>
                </c:pt>
                <c:pt idx="3">
                  <c:v>456.93004000000002</c:v>
                </c:pt>
                <c:pt idx="4">
                  <c:v>693.92844000000002</c:v>
                </c:pt>
                <c:pt idx="5">
                  <c:v>792.31889999999999</c:v>
                </c:pt>
                <c:pt idx="6">
                  <c:v>842.38013999999998</c:v>
                </c:pt>
                <c:pt idx="7">
                  <c:v>1045.3418200000001</c:v>
                </c:pt>
                <c:pt idx="8">
                  <c:v>1790.8669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A-402F-91E0-AD7142AD47EF}"/>
            </c:ext>
          </c:extLst>
        </c:ser>
        <c:ser>
          <c:idx val="2"/>
          <c:order val="2"/>
          <c:tx>
            <c:strRef>
              <c:f>'LTS Pivot'!$D$1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'LTS Pivot'!$A$2:$A$11</c:f>
              <c:strCache>
                <c:ptCount val="9"/>
                <c:pt idx="0">
                  <c:v>05/02/2024 - 18/02/2024</c:v>
                </c:pt>
                <c:pt idx="1">
                  <c:v>19/02/2024 - 03/03/2024</c:v>
                </c:pt>
                <c:pt idx="2">
                  <c:v>04/03/2024 - 17/03/2024</c:v>
                </c:pt>
                <c:pt idx="3">
                  <c:v>18/03/2024 - 31/03/2024</c:v>
                </c:pt>
                <c:pt idx="4">
                  <c:v>01/04/2024 - 14/04/2024</c:v>
                </c:pt>
                <c:pt idx="5">
                  <c:v>15/04/2024 - 28/04/2024</c:v>
                </c:pt>
                <c:pt idx="6">
                  <c:v>29/04/2024 - 12/05/2024</c:v>
                </c:pt>
                <c:pt idx="7">
                  <c:v>13/05/2024 - 26/05/2024</c:v>
                </c:pt>
                <c:pt idx="8">
                  <c:v>27/05/2024 - 09/06/2024</c:v>
                </c:pt>
              </c:strCache>
            </c:strRef>
          </c:cat>
          <c:val>
            <c:numRef>
              <c:f>'LTS Pivot'!$D$2:$D$11</c:f>
              <c:numCache>
                <c:formatCode>0.00</c:formatCode>
                <c:ptCount val="9"/>
                <c:pt idx="0">
                  <c:v>7117.09</c:v>
                </c:pt>
                <c:pt idx="1">
                  <c:v>4632.37</c:v>
                </c:pt>
                <c:pt idx="2">
                  <c:v>3792.89</c:v>
                </c:pt>
                <c:pt idx="3">
                  <c:v>3286.31</c:v>
                </c:pt>
                <c:pt idx="4">
                  <c:v>3290.64</c:v>
                </c:pt>
                <c:pt idx="5">
                  <c:v>3625.51</c:v>
                </c:pt>
                <c:pt idx="6">
                  <c:v>3301.38</c:v>
                </c:pt>
                <c:pt idx="7">
                  <c:v>3902.68</c:v>
                </c:pt>
                <c:pt idx="8">
                  <c:v>6556.75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A-402F-91E0-AD7142AD47EF}"/>
            </c:ext>
          </c:extLst>
        </c:ser>
        <c:ser>
          <c:idx val="3"/>
          <c:order val="3"/>
          <c:tx>
            <c:strRef>
              <c:f>'LTS Pivot'!$E$1</c:f>
              <c:strCache>
                <c:ptCount val="1"/>
                <c:pt idx="0">
                  <c:v>Sum of Total Fees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'LTS Pivot'!$A$2:$A$11</c:f>
              <c:strCache>
                <c:ptCount val="9"/>
                <c:pt idx="0">
                  <c:v>05/02/2024 - 18/02/2024</c:v>
                </c:pt>
                <c:pt idx="1">
                  <c:v>19/02/2024 - 03/03/2024</c:v>
                </c:pt>
                <c:pt idx="2">
                  <c:v>04/03/2024 - 17/03/2024</c:v>
                </c:pt>
                <c:pt idx="3">
                  <c:v>18/03/2024 - 31/03/2024</c:v>
                </c:pt>
                <c:pt idx="4">
                  <c:v>01/04/2024 - 14/04/2024</c:v>
                </c:pt>
                <c:pt idx="5">
                  <c:v>15/04/2024 - 28/04/2024</c:v>
                </c:pt>
                <c:pt idx="6">
                  <c:v>29/04/2024 - 12/05/2024</c:v>
                </c:pt>
                <c:pt idx="7">
                  <c:v>13/05/2024 - 26/05/2024</c:v>
                </c:pt>
                <c:pt idx="8">
                  <c:v>27/05/2024 - 09/06/2024</c:v>
                </c:pt>
              </c:strCache>
            </c:strRef>
          </c:cat>
          <c:val>
            <c:numRef>
              <c:f>'LTS Pivot'!$E$2:$E$11</c:f>
              <c:numCache>
                <c:formatCode>0.00</c:formatCode>
                <c:ptCount val="9"/>
                <c:pt idx="0">
                  <c:v>-883.87</c:v>
                </c:pt>
                <c:pt idx="1">
                  <c:v>-547.91</c:v>
                </c:pt>
                <c:pt idx="2">
                  <c:v>-573.84</c:v>
                </c:pt>
                <c:pt idx="3">
                  <c:v>-232.55</c:v>
                </c:pt>
                <c:pt idx="4">
                  <c:v>-492.36</c:v>
                </c:pt>
                <c:pt idx="5">
                  <c:v>-584.28</c:v>
                </c:pt>
                <c:pt idx="6">
                  <c:v>-647.59</c:v>
                </c:pt>
                <c:pt idx="7">
                  <c:v>-810.29</c:v>
                </c:pt>
                <c:pt idx="8">
                  <c:v>-1317.51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A-402F-91E0-AD7142AD47EF}"/>
            </c:ext>
          </c:extLst>
        </c:ser>
        <c:ser>
          <c:idx val="4"/>
          <c:order val="4"/>
          <c:tx>
            <c:strRef>
              <c:f>'LTS Pivot'!$F$1</c:f>
              <c:strCache>
                <c:ptCount val="1"/>
                <c:pt idx="0">
                  <c:v>Sum of Royal Mail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'LTS Pivot'!$A$2:$A$11</c:f>
              <c:strCache>
                <c:ptCount val="9"/>
                <c:pt idx="0">
                  <c:v>05/02/2024 - 18/02/2024</c:v>
                </c:pt>
                <c:pt idx="1">
                  <c:v>19/02/2024 - 03/03/2024</c:v>
                </c:pt>
                <c:pt idx="2">
                  <c:v>04/03/2024 - 17/03/2024</c:v>
                </c:pt>
                <c:pt idx="3">
                  <c:v>18/03/2024 - 31/03/2024</c:v>
                </c:pt>
                <c:pt idx="4">
                  <c:v>01/04/2024 - 14/04/2024</c:v>
                </c:pt>
                <c:pt idx="5">
                  <c:v>15/04/2024 - 28/04/2024</c:v>
                </c:pt>
                <c:pt idx="6">
                  <c:v>29/04/2024 - 12/05/2024</c:v>
                </c:pt>
                <c:pt idx="7">
                  <c:v>13/05/2024 - 26/05/2024</c:v>
                </c:pt>
                <c:pt idx="8">
                  <c:v>27/05/2024 - 09/06/2024</c:v>
                </c:pt>
              </c:strCache>
            </c:strRef>
          </c:cat>
          <c:val>
            <c:numRef>
              <c:f>'LTS Pivot'!$F$2:$F$11</c:f>
              <c:numCache>
                <c:formatCode>0.00</c:formatCode>
                <c:ptCount val="9"/>
                <c:pt idx="0">
                  <c:v>-408.70655999999997</c:v>
                </c:pt>
                <c:pt idx="1">
                  <c:v>-349.95888000000002</c:v>
                </c:pt>
                <c:pt idx="2">
                  <c:v>-286.35120000000001</c:v>
                </c:pt>
                <c:pt idx="3">
                  <c:v>-251.63135999999997</c:v>
                </c:pt>
                <c:pt idx="4">
                  <c:v>-235.41840000000002</c:v>
                </c:pt>
                <c:pt idx="5">
                  <c:v>-301.16447999999997</c:v>
                </c:pt>
                <c:pt idx="6">
                  <c:v>-229.82400000000001</c:v>
                </c:pt>
                <c:pt idx="7">
                  <c:v>-356.86199999999997</c:v>
                </c:pt>
                <c:pt idx="8">
                  <c:v>-536.64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AA-402F-91E0-AD7142AD47EF}"/>
            </c:ext>
          </c:extLst>
        </c:ser>
        <c:ser>
          <c:idx val="5"/>
          <c:order val="5"/>
          <c:tx>
            <c:strRef>
              <c:f>'LTS Pivot'!$G$1</c:f>
              <c:strCache>
                <c:ptCount val="1"/>
                <c:pt idx="0">
                  <c:v>Sum of DPD &amp; FedEx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'LTS Pivot'!$A$2:$A$11</c:f>
              <c:strCache>
                <c:ptCount val="9"/>
                <c:pt idx="0">
                  <c:v>05/02/2024 - 18/02/2024</c:v>
                </c:pt>
                <c:pt idx="1">
                  <c:v>19/02/2024 - 03/03/2024</c:v>
                </c:pt>
                <c:pt idx="2">
                  <c:v>04/03/2024 - 17/03/2024</c:v>
                </c:pt>
                <c:pt idx="3">
                  <c:v>18/03/2024 - 31/03/2024</c:v>
                </c:pt>
                <c:pt idx="4">
                  <c:v>01/04/2024 - 14/04/2024</c:v>
                </c:pt>
                <c:pt idx="5">
                  <c:v>15/04/2024 - 28/04/2024</c:v>
                </c:pt>
                <c:pt idx="6">
                  <c:v>29/04/2024 - 12/05/2024</c:v>
                </c:pt>
                <c:pt idx="7">
                  <c:v>13/05/2024 - 26/05/2024</c:v>
                </c:pt>
                <c:pt idx="8">
                  <c:v>27/05/2024 - 09/06/2024</c:v>
                </c:pt>
              </c:strCache>
            </c:strRef>
          </c:cat>
          <c:val>
            <c:numRef>
              <c:f>'LTS Pivot'!$G$2:$G$11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A-402F-91E0-AD7142AD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31656"/>
        <c:axId val="683627696"/>
      </c:areaChart>
      <c:catAx>
        <c:axId val="68363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27696"/>
        <c:crosses val="autoZero"/>
        <c:auto val="1"/>
        <c:lblAlgn val="ctr"/>
        <c:lblOffset val="100"/>
        <c:noMultiLvlLbl val="0"/>
      </c:catAx>
      <c:valAx>
        <c:axId val="6836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Branches.xlsx]Amazon Pivot!PivotTable5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'Amazon Pivot'!$B$1</c:f>
              <c:strCache>
                <c:ptCount val="1"/>
                <c:pt idx="0">
                  <c:v>Sum of Take-home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'Amazon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'Amazon Pivot'!$B$2:$B$20</c:f>
              <c:numCache>
                <c:formatCode>General</c:formatCode>
                <c:ptCount val="18"/>
                <c:pt idx="0">
                  <c:v>-687.44000000000051</c:v>
                </c:pt>
                <c:pt idx="1">
                  <c:v>1172.7299999999977</c:v>
                </c:pt>
                <c:pt idx="2">
                  <c:v>2184.8080000000009</c:v>
                </c:pt>
                <c:pt idx="3">
                  <c:v>4207.2000000000007</c:v>
                </c:pt>
                <c:pt idx="4">
                  <c:v>4014.4519999999993</c:v>
                </c:pt>
                <c:pt idx="5">
                  <c:v>3761.3420000000006</c:v>
                </c:pt>
                <c:pt idx="6">
                  <c:v>1643.8165800000006</c:v>
                </c:pt>
                <c:pt idx="7">
                  <c:v>976.73713999999927</c:v>
                </c:pt>
                <c:pt idx="8">
                  <c:v>930.33356000000003</c:v>
                </c:pt>
                <c:pt idx="9">
                  <c:v>1705.7837599999993</c:v>
                </c:pt>
                <c:pt idx="10">
                  <c:v>821.22599999999966</c:v>
                </c:pt>
                <c:pt idx="11">
                  <c:v>726.90399999999954</c:v>
                </c:pt>
                <c:pt idx="12">
                  <c:v>475.10336000000052</c:v>
                </c:pt>
                <c:pt idx="13">
                  <c:v>1090.5743999999995</c:v>
                </c:pt>
                <c:pt idx="14">
                  <c:v>603.80009999999947</c:v>
                </c:pt>
                <c:pt idx="15">
                  <c:v>2174.3786599999994</c:v>
                </c:pt>
                <c:pt idx="16">
                  <c:v>1446.1338999999998</c:v>
                </c:pt>
                <c:pt idx="17">
                  <c:v>2380.0105000000003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6-4401-8D87-51C399C2DAD1}"/>
            </c:ext>
          </c:extLst>
        </c:ser>
        <c:ser>
          <c:idx val="1"/>
          <c:order val="1"/>
          <c:tx>
            <c:strRef>
              <c:f>'Amazon Pivot'!$C$1</c:f>
              <c:strCache>
                <c:ptCount val="1"/>
                <c:pt idx="0">
                  <c:v>Sum of FM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'Amazon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'Amazon Pivot'!$C$2:$C$20</c:f>
              <c:numCache>
                <c:formatCode>General</c:formatCode>
                <c:ptCount val="18"/>
                <c:pt idx="0">
                  <c:v>4314.58</c:v>
                </c:pt>
                <c:pt idx="1">
                  <c:v>5095.12</c:v>
                </c:pt>
                <c:pt idx="2">
                  <c:v>8942.8700000000008</c:v>
                </c:pt>
                <c:pt idx="3">
                  <c:v>12064.15</c:v>
                </c:pt>
                <c:pt idx="4">
                  <c:v>12746.38</c:v>
                </c:pt>
                <c:pt idx="5">
                  <c:v>16308.82</c:v>
                </c:pt>
                <c:pt idx="6">
                  <c:v>6215.4465799999998</c:v>
                </c:pt>
                <c:pt idx="7">
                  <c:v>5202.8311400000002</c:v>
                </c:pt>
                <c:pt idx="8">
                  <c:v>5019.6475600000003</c:v>
                </c:pt>
                <c:pt idx="9">
                  <c:v>7014.0897599999998</c:v>
                </c:pt>
                <c:pt idx="10">
                  <c:v>5399.8</c:v>
                </c:pt>
                <c:pt idx="11">
                  <c:v>5202.57</c:v>
                </c:pt>
                <c:pt idx="12">
                  <c:v>3566.33736</c:v>
                </c:pt>
                <c:pt idx="13">
                  <c:v>5436.7464</c:v>
                </c:pt>
                <c:pt idx="14">
                  <c:v>4905.8280999999997</c:v>
                </c:pt>
                <c:pt idx="15">
                  <c:v>7719.4166599999999</c:v>
                </c:pt>
                <c:pt idx="16">
                  <c:v>6231.8639000000003</c:v>
                </c:pt>
                <c:pt idx="17">
                  <c:v>8511.1625000000004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6-4401-8D87-51C399C2DAD1}"/>
            </c:ext>
          </c:extLst>
        </c:ser>
        <c:ser>
          <c:idx val="2"/>
          <c:order val="2"/>
          <c:tx>
            <c:strRef>
              <c:f>'Amazon Pivot'!$D$1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'Amazon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'Amazon Pivot'!$D$2:$D$20</c:f>
              <c:numCache>
                <c:formatCode>General</c:formatCode>
                <c:ptCount val="18"/>
                <c:pt idx="0">
                  <c:v>14241.479999999967</c:v>
                </c:pt>
                <c:pt idx="1">
                  <c:v>12030.369999999957</c:v>
                </c:pt>
                <c:pt idx="2">
                  <c:v>23243.64</c:v>
                </c:pt>
                <c:pt idx="3">
                  <c:v>28686.080000000002</c:v>
                </c:pt>
                <c:pt idx="4">
                  <c:v>31667.78</c:v>
                </c:pt>
                <c:pt idx="5">
                  <c:v>44365</c:v>
                </c:pt>
                <c:pt idx="6">
                  <c:v>16262.64999999994</c:v>
                </c:pt>
                <c:pt idx="7">
                  <c:v>15961.44</c:v>
                </c:pt>
                <c:pt idx="8">
                  <c:v>15511.03</c:v>
                </c:pt>
                <c:pt idx="9">
                  <c:v>20358.63</c:v>
                </c:pt>
                <c:pt idx="10">
                  <c:v>16685.16</c:v>
                </c:pt>
                <c:pt idx="11">
                  <c:v>15378.22</c:v>
                </c:pt>
                <c:pt idx="12">
                  <c:v>11767.8</c:v>
                </c:pt>
                <c:pt idx="13">
                  <c:v>16608.63</c:v>
                </c:pt>
                <c:pt idx="14">
                  <c:v>14387.71</c:v>
                </c:pt>
                <c:pt idx="15">
                  <c:v>20503.150000000001</c:v>
                </c:pt>
                <c:pt idx="16">
                  <c:v>16570.490000000002</c:v>
                </c:pt>
                <c:pt idx="17">
                  <c:v>22349.48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6-4401-8D87-51C399C2DAD1}"/>
            </c:ext>
          </c:extLst>
        </c:ser>
        <c:ser>
          <c:idx val="3"/>
          <c:order val="3"/>
          <c:tx>
            <c:strRef>
              <c:f>'Amazon Pivot'!$E$1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'Amazon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'Amazon Pivot'!$E$2:$E$20</c:f>
              <c:numCache>
                <c:formatCode>General</c:formatCode>
                <c:ptCount val="18"/>
                <c:pt idx="0">
                  <c:v>-2563.9500000000012</c:v>
                </c:pt>
                <c:pt idx="1">
                  <c:v>-1962.1600000000021</c:v>
                </c:pt>
                <c:pt idx="2">
                  <c:v>-3592.75</c:v>
                </c:pt>
                <c:pt idx="3">
                  <c:v>-4228.1499999999996</c:v>
                </c:pt>
                <c:pt idx="4">
                  <c:v>-4817.87</c:v>
                </c:pt>
                <c:pt idx="5">
                  <c:v>-6567.8</c:v>
                </c:pt>
                <c:pt idx="6">
                  <c:v>-2439.0199999999995</c:v>
                </c:pt>
                <c:pt idx="7">
                  <c:v>-2154.2700000000004</c:v>
                </c:pt>
                <c:pt idx="8">
                  <c:v>-2067.2000000000003</c:v>
                </c:pt>
                <c:pt idx="9">
                  <c:v>-2730.7000000000003</c:v>
                </c:pt>
                <c:pt idx="10">
                  <c:v>-2370.34</c:v>
                </c:pt>
                <c:pt idx="11">
                  <c:v>-2448.59</c:v>
                </c:pt>
                <c:pt idx="12">
                  <c:v>-1741.6299999999999</c:v>
                </c:pt>
                <c:pt idx="13">
                  <c:v>-2213.34</c:v>
                </c:pt>
                <c:pt idx="14">
                  <c:v>-2211.2200000000003</c:v>
                </c:pt>
                <c:pt idx="15">
                  <c:v>-3054</c:v>
                </c:pt>
                <c:pt idx="16">
                  <c:v>-2704.7500000000005</c:v>
                </c:pt>
                <c:pt idx="17">
                  <c:v>-3397.81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6-4401-8D87-51C399C2DAD1}"/>
            </c:ext>
          </c:extLst>
        </c:ser>
        <c:ser>
          <c:idx val="4"/>
          <c:order val="4"/>
          <c:tx>
            <c:strRef>
              <c:f>'Amazon Pivot'!$F$1</c:f>
              <c:strCache>
                <c:ptCount val="1"/>
                <c:pt idx="0">
                  <c:v>Sum of Postage (aprox.)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'Amazon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'Amazon Pivot'!$F$2:$F$20</c:f>
              <c:numCache>
                <c:formatCode>General</c:formatCode>
                <c:ptCount val="18"/>
                <c:pt idx="0">
                  <c:v>-2438.0699999999997</c:v>
                </c:pt>
                <c:pt idx="1">
                  <c:v>-1960.2299999999998</c:v>
                </c:pt>
                <c:pt idx="2">
                  <c:v>-3165.3119999999999</c:v>
                </c:pt>
                <c:pt idx="3">
                  <c:v>-3628.7999999999997</c:v>
                </c:pt>
                <c:pt idx="4">
                  <c:v>-3914.058</c:v>
                </c:pt>
                <c:pt idx="5">
                  <c:v>-5979.6779999999999</c:v>
                </c:pt>
                <c:pt idx="6">
                  <c:v>-2132.6099999999997</c:v>
                </c:pt>
                <c:pt idx="7">
                  <c:v>-2071.8240000000001</c:v>
                </c:pt>
                <c:pt idx="8">
                  <c:v>-2022.114</c:v>
                </c:pt>
                <c:pt idx="9">
                  <c:v>-2577.6059999999998</c:v>
                </c:pt>
                <c:pt idx="10">
                  <c:v>-2208.2339999999999</c:v>
                </c:pt>
                <c:pt idx="11">
                  <c:v>-2027.076</c:v>
                </c:pt>
                <c:pt idx="12">
                  <c:v>-1349.6039999999998</c:v>
                </c:pt>
                <c:pt idx="13">
                  <c:v>-2132.8319999999999</c:v>
                </c:pt>
                <c:pt idx="14">
                  <c:v>-2090.808</c:v>
                </c:pt>
                <c:pt idx="15">
                  <c:v>-2491.038</c:v>
                </c:pt>
                <c:pt idx="16">
                  <c:v>-2080.98</c:v>
                </c:pt>
                <c:pt idx="17">
                  <c:v>-2733.3420000000001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16-4401-8D87-51C399C2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25536"/>
        <c:axId val="732315240"/>
      </c:areaChart>
      <c:catAx>
        <c:axId val="6836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15240"/>
        <c:crosses val="autoZero"/>
        <c:auto val="1"/>
        <c:lblAlgn val="ctr"/>
        <c:lblOffset val="100"/>
        <c:noMultiLvlLbl val="0"/>
      </c:catAx>
      <c:valAx>
        <c:axId val="7323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2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Branches.xlsx]eBay Pivot!PivotTable6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'eBay Pivot'!$B$1</c:f>
              <c:strCache>
                <c:ptCount val="1"/>
                <c:pt idx="0">
                  <c:v>Sum of FM Profit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'eBay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'eBay Pivot'!$B$2:$B$20</c:f>
              <c:numCache>
                <c:formatCode>General</c:formatCode>
                <c:ptCount val="18"/>
                <c:pt idx="0">
                  <c:v>1654.2</c:v>
                </c:pt>
                <c:pt idx="1">
                  <c:v>1637.44</c:v>
                </c:pt>
                <c:pt idx="2">
                  <c:v>1659.02</c:v>
                </c:pt>
                <c:pt idx="3">
                  <c:v>1523.96</c:v>
                </c:pt>
                <c:pt idx="4">
                  <c:v>2695.17</c:v>
                </c:pt>
                <c:pt idx="5">
                  <c:v>1447.58</c:v>
                </c:pt>
                <c:pt idx="6">
                  <c:v>1048.73334</c:v>
                </c:pt>
                <c:pt idx="7">
                  <c:v>669.35500000000002</c:v>
                </c:pt>
                <c:pt idx="8">
                  <c:v>1070.75234</c:v>
                </c:pt>
                <c:pt idx="9">
                  <c:v>1011.01</c:v>
                </c:pt>
                <c:pt idx="10">
                  <c:v>722.18499999999995</c:v>
                </c:pt>
                <c:pt idx="11">
                  <c:v>777.23663999999997</c:v>
                </c:pt>
                <c:pt idx="12">
                  <c:v>1327.6583000000001</c:v>
                </c:pt>
                <c:pt idx="13">
                  <c:v>825.02170000000001</c:v>
                </c:pt>
                <c:pt idx="14">
                  <c:v>1799.5189600000001</c:v>
                </c:pt>
                <c:pt idx="15">
                  <c:v>1519.67074</c:v>
                </c:pt>
                <c:pt idx="16">
                  <c:v>1832.8178399999999</c:v>
                </c:pt>
                <c:pt idx="17">
                  <c:v>1578.22236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87-47C0-A01B-4C09BF1F11BB}"/>
            </c:ext>
          </c:extLst>
        </c:ser>
        <c:ser>
          <c:idx val="1"/>
          <c:order val="1"/>
          <c:tx>
            <c:strRef>
              <c:f>'eBay Pivot'!$C$1</c:f>
              <c:strCache>
                <c:ptCount val="1"/>
                <c:pt idx="0">
                  <c:v>Sum of Take-home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'eBay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'eBay Pivot'!$C$2:$C$20</c:f>
              <c:numCache>
                <c:formatCode>General</c:formatCode>
                <c:ptCount val="18"/>
                <c:pt idx="0">
                  <c:v>263.05825000000027</c:v>
                </c:pt>
                <c:pt idx="1">
                  <c:v>506.62824999999987</c:v>
                </c:pt>
                <c:pt idx="2">
                  <c:v>239.99075000000002</c:v>
                </c:pt>
                <c:pt idx="3">
                  <c:v>472.78075000000001</c:v>
                </c:pt>
                <c:pt idx="4">
                  <c:v>813.57311969599982</c:v>
                </c:pt>
                <c:pt idx="5">
                  <c:v>602.23695756799998</c:v>
                </c:pt>
                <c:pt idx="6">
                  <c:v>270.8566800000001</c:v>
                </c:pt>
                <c:pt idx="7">
                  <c:v>272.55981000000008</c:v>
                </c:pt>
                <c:pt idx="8">
                  <c:v>433.65786000000008</c:v>
                </c:pt>
                <c:pt idx="9">
                  <c:v>609.35655999999994</c:v>
                </c:pt>
                <c:pt idx="10">
                  <c:v>204.31393999999995</c:v>
                </c:pt>
                <c:pt idx="11">
                  <c:v>407.02298999999999</c:v>
                </c:pt>
                <c:pt idx="12">
                  <c:v>604.47847969600002</c:v>
                </c:pt>
                <c:pt idx="13">
                  <c:v>116.34065000000001</c:v>
                </c:pt>
                <c:pt idx="14">
                  <c:v>493.24257</c:v>
                </c:pt>
                <c:pt idx="15">
                  <c:v>396.65690999999981</c:v>
                </c:pt>
                <c:pt idx="16">
                  <c:v>932.11307000000011</c:v>
                </c:pt>
                <c:pt idx="17">
                  <c:v>606.65811999999994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87-47C0-A01B-4C09BF1F11BB}"/>
            </c:ext>
          </c:extLst>
        </c:ser>
        <c:ser>
          <c:idx val="2"/>
          <c:order val="2"/>
          <c:tx>
            <c:strRef>
              <c:f>'eBay Pivot'!$D$1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'eBay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'eBay Pivot'!$D$2:$D$20</c:f>
              <c:numCache>
                <c:formatCode>General</c:formatCode>
                <c:ptCount val="18"/>
                <c:pt idx="0">
                  <c:v>5525.9400000000005</c:v>
                </c:pt>
                <c:pt idx="1">
                  <c:v>3724.23</c:v>
                </c:pt>
                <c:pt idx="2">
                  <c:v>4396.18</c:v>
                </c:pt>
                <c:pt idx="3">
                  <c:v>3889.82</c:v>
                </c:pt>
                <c:pt idx="4">
                  <c:v>7561.32</c:v>
                </c:pt>
                <c:pt idx="5">
                  <c:v>3985.41</c:v>
                </c:pt>
                <c:pt idx="6">
                  <c:v>3332.6499999999946</c:v>
                </c:pt>
                <c:pt idx="7">
                  <c:v>2612.64</c:v>
                </c:pt>
                <c:pt idx="8">
                  <c:v>3197.89</c:v>
                </c:pt>
                <c:pt idx="9">
                  <c:v>2569.87</c:v>
                </c:pt>
                <c:pt idx="10">
                  <c:v>1999.61</c:v>
                </c:pt>
                <c:pt idx="11">
                  <c:v>2416.12</c:v>
                </c:pt>
                <c:pt idx="12">
                  <c:v>3656.1</c:v>
                </c:pt>
                <c:pt idx="13">
                  <c:v>2638.87</c:v>
                </c:pt>
                <c:pt idx="14">
                  <c:v>5229.97</c:v>
                </c:pt>
                <c:pt idx="15">
                  <c:v>4010.21</c:v>
                </c:pt>
                <c:pt idx="16">
                  <c:v>4770.54</c:v>
                </c:pt>
                <c:pt idx="17">
                  <c:v>4330.21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87-47C0-A01B-4C09BF1F11BB}"/>
            </c:ext>
          </c:extLst>
        </c:ser>
        <c:ser>
          <c:idx val="3"/>
          <c:order val="3"/>
          <c:tx>
            <c:strRef>
              <c:f>'eBay Pivot'!$E$1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'eBay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'eBay Pivot'!$E$2:$E$20</c:f>
              <c:numCache>
                <c:formatCode>General</c:formatCode>
                <c:ptCount val="18"/>
                <c:pt idx="0">
                  <c:v>-1139.82</c:v>
                </c:pt>
                <c:pt idx="1">
                  <c:v>-999.3900000000001</c:v>
                </c:pt>
                <c:pt idx="2">
                  <c:v>-1122.02</c:v>
                </c:pt>
                <c:pt idx="3">
                  <c:v>-821.67000000000007</c:v>
                </c:pt>
                <c:pt idx="4">
                  <c:v>-1613.16</c:v>
                </c:pt>
                <c:pt idx="5">
                  <c:v>-681.05</c:v>
                </c:pt>
                <c:pt idx="6">
                  <c:v>-730.31999999999994</c:v>
                </c:pt>
                <c:pt idx="7">
                  <c:v>-333.57</c:v>
                </c:pt>
                <c:pt idx="8">
                  <c:v>-567.34999999999991</c:v>
                </c:pt>
                <c:pt idx="9">
                  <c:v>-365.55</c:v>
                </c:pt>
                <c:pt idx="10">
                  <c:v>-477.65000000000003</c:v>
                </c:pt>
                <c:pt idx="11">
                  <c:v>-353.51</c:v>
                </c:pt>
                <c:pt idx="12">
                  <c:v>-672.52</c:v>
                </c:pt>
                <c:pt idx="13">
                  <c:v>-690.08</c:v>
                </c:pt>
                <c:pt idx="14">
                  <c:v>-1276.2</c:v>
                </c:pt>
                <c:pt idx="15">
                  <c:v>-1159.7600000000002</c:v>
                </c:pt>
                <c:pt idx="16">
                  <c:v>-955</c:v>
                </c:pt>
                <c:pt idx="17">
                  <c:v>-1020.23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87-47C0-A01B-4C09BF1F11BB}"/>
            </c:ext>
          </c:extLst>
        </c:ser>
        <c:ser>
          <c:idx val="4"/>
          <c:order val="4"/>
          <c:tx>
            <c:strRef>
              <c:f>'eBay Pivot'!$F$1</c:f>
              <c:strCache>
                <c:ptCount val="1"/>
                <c:pt idx="0">
                  <c:v>Sum of Royal Mail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'eBay Pivot'!$A$2:$A$20</c:f>
              <c:strCache>
                <c:ptCount val="18"/>
                <c:pt idx="0">
                  <c:v>02/10/2023 - 15/10/2023</c:v>
                </c:pt>
                <c:pt idx="1">
                  <c:v>16/10/2023 - 29/10/2023</c:v>
                </c:pt>
                <c:pt idx="2">
                  <c:v>30/10/2023 - 12/11/2023</c:v>
                </c:pt>
                <c:pt idx="3">
                  <c:v>13/11/2023 - 26/11/2023</c:v>
                </c:pt>
                <c:pt idx="4">
                  <c:v>27/11/2023 - 10/12/2023</c:v>
                </c:pt>
                <c:pt idx="5">
                  <c:v>11/12/2023 - 24/12/2023</c:v>
                </c:pt>
                <c:pt idx="6">
                  <c:v>25/12/2023 - 07/01/2024</c:v>
                </c:pt>
                <c:pt idx="7">
                  <c:v>08/01/2024 - 21/01/2024</c:v>
                </c:pt>
                <c:pt idx="8">
                  <c:v>22/01/2024 - 04/02/2024</c:v>
                </c:pt>
                <c:pt idx="9">
                  <c:v>05/02/2024 - 18/02/2024</c:v>
                </c:pt>
                <c:pt idx="10">
                  <c:v>19/02/2024 - 03/03/2024</c:v>
                </c:pt>
                <c:pt idx="11">
                  <c:v>04/03/2024 - 17/03/2024</c:v>
                </c:pt>
                <c:pt idx="12">
                  <c:v>18/03/2024 - 31/03/2024</c:v>
                </c:pt>
                <c:pt idx="13">
                  <c:v>01/04/2024 - 14/04/2024</c:v>
                </c:pt>
                <c:pt idx="14">
                  <c:v>15/04/2024 - 28/04/2024</c:v>
                </c:pt>
                <c:pt idx="15">
                  <c:v>29/04/2024 - 12/05/2024</c:v>
                </c:pt>
                <c:pt idx="16">
                  <c:v>13/05/2024 - 26/05/2024</c:v>
                </c:pt>
                <c:pt idx="17">
                  <c:v>27/05/2024 - 09/06/2024</c:v>
                </c:pt>
              </c:strCache>
            </c:strRef>
          </c:cat>
          <c:val>
            <c:numRef>
              <c:f>'eBay Pivot'!$F$2:$F$20</c:f>
              <c:numCache>
                <c:formatCode>General</c:formatCode>
                <c:ptCount val="18"/>
                <c:pt idx="0">
                  <c:v>-505.97174999999999</c:v>
                </c:pt>
                <c:pt idx="1">
                  <c:v>-355.25175000000002</c:v>
                </c:pt>
                <c:pt idx="2">
                  <c:v>-438.60924999999997</c:v>
                </c:pt>
                <c:pt idx="3">
                  <c:v>-367.56925000000001</c:v>
                </c:pt>
                <c:pt idx="4">
                  <c:v>-693.28249999999991</c:v>
                </c:pt>
                <c:pt idx="5">
                  <c:v>-427.36799999999999</c:v>
                </c:pt>
                <c:pt idx="6">
                  <c:v>-251.15665999999999</c:v>
                </c:pt>
                <c:pt idx="7">
                  <c:v>-172.58726999999999</c:v>
                </c:pt>
                <c:pt idx="8">
                  <c:v>-201.82656</c:v>
                </c:pt>
                <c:pt idx="9">
                  <c:v>-168.10343999999998</c:v>
                </c:pt>
                <c:pt idx="10">
                  <c:v>-134.17105999999998</c:v>
                </c:pt>
                <c:pt idx="11">
                  <c:v>-143.39364999999998</c:v>
                </c:pt>
                <c:pt idx="12">
                  <c:v>-229.82544000000001</c:v>
                </c:pt>
                <c:pt idx="13">
                  <c:v>-222.77104999999997</c:v>
                </c:pt>
                <c:pt idx="14">
                  <c:v>-399.18639000000002</c:v>
                </c:pt>
                <c:pt idx="15">
                  <c:v>-313.63382999999999</c:v>
                </c:pt>
                <c:pt idx="16">
                  <c:v>-299.07684999999998</c:v>
                </c:pt>
                <c:pt idx="17">
                  <c:v>-320.93423999999999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87-47C0-A01B-4C09BF1F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7432"/>
        <c:axId val="592829592"/>
      </c:areaChart>
      <c:catAx>
        <c:axId val="59282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9592"/>
        <c:crosses val="autoZero"/>
        <c:auto val="1"/>
        <c:lblAlgn val="ctr"/>
        <c:lblOffset val="100"/>
        <c:noMultiLvlLbl val="0"/>
      </c:catAx>
      <c:valAx>
        <c:axId val="5928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1</xdr:row>
      <xdr:rowOff>9524</xdr:rowOff>
    </xdr:from>
    <xdr:to>
      <xdr:col>36</xdr:col>
      <xdr:colOff>266700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D0D67-44AF-1D12-A515-A6251F6BC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152401</xdr:rowOff>
    </xdr:from>
    <xdr:to>
      <xdr:col>26</xdr:col>
      <xdr:colOff>542925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93C27-2532-60F4-7B54-852958E6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76200</xdr:rowOff>
    </xdr:from>
    <xdr:to>
      <xdr:col>30</xdr:col>
      <xdr:colOff>209550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847FE-FF04-7C8F-2096-C0CFA268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</xdr:row>
      <xdr:rowOff>0</xdr:rowOff>
    </xdr:from>
    <xdr:to>
      <xdr:col>32</xdr:col>
      <xdr:colOff>9524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9DC9B-A575-2826-34E8-CEB014394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Wilson" refreshedDate="45460.556462384258" createdVersion="8" refreshedVersion="8" minRefreshableVersion="3" recordCount="18" xr:uid="{BC85F01E-926B-4EA6-A389-334C3E79F69E}">
  <cacheSource type="worksheet">
    <worksheetSource ref="B3:AE21" sheet="WEB"/>
  </cacheSource>
  <cacheFields count="29">
    <cacheField name="Period" numFmtId="0">
      <sharedItems count="18">
        <s v="02/10/2023 - 15/10/2023"/>
        <s v="16/10/2023 - 29/10/2023"/>
        <s v="30/10/2023 - 12/11/2023"/>
        <s v="13/11/2023 - 26/11/2023"/>
        <s v="27/11/2023 - 10/12/2023"/>
        <s v="11/12/2023 - 24/12/2023"/>
        <s v="25/12/2023 - 07/01/2024"/>
        <s v="08/01/2024 - 21/01/2024"/>
        <s v="22/01/2024 - 04/02/2024"/>
        <s v="05/02/2024 - 18/02/2024"/>
        <s v="19/02/2024 - 03/03/2024"/>
        <s v="04/03/2024 - 17/03/2024"/>
        <s v="18/03/2024 - 31/03/2024"/>
        <s v="01/04/2024 - 14/04/2024"/>
        <s v="15/04/2024 - 28/04/2024"/>
        <s v="29/04/2024 - 12/05/2024"/>
        <s v="13/05/2024 - 26/05/2024"/>
        <s v="27/05/2024 - 09/06/2024"/>
      </sharedItems>
    </cacheField>
    <cacheField name="Total Shipped" numFmtId="0">
      <sharedItems containsSemiMixedTypes="0" containsString="0" containsNumber="1" containsInteger="1" minValue="349" maxValue="744"/>
    </cacheField>
    <cacheField name="48 Parcel Signature" numFmtId="0">
      <sharedItems containsString="0" containsBlank="1" containsNumber="1" containsInteger="1" minValue="119" maxValue="647"/>
    </cacheField>
    <cacheField name="48 Letter Signature" numFmtId="0">
      <sharedItems containsString="0" containsBlank="1" containsNumber="1" containsInteger="1" minValue="8" maxValue="10"/>
    </cacheField>
    <cacheField name="48 Parcel No Signature" numFmtId="0">
      <sharedItems containsString="0" containsBlank="1" containsNumber="1" containsInteger="1" minValue="130" maxValue="400"/>
    </cacheField>
    <cacheField name="48 Letter No Signature" numFmtId="0">
      <sharedItems containsString="0" containsBlank="1" containsNumber="1" containsInteger="1" minValue="18" maxValue="68"/>
    </cacheField>
    <cacheField name="24 Parcel Signature" numFmtId="0">
      <sharedItems containsString="0" containsBlank="1" containsNumber="1" containsInteger="1" minValue="10" maxValue="131"/>
    </cacheField>
    <cacheField name="24 Letter Signature" numFmtId="0">
      <sharedItems containsString="0" containsBlank="1" containsNumber="1" containsInteger="1" minValue="2" maxValue="75"/>
    </cacheField>
    <cacheField name="24 Parcel No Signature" numFmtId="0">
      <sharedItems containsString="0" containsBlank="1" containsNumber="1" containsInteger="1" minValue="16" maxValue="66"/>
    </cacheField>
    <cacheField name="24 Letter No Signature" numFmtId="0">
      <sharedItems containsString="0" containsBlank="1" containsNumber="1" containsInteger="1" minValue="3" maxValue="18"/>
    </cacheField>
    <cacheField name="SD1 - Parcel Special" numFmtId="0">
      <sharedItems containsSemiMixedTypes="0" containsString="0" containsNumber="1" containsInteger="1" minValue="1" maxValue="39"/>
    </cacheField>
    <cacheField name="MTE - DDP Europe" numFmtId="0">
      <sharedItems containsString="0" containsBlank="1" containsNumber="1" containsInteger="1" minValue="0" maxValue="4"/>
    </cacheField>
    <cacheField name="DPD" numFmtId="0">
      <sharedItems containsSemiMixedTypes="0" containsString="0" containsNumber="1" containsInteger="1" minValue="0" maxValue="33"/>
    </cacheField>
    <cacheField name="FedEx" numFmtId="0">
      <sharedItems containsSemiMixedTypes="0" containsString="0" containsNumber="1" containsInteger="1" minValue="2" maxValue="35"/>
    </cacheField>
    <cacheField name="Total Sales" numFmtId="0">
      <sharedItems containsSemiMixedTypes="0" containsString="0" containsNumber="1" minValue="15983.14" maxValue="62344.17" count="18">
        <n v="25032"/>
        <n v="26888.3"/>
        <n v="31763.39"/>
        <n v="60316.82"/>
        <n v="59123.62"/>
        <n v="47095.47"/>
        <n v="52448.599999999838"/>
        <n v="51601.14"/>
        <n v="62344.17"/>
        <n v="33606.81"/>
        <n v="33299.1"/>
        <n v="37956.199999999997"/>
        <n v="26765.54"/>
        <n v="32324.799999999999"/>
        <n v="32928.949999999997"/>
        <n v="26769.64"/>
        <n v="15983.14"/>
        <n v="20963.23"/>
      </sharedItems>
    </cacheField>
    <cacheField name="Shipping Income" numFmtId="0">
      <sharedItems containsSemiMixedTypes="0" containsString="0" containsNumber="1" minValue="1104.17" maxValue="3110.5"/>
    </cacheField>
    <cacheField name="Paypal Fees" numFmtId="164">
      <sharedItems containsSemiMixedTypes="0" containsString="0" containsNumber="1" minValue="-502.63999999999987" maxValue="-222.14999999999984" count="18">
        <n v="-275.85999999999996"/>
        <n v="-244.26000000000008"/>
        <n v="-354.30999999999977"/>
        <n v="-443.90999999999963"/>
        <n v="-463.50999999999908"/>
        <n v="-393.05999999999972"/>
        <n v="-408.18999999999949"/>
        <n v="-423.7000000000001"/>
        <n v="-351.99000000000041"/>
        <n v="-307.39999999999986"/>
        <n v="-274.97999999999996"/>
        <n v="-502.63999999999987"/>
        <n v="-327.51000000000016"/>
        <n v="-266.02999999999963"/>
        <n v="-350.78999999999979"/>
        <n v="-265.14999999999981"/>
        <n v="-222.14999999999984"/>
        <n v="-282.20999999999987"/>
      </sharedItems>
    </cacheField>
    <cacheField name="Stripe Fees" numFmtId="164">
      <sharedItems containsSemiMixedTypes="0" containsString="0" containsNumber="1" minValue="-1586.77" maxValue="-151.4"/>
    </cacheField>
    <cacheField name="ClearPay Fees" numFmtId="164">
      <sharedItems containsSemiMixedTypes="0" containsString="0" containsNumber="1" minValue="-511.88229999999999" maxValue="0"/>
    </cacheField>
    <cacheField name="Klarna Fees" numFmtId="164">
      <sharedItems containsString="0" containsBlank="1" containsNumber="1" minValue="-303.77999999999997" maxValue="0"/>
    </cacheField>
    <cacheField name="Google" numFmtId="164">
      <sharedItems containsSemiMixedTypes="0" containsString="0" containsNumber="1" minValue="-3103" maxValue="-1703.66"/>
    </cacheField>
    <cacheField name="Meta" numFmtId="164">
      <sharedItems containsSemiMixedTypes="0" containsString="0" containsNumber="1" minValue="-913.59" maxValue="-263.08999999999997"/>
    </cacheField>
    <cacheField name="VS/Aero" numFmtId="164">
      <sharedItems containsSemiMixedTypes="0" containsString="0" containsNumber="1" containsInteger="1" minValue="-3297" maxValue="-690"/>
    </cacheField>
    <cacheField name="Server" numFmtId="164">
      <sharedItems containsSemiMixedTypes="0" containsString="0" containsNumber="1" minValue="-109.18" maxValue="0"/>
    </cacheField>
    <cacheField name="Total" numFmtId="164">
      <sharedItems containsSemiMixedTypes="0" containsString="0" containsNumber="1" minValue="-8144.44" maxValue="-3779.1986999999999"/>
    </cacheField>
    <cacheField name="Royal Mail" numFmtId="164">
      <sharedItems containsSemiMixedTypes="0" containsString="0" containsNumber="1" minValue="-3087.9490000000001" maxValue="-1307.0855999999999"/>
    </cacheField>
    <cacheField name="DPD &amp; FedEx" numFmtId="164">
      <sharedItems containsSemiMixedTypes="0" containsString="0" containsNumber="1" minValue="-461.79467063999999" maxValue="-39.440662128"/>
    </cacheField>
    <cacheField name="FM Profit" numFmtId="0">
      <sharedItems containsSemiMixedTypes="0" containsString="0" containsNumber="1" minValue="5128.6897950000002" maxValue="20895.46"/>
    </cacheField>
    <cacheField name="Take-home" numFmtId="164">
      <sharedItems containsSemiMixedTypes="0" containsString="0" containsNumber="1" minValue="914.92378939199921" maxValue="12838.89781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Wilson" refreshedDate="45460.597013888888" createdVersion="8" refreshedVersion="8" minRefreshableVersion="3" recordCount="18" xr:uid="{D184BB38-858B-430F-963E-94D2C669E6B2}">
  <cacheSource type="worksheet">
    <worksheetSource ref="B3:W21" sheet="LTS"/>
  </cacheSource>
  <cacheFields count="22">
    <cacheField name="Period" numFmtId="0">
      <sharedItems count="18">
        <s v="02/10/2023 - 15/10/2023"/>
        <s v="16/10/2023 - 29/10/2023"/>
        <s v="30/10/2023 - 12/11/2023"/>
        <s v="13/11/2023 - 26/11/2023"/>
        <s v="27/11/2023 - 10/12/2023"/>
        <s v="11/12/2023 - 24/12/2023"/>
        <s v="25/12/2023 - 07/01/2024"/>
        <s v="08/01/2024 - 21/01/2024"/>
        <s v="22/01/2024 - 04/02/2024"/>
        <s v="05/02/2024 - 18/02/2024"/>
        <s v="19/02/2024 - 03/03/2024"/>
        <s v="04/03/2024 - 17/03/2024"/>
        <s v="18/03/2024 - 31/03/2024"/>
        <s v="01/04/2024 - 14/04/2024"/>
        <s v="15/04/2024 - 28/04/2024"/>
        <s v="29/04/2024 - 12/05/2024"/>
        <s v="13/05/2024 - 26/05/2024"/>
        <s v="27/05/2024 - 09/06/2024"/>
      </sharedItems>
    </cacheField>
    <cacheField name="Total Shipped" numFmtId="0">
      <sharedItems containsSemiMixedTypes="0" containsString="0" containsNumber="1" containsInteger="1" minValue="57" maxValue="322"/>
    </cacheField>
    <cacheField name="48 Parcel Signature" numFmtId="0">
      <sharedItems containsString="0" containsBlank="1" containsNumber="1" containsInteger="1" minValue="57" maxValue="296"/>
    </cacheField>
    <cacheField name="TRS - 48 Letter Signature" numFmtId="0">
      <sharedItems containsNonDate="0" containsString="0" containsBlank="1"/>
    </cacheField>
    <cacheField name="TPS - 48 Parcel No Signature" numFmtId="0">
      <sharedItems containsString="0" containsBlank="1" containsNumber="1" containsInteger="1" minValue="46" maxValue="89"/>
    </cacheField>
    <cacheField name="TRS - 48 Letter No Signature" numFmtId="0">
      <sharedItems containsNonDate="0" containsString="0" containsBlank="1"/>
    </cacheField>
    <cacheField name="24 Parcel Signature" numFmtId="0">
      <sharedItems containsString="0" containsBlank="1" containsNumber="1" containsInteger="1" minValue="0" maxValue="32"/>
    </cacheField>
    <cacheField name="TRN - 24 Letter Signature" numFmtId="0">
      <sharedItems containsNonDate="0" containsString="0" containsBlank="1"/>
    </cacheField>
    <cacheField name="TPN - 24 Parcel No Signature" numFmtId="0">
      <sharedItems containsString="0" containsBlank="1" containsNumber="1" containsInteger="1" minValue="14" maxValue="20"/>
    </cacheField>
    <cacheField name="TRN - 24 Letter No Signature" numFmtId="0">
      <sharedItems containsNonDate="0" containsString="0" containsBlank="1"/>
    </cacheField>
    <cacheField name="SD1 - Parcel Special" numFmtId="0">
      <sharedItems containsNonDate="0" containsString="0" containsBlank="1"/>
    </cacheField>
    <cacheField name="MTE - DDP Europe" numFmtId="0">
      <sharedItems containsNonDate="0" containsString="0" containsBlank="1"/>
    </cacheField>
    <cacheField name="DPD" numFmtId="0">
      <sharedItems containsNonDate="0" containsString="0" containsBlank="1"/>
    </cacheField>
    <cacheField name="FedEx" numFmtId="0">
      <sharedItems containsNonDate="0" containsString="0" containsBlank="1"/>
    </cacheField>
    <cacheField name="Total Sales" numFmtId="164">
      <sharedItems containsSemiMixedTypes="0" containsString="0" containsNumber="1" minValue="3286.31" maxValue="26170.75"/>
    </cacheField>
    <cacheField name="Shipping Income" numFmtId="164">
      <sharedItems containsSemiMixedTypes="0" containsString="0" containsNumber="1" minValue="177.68" maxValue="1271.01"/>
    </cacheField>
    <cacheField name="LTS" numFmtId="164">
      <sharedItems containsSemiMixedTypes="0" containsString="0" containsNumber="1" minValue="-4070.19" maxValue="-232.55"/>
    </cacheField>
    <cacheField name="Total" numFmtId="164">
      <sharedItems containsSemiMixedTypes="0" containsString="0" containsNumber="1" minValue="-4070.19" maxValue="-232.55"/>
    </cacheField>
    <cacheField name="Royal Mail" numFmtId="164">
      <sharedItems containsSemiMixedTypes="0" containsString="0" containsNumber="1" minValue="-1334.652" maxValue="-229.82400000000001"/>
    </cacheField>
    <cacheField name="DPD &amp; FedEx" numFmtId="164">
      <sharedItems containsSemiMixedTypes="0" containsString="0" containsNumber="1" containsInteger="1" minValue="0" maxValue="0"/>
    </cacheField>
    <cacheField name="FM Profit" numFmtId="0">
      <sharedItems containsSemiMixedTypes="0" containsString="0" containsNumber="1" minValue="444.77134999999998" maxValue="8193.6200000000008"/>
    </cacheField>
    <cacheField name="Take-home" numFmtId="0">
      <sharedItems containsSemiMixedTypes="0" containsString="0" containsNumber="1" minValue="-187.29752999999999" maxValue="4059.788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Wilson" refreshedDate="45460.644417013886" createdVersion="8" refreshedVersion="8" minRefreshableVersion="3" recordCount="18" xr:uid="{CC43665B-02BE-4026-9997-A8720061654C}">
  <cacheSource type="worksheet">
    <worksheetSource ref="B3:Y21" sheet="eBay"/>
  </cacheSource>
  <cacheFields count="24">
    <cacheField name="Period" numFmtId="14">
      <sharedItems count="18">
        <s v="02/10/2023 - 15/10/2023"/>
        <s v="16/10/2023 - 29/10/2023"/>
        <s v="30/10/2023 - 12/11/2023"/>
        <s v="13/11/2023 - 26/11/2023"/>
        <s v="27/11/2023 - 10/12/2023"/>
        <s v="11/12/2023 - 24/12/2023"/>
        <s v="25/12/2023 - 07/01/2024"/>
        <s v="08/01/2024 - 21/01/2024"/>
        <s v="22/01/2024 - 04/02/2024"/>
        <s v="05/02/2024 - 18/02/2024"/>
        <s v="19/02/2024 - 03/03/2024"/>
        <s v="04/03/2024 - 17/03/2024"/>
        <s v="18/03/2024 - 31/03/2024"/>
        <s v="01/04/2024 - 14/04/2024"/>
        <s v="15/04/2024 - 28/04/2024"/>
        <s v="29/04/2024 - 12/05/2024"/>
        <s v="13/05/2024 - 26/05/2024"/>
        <s v="27/05/2024 - 09/06/2024"/>
      </sharedItems>
    </cacheField>
    <cacheField name="Total Shipped" numFmtId="0">
      <sharedItems containsSemiMixedTypes="0" containsString="0" containsNumber="1" containsInteger="1" minValue="34" maxValue="171"/>
    </cacheField>
    <cacheField name="48 Parcel Signature" numFmtId="0">
      <sharedItems containsSemiMixedTypes="0" containsString="0" containsNumber="1" containsInteger="1" minValue="1" maxValue="165"/>
    </cacheField>
    <cacheField name="48 Letter Signature" numFmtId="0">
      <sharedItems containsString="0" containsBlank="1" containsNumber="1" containsInteger="1" minValue="1" maxValue="20"/>
    </cacheField>
    <cacheField name="48 Parcel No Signature" numFmtId="0">
      <sharedItems containsString="0" containsBlank="1" containsNumber="1" containsInteger="1" minValue="9" maxValue="43"/>
    </cacheField>
    <cacheField name="48 Letter No Signature" numFmtId="0">
      <sharedItems containsString="0" containsBlank="1" containsNumber="1" containsInteger="1" minValue="5" maxValue="33"/>
    </cacheField>
    <cacheField name="24 Parcel Signature" numFmtId="0">
      <sharedItems containsString="0" containsBlank="1" containsNumber="1" containsInteger="1" minValue="0" maxValue="9"/>
    </cacheField>
    <cacheField name="24  Letter Signature" numFmtId="0">
      <sharedItems containsNonDate="0" containsString="0" containsBlank="1"/>
    </cacheField>
    <cacheField name="24 Parcel No Signature" numFmtId="0">
      <sharedItems containsString="0" containsBlank="1" containsNumber="1" containsInteger="1" minValue="1" maxValue="4"/>
    </cacheField>
    <cacheField name="24 Letter No Signature" numFmtId="0">
      <sharedItems containsNonDate="0" containsString="0" containsBlank="1"/>
    </cacheField>
    <cacheField name="SD1 - Parcel Special" numFmtId="0">
      <sharedItems containsString="0" containsBlank="1" containsNumber="1" containsInteger="1" minValue="0" maxValue="1"/>
    </cacheField>
    <cacheField name="MPR/MTE - IOSS/DDP Europe" numFmtId="0">
      <sharedItems containsString="0" containsBlank="1" containsNumber="1" containsInteger="1" minValue="1" maxValue="5"/>
    </cacheField>
    <cacheField name="DPD" numFmtId="0">
      <sharedItems containsString="0" containsBlank="1" containsNumber="1" containsInteger="1" minValue="1" maxValue="1"/>
    </cacheField>
    <cacheField name="DPD Classic" numFmtId="0">
      <sharedItems containsString="0" containsBlank="1" containsNumber="1" containsInteger="1" minValue="1" maxValue="3"/>
    </cacheField>
    <cacheField name="FedEx" numFmtId="0">
      <sharedItems containsString="0" containsBlank="1" containsNumber="1" containsInteger="1" minValue="1" maxValue="8"/>
    </cacheField>
    <cacheField name="Total Sales" numFmtId="0">
      <sharedItems containsSemiMixedTypes="0" containsString="0" containsNumber="1" minValue="1999.61" maxValue="7561.32"/>
    </cacheField>
    <cacheField name="Shipping Income" numFmtId="0">
      <sharedItems containsSemiMixedTypes="0" containsString="0" containsNumber="1" minValue="93.95" maxValue="481.18"/>
    </cacheField>
    <cacheField name="ST Fees" numFmtId="164">
      <sharedItems containsSemiMixedTypes="0" containsString="0" containsNumber="1" minValue="-928.83" maxValue="-135.57"/>
    </cacheField>
    <cacheField name="B7 Fees" numFmtId="164">
      <sharedItems containsSemiMixedTypes="0" containsString="0" containsNumber="1" minValue="-684.33" maxValue="-81.58"/>
    </cacheField>
    <cacheField name="Total" numFmtId="164">
      <sharedItems containsSemiMixedTypes="0" containsString="0" containsNumber="1" minValue="-1613.16" maxValue="-333.57"/>
    </cacheField>
    <cacheField name="Royal Mail" numFmtId="164">
      <sharedItems containsSemiMixedTypes="0" containsString="0" containsNumber="1" minValue="-693.28249999999991" maxValue="-134.17105999999998"/>
    </cacheField>
    <cacheField name="DPD &amp; FedEx" numFmtId="164">
      <sharedItems containsSemiMixedTypes="0" containsString="0" containsNumber="1" minValue="-76.050000000000011" maxValue="0"/>
    </cacheField>
    <cacheField name="FM Profit" numFmtId="0">
      <sharedItems containsSemiMixedTypes="0" containsString="0" containsNumber="1" minValue="669.35500000000002" maxValue="2695.17"/>
    </cacheField>
    <cacheField name="Take-home" numFmtId="164">
      <sharedItems containsSemiMixedTypes="0" containsString="0" containsNumber="1" minValue="116.34065000000001" maxValue="932.11307000000011"/>
    </cacheField>
  </cacheFields>
  <extLst>
    <ext xmlns:x14="http://schemas.microsoft.com/office/spreadsheetml/2009/9/main" uri="{725AE2AE-9491-48be-B2B4-4EB974FC3084}">
      <x14:pivotCacheDefinition pivotCacheId="152991675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Wilson" refreshedDate="45460.646460648146" createdVersion="8" refreshedVersion="8" minRefreshableVersion="3" recordCount="18" xr:uid="{D9DE5615-1A0A-4E8B-A748-DD0BFD3A7EDE}">
  <cacheSource type="worksheet">
    <worksheetSource ref="B3:S21" sheet="Amazon"/>
  </cacheSource>
  <cacheFields count="17">
    <cacheField name="Period" numFmtId="0">
      <sharedItems count="18">
        <s v="02/10/2023 - 15/10/2023"/>
        <s v="16/10/2023 - 29/10/2023"/>
        <s v="30/10/2023 - 12/11/2023"/>
        <s v="13/11/2023 - 26/11/2023"/>
        <s v="27/11/2023 - 10/12/2023"/>
        <s v="11/12/2023 - 24/12/2023"/>
        <s v="25/12/2023 - 07/01/2024"/>
        <s v="08/01/2024 - 21/01/2024"/>
        <s v="22/01/2024 - 04/02/2024"/>
        <s v="05/02/2024 - 18/02/2024"/>
        <s v="19/02/2024 - 03/03/2024"/>
        <s v="04/03/2024 - 17/03/2024"/>
        <s v="18/03/2024 - 31/03/2024"/>
        <s v="01/04/2024 - 14/04/2024"/>
        <s v="15/04/2024 - 28/04/2024"/>
        <s v="29/04/2024 - 12/05/2024"/>
        <s v="13/05/2024 - 26/05/2024"/>
        <s v="27/05/2024 - 09/06/2024"/>
      </sharedItems>
    </cacheField>
    <cacheField name="Total Shipped" numFmtId="0">
      <sharedItems containsSemiMixedTypes="0" containsString="0" containsNumber="1" containsInteger="1" minValue="276" maxValue="1221"/>
    </cacheField>
    <cacheField name="48 Parcel Signature" numFmtId="0">
      <sharedItems containsString="0" containsBlank="1" containsNumber="1" containsInteger="1" minValue="0" maxValue="18"/>
    </cacheField>
    <cacheField name="24 Parcel Signature" numFmtId="0">
      <sharedItems containsSemiMixedTypes="0" containsString="0" containsNumber="1" containsInteger="1" minValue="44" maxValue="449"/>
    </cacheField>
    <cacheField name="24 Letter Signature" numFmtId="0">
      <sharedItems containsString="0" containsBlank="1" containsNumber="1" containsInteger="1" minValue="1" maxValue="54"/>
    </cacheField>
    <cacheField name="24 Parcel No Signature" numFmtId="0">
      <sharedItems containsString="0" containsBlank="1" containsNumber="1" containsInteger="1" minValue="183" maxValue="1003"/>
    </cacheField>
    <cacheField name="24 Letter No Signature" numFmtId="0">
      <sharedItems containsString="0" containsBlank="1" containsNumber="1" containsInteger="1" minValue="23" maxValue="120"/>
    </cacheField>
    <cacheField name="Total Sales" numFmtId="0">
      <sharedItems containsSemiMixedTypes="0" containsString="0" containsNumber="1" minValue="11767.8" maxValue="44365"/>
    </cacheField>
    <cacheField name="Shipping Income" numFmtId="164">
      <sharedItems containsSemiMixedTypes="0" containsString="0" containsNumber="1" minValue="8.66" maxValue="89.42"/>
    </cacheField>
    <cacheField name="Refunded Fees" numFmtId="164">
      <sharedItems containsSemiMixedTypes="0" containsString="0" containsNumber="1" minValue="119.28" maxValue="302.31"/>
    </cacheField>
    <cacheField name="Advertising" numFmtId="164">
      <sharedItems containsSemiMixedTypes="0" containsString="0" containsNumber="1" minValue="-182.05" maxValue="0"/>
    </cacheField>
    <cacheField name="Fees" numFmtId="164">
      <sharedItems containsSemiMixedTypes="0" containsString="0" containsNumber="1" minValue="-6716.4" maxValue="-1811.05"/>
    </cacheField>
    <cacheField name="Other" numFmtId="0">
      <sharedItems containsSemiMixedTypes="0" containsString="0" containsNumber="1" minValue="-169.59" maxValue="-72.44"/>
    </cacheField>
    <cacheField name="Total" numFmtId="164">
      <sharedItems containsSemiMixedTypes="0" containsString="0" containsNumber="1" minValue="-6567.8" maxValue="-1741.6299999999999"/>
    </cacheField>
    <cacheField name="Postage (aprox.)" numFmtId="164">
      <sharedItems containsSemiMixedTypes="0" containsString="0" containsNumber="1" minValue="-5979.6779999999999" maxValue="-1349.6039999999998"/>
    </cacheField>
    <cacheField name="FM Profit" numFmtId="0">
      <sharedItems containsSemiMixedTypes="0" containsString="0" containsNumber="1" minValue="3566.33736" maxValue="16308.82"/>
    </cacheField>
    <cacheField name="Take-home" numFmtId="164">
      <sharedItems containsSemiMixedTypes="0" containsString="0" containsNumber="1" minValue="-687.44000000000051" maxValue="4207.2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349"/>
    <n v="273"/>
    <m/>
    <m/>
    <m/>
    <n v="52"/>
    <m/>
    <m/>
    <m/>
    <n v="11"/>
    <n v="2"/>
    <n v="4"/>
    <n v="7"/>
    <x v="0"/>
    <n v="1367.48"/>
    <x v="0"/>
    <n v="-531.4"/>
    <n v="0"/>
    <n v="0"/>
    <n v="-1703.66"/>
    <n v="-314.10000000000002"/>
    <n v="-3297"/>
    <n v="0"/>
    <n v="-6122.02"/>
    <n v="-1516.6985000000002"/>
    <n v="-71.512342128"/>
    <n v="8521.43"/>
    <n v="2178.679157871999"/>
  </r>
  <r>
    <x v="1"/>
    <n v="372"/>
    <n v="294"/>
    <m/>
    <m/>
    <m/>
    <n v="55"/>
    <m/>
    <m/>
    <m/>
    <n v="12"/>
    <n v="4"/>
    <n v="0"/>
    <n v="7"/>
    <x v="1"/>
    <n v="1480.5"/>
    <x v="1"/>
    <n v="-599.11"/>
    <n v="0"/>
    <n v="0"/>
    <n v="-1771.7"/>
    <n v="-315.35000000000002"/>
    <n v="-3297"/>
    <n v="0"/>
    <n v="-6227.42"/>
    <n v="-1645.663"/>
    <n v="-39.440662128"/>
    <n v="9059.9599999999991"/>
    <n v="2627.9363378719981"/>
  </r>
  <r>
    <x v="2"/>
    <n v="441"/>
    <n v="370"/>
    <m/>
    <m/>
    <m/>
    <n v="47"/>
    <m/>
    <m/>
    <m/>
    <n v="10"/>
    <n v="4"/>
    <n v="2"/>
    <n v="8"/>
    <x v="2"/>
    <n v="1716.01"/>
    <x v="2"/>
    <n v="-641.80999999999995"/>
    <n v="0"/>
    <n v="0"/>
    <n v="-2318.0500000000002"/>
    <n v="-313.81"/>
    <n v="-3297"/>
    <n v="0"/>
    <n v="-6924.98"/>
    <n v="-1887.5349999999999"/>
    <n v="-61.110882431999997"/>
    <n v="11066.65"/>
    <n v="3909.0341175680005"/>
  </r>
  <r>
    <x v="3"/>
    <n v="689"/>
    <n v="618"/>
    <m/>
    <m/>
    <m/>
    <n v="44"/>
    <m/>
    <m/>
    <m/>
    <n v="11"/>
    <n v="2"/>
    <n v="5"/>
    <n v="9"/>
    <x v="3"/>
    <n v="2883.9"/>
    <x v="3"/>
    <n v="-886.7"/>
    <n v="0"/>
    <n v="0"/>
    <n v="-3016.31"/>
    <n v="-307.44"/>
    <n v="-3297"/>
    <n v="0"/>
    <n v="-7951.36"/>
    <n v="-2864.2984999999999"/>
    <n v="-90.799022735999998"/>
    <n v="20221.23"/>
    <n v="12198.672477263999"/>
  </r>
  <r>
    <x v="4"/>
    <n v="744"/>
    <n v="647"/>
    <m/>
    <m/>
    <m/>
    <n v="76"/>
    <m/>
    <m/>
    <m/>
    <n v="3"/>
    <n v="4"/>
    <n v="9"/>
    <n v="5"/>
    <x v="4"/>
    <n v="3110.5"/>
    <x v="4"/>
    <n v="-1442.38"/>
    <n v="0"/>
    <n v="0"/>
    <n v="-2512.8000000000002"/>
    <n v="-263.08999999999997"/>
    <n v="-3297"/>
    <n v="0"/>
    <n v="-7978.78"/>
    <n v="-3087.9490000000001"/>
    <n v="-100.33318152000001"/>
    <n v="20895.46"/>
    <n v="12838.89781848"/>
  </r>
  <r>
    <x v="5"/>
    <n v="560"/>
    <n v="364"/>
    <m/>
    <m/>
    <m/>
    <n v="131"/>
    <m/>
    <m/>
    <m/>
    <n v="39"/>
    <n v="1"/>
    <n v="6"/>
    <n v="19"/>
    <x v="5"/>
    <n v="2669.5"/>
    <x v="5"/>
    <n v="-964.81"/>
    <n v="0"/>
    <n v="0"/>
    <n v="-1776.39"/>
    <n v="-264.13"/>
    <n v="-3297"/>
    <n v="0"/>
    <n v="-6695.3899999999994"/>
    <n v="-2599.5392500000003"/>
    <n v="-155.160745776"/>
    <n v="13065.88"/>
    <n v="6285.2900042239999"/>
  </r>
  <r>
    <x v="6"/>
    <n v="663"/>
    <n v="557"/>
    <m/>
    <m/>
    <m/>
    <n v="73"/>
    <m/>
    <m/>
    <m/>
    <n v="16"/>
    <n v="4"/>
    <n v="3"/>
    <n v="10"/>
    <x v="6"/>
    <n v="2218"/>
    <x v="6"/>
    <n v="-1214.31"/>
    <n v="0"/>
    <n v="0"/>
    <n v="-2487.91"/>
    <n v="-737.03"/>
    <n v="-3297"/>
    <n v="0"/>
    <n v="-8144.44"/>
    <n v="-2846.0590000000002"/>
    <n v="-80.397563039999994"/>
    <n v="13331.80264"/>
    <n v="4478.9060769600001"/>
  </r>
  <r>
    <x v="7"/>
    <n v="609"/>
    <n v="501"/>
    <m/>
    <m/>
    <m/>
    <n v="89"/>
    <m/>
    <m/>
    <m/>
    <n v="10"/>
    <n v="2"/>
    <n v="3"/>
    <n v="4"/>
    <x v="7"/>
    <n v="1965"/>
    <x v="7"/>
    <n v="-1022.39"/>
    <n v="0"/>
    <n v="0"/>
    <n v="-2260.42"/>
    <n v="-913.59"/>
    <n v="-3297"/>
    <n v="0"/>
    <n v="-7917.1"/>
    <n v="-2626.3444999999997"/>
    <n v="-46.591281215999999"/>
    <n v="10570.09598"/>
    <n v="1945.060198784"/>
  </r>
  <r>
    <x v="8"/>
    <n v="691"/>
    <n v="497"/>
    <m/>
    <m/>
    <n v="19"/>
    <m/>
    <n v="75"/>
    <m/>
    <n v="4"/>
    <n v="29"/>
    <n v="3"/>
    <n v="31"/>
    <n v="33"/>
    <x v="8"/>
    <n v="2161.5"/>
    <x v="8"/>
    <n v="-1586.77"/>
    <n v="-99.498400000000004"/>
    <n v="0"/>
    <n v="-2206.96"/>
    <n v="-272.69"/>
    <n v="-3297"/>
    <n v="0"/>
    <n v="-7814.9084000000003"/>
    <n v="-2719.7370300000007"/>
    <n v="-434.49007003199995"/>
    <n v="20141.718390000002"/>
    <n v="11334.082889968002"/>
  </r>
  <r>
    <x v="9"/>
    <n v="442"/>
    <m/>
    <m/>
    <n v="261"/>
    <n v="68"/>
    <m/>
    <m/>
    <n v="33"/>
    <n v="8"/>
    <n v="3"/>
    <n v="1"/>
    <n v="33"/>
    <n v="35"/>
    <x v="9"/>
    <n v="1650.03"/>
    <x v="9"/>
    <n v="-491.27"/>
    <n v="-319.2559"/>
    <n v="0"/>
    <n v="-2742.81"/>
    <n v="-434.41"/>
    <n v="-690"/>
    <n v="-75.349999999999994"/>
    <n v="-4985.1458999999995"/>
    <n v="-1329.80629"/>
    <n v="-461.79467063999999"/>
    <n v="6349.4163950000002"/>
    <n v="1222.6995343600004"/>
  </r>
  <r>
    <x v="10"/>
    <n v="439"/>
    <m/>
    <m/>
    <n v="310"/>
    <n v="57"/>
    <m/>
    <m/>
    <n v="30"/>
    <n v="3"/>
    <n v="3"/>
    <m/>
    <n v="18"/>
    <n v="18"/>
    <x v="10"/>
    <n v="1104.17"/>
    <x v="10"/>
    <n v="-438.9"/>
    <n v="-511.88229999999999"/>
    <n v="0"/>
    <n v="-2975.45"/>
    <n v="-573.61"/>
    <n v="-690"/>
    <n v="-83.52"/>
    <n v="-5464.8222999999989"/>
    <n v="-1435.2926399999999"/>
    <n v="-245.741405472"/>
    <n v="7759.72"/>
    <n v="1718.0336545280015"/>
  </r>
  <r>
    <x v="11"/>
    <n v="522"/>
    <m/>
    <m/>
    <n v="370"/>
    <n v="48"/>
    <m/>
    <m/>
    <n v="46"/>
    <n v="4"/>
    <n v="4"/>
    <m/>
    <n v="27"/>
    <n v="23"/>
    <x v="11"/>
    <n v="1882.5"/>
    <x v="11"/>
    <n v="-507.27"/>
    <n v="-462.0523"/>
    <n v="0"/>
    <n v="-3088.43"/>
    <n v="-580.5"/>
    <n v="-690"/>
    <n v="-50.92"/>
    <n v="-5830.8922999999995"/>
    <n v="-1719.2673600000003"/>
    <n v="-346.07458699200004"/>
    <n v="9019.0038299999997"/>
    <n v="3005.2695830080002"/>
  </r>
  <r>
    <x v="12"/>
    <n v="402"/>
    <m/>
    <m/>
    <n v="268"/>
    <n v="48"/>
    <m/>
    <m/>
    <n v="42"/>
    <n v="15"/>
    <n v="5"/>
    <n v="4"/>
    <n v="18"/>
    <n v="2"/>
    <x v="12"/>
    <n v="1538.45"/>
    <x v="12"/>
    <n v="-350.14"/>
    <n v="-364.35127"/>
    <n v="0"/>
    <n v="-2989.02"/>
    <n v="-560.91"/>
    <n v="-690"/>
    <n v="-59.45"/>
    <n v="-5281.93127"/>
    <n v="-1418.5762"/>
    <n v="-155.59132060800002"/>
    <n v="6232.57258"/>
    <n v="914.92378939199921"/>
  </r>
  <r>
    <x v="13"/>
    <n v="487"/>
    <m/>
    <m/>
    <n v="353"/>
    <n v="36"/>
    <m/>
    <m/>
    <n v="50"/>
    <n v="18"/>
    <n v="1"/>
    <n v="3"/>
    <n v="22"/>
    <n v="4"/>
    <x v="13"/>
    <n v="1713.12"/>
    <x v="13"/>
    <n v="-324.3"/>
    <n v="-407.74529999999999"/>
    <n v="-129.6"/>
    <n v="-3103"/>
    <n v="-574.16"/>
    <n v="-690"/>
    <n v="-74.180000000000007"/>
    <n v="-5494.8352999999997"/>
    <n v="-1687.7183099999997"/>
    <n v="-198.93176121599998"/>
    <n v="8916.3568450000002"/>
    <n v="3247.9914737840008"/>
  </r>
  <r>
    <x v="14"/>
    <n v="531"/>
    <m/>
    <m/>
    <n v="400"/>
    <n v="29"/>
    <m/>
    <m/>
    <n v="66"/>
    <n v="4"/>
    <n v="9"/>
    <m/>
    <n v="20"/>
    <n v="3"/>
    <x v="14"/>
    <n v="1606"/>
    <x v="14"/>
    <n v="-208.75"/>
    <n v="-463.0967"/>
    <n v="-303.77999999999997"/>
    <n v="-2656.32"/>
    <n v="-658.46"/>
    <n v="-690"/>
    <n v="-61.53"/>
    <n v="-5331.1967000000004"/>
    <n v="-1930.8604800000001"/>
    <n v="-177.26154091200002"/>
    <n v="11428.545179999999"/>
    <n v="5595.2264590879986"/>
  </r>
  <r>
    <x v="15"/>
    <n v="453"/>
    <n v="214"/>
    <n v="8"/>
    <n v="137"/>
    <n v="18"/>
    <n v="15"/>
    <n v="2"/>
    <n v="23"/>
    <n v="3"/>
    <n v="1"/>
    <m/>
    <n v="23"/>
    <n v="9"/>
    <x v="15"/>
    <n v="1389.67"/>
    <x v="15"/>
    <n v="-202.02"/>
    <n v="-388.88459999999998"/>
    <n v="-201.88"/>
    <n v="-2231.54"/>
    <n v="-892.3"/>
    <n v="-690"/>
    <n v="-89.73"/>
    <n v="-4871.7745999999997"/>
    <n v="-1648.3017600000001"/>
    <n v="-235.12158273599999"/>
    <n v="9089.41"/>
    <n v="3723.8820572639997"/>
  </r>
  <r>
    <x v="16"/>
    <n v="353"/>
    <n v="119"/>
    <n v="9"/>
    <n v="130"/>
    <n v="29"/>
    <n v="10"/>
    <m/>
    <n v="28"/>
    <n v="4"/>
    <n v="5"/>
    <m/>
    <n v="13"/>
    <n v="6"/>
    <x v="16"/>
    <n v="1105.3499999999999"/>
    <x v="16"/>
    <n v="-151.4"/>
    <n v="-262.75130000000001"/>
    <n v="-160.54"/>
    <n v="-2132.42"/>
    <n v="-899.33"/>
    <n v="-690"/>
    <n v="-92.34"/>
    <n v="-3828.5913"/>
    <n v="-1307.0855999999999"/>
    <n v="-138.03924182399999"/>
    <n v="5128.6897950000002"/>
    <n v="960.32365317599988"/>
  </r>
  <r>
    <x v="17"/>
    <n v="394"/>
    <n v="124"/>
    <n v="10"/>
    <n v="167"/>
    <n v="41"/>
    <n v="15"/>
    <m/>
    <n v="16"/>
    <n v="5"/>
    <n v="3"/>
    <n v="0"/>
    <n v="5"/>
    <n v="8"/>
    <x v="17"/>
    <n v="1356.17"/>
    <x v="17"/>
    <n v="-171.43"/>
    <n v="-312.99869999999999"/>
    <m/>
    <n v="-2246.31"/>
    <n v="-766.25"/>
    <n v="-690"/>
    <n v="-109.18"/>
    <n v="-3779.1986999999999"/>
    <n v="-1440.8440800000005"/>
    <n v="-85.164642431999994"/>
    <n v="6639.0651500000004"/>
    <n v="2690.0277275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85"/>
    <n v="71"/>
    <m/>
    <m/>
    <m/>
    <n v="14"/>
    <m/>
    <m/>
    <m/>
    <m/>
    <m/>
    <m/>
    <m/>
    <n v="6572.91"/>
    <n v="318.8"/>
    <n v="-1164.55"/>
    <n v="-1164.55"/>
    <n v="-362.29199999999997"/>
    <n v="0"/>
    <n v="1866.06"/>
    <n v="658.01800000000003"/>
  </r>
  <r>
    <x v="1"/>
    <n v="98"/>
    <n v="88"/>
    <m/>
    <m/>
    <m/>
    <n v="10"/>
    <m/>
    <m/>
    <m/>
    <m/>
    <m/>
    <m/>
    <m/>
    <n v="6645.13"/>
    <n v="341.19"/>
    <n v="-1268.3"/>
    <n v="-1268.3"/>
    <n v="-409.11600000000004"/>
    <n v="0"/>
    <n v="2199.7600000000002"/>
    <n v="863.53400000000033"/>
  </r>
  <r>
    <x v="2"/>
    <n v="147"/>
    <n v="126"/>
    <m/>
    <m/>
    <m/>
    <n v="21"/>
    <m/>
    <m/>
    <m/>
    <m/>
    <m/>
    <m/>
    <m/>
    <n v="11922.84"/>
    <n v="524.92999999999995"/>
    <n v="-2227.0300000000002"/>
    <n v="-2227.0300000000002"/>
    <n v="-622.06200000000001"/>
    <n v="0"/>
    <n v="4103.9799999999996"/>
    <n v="1779.8179999999993"/>
  </r>
  <r>
    <x v="3"/>
    <n v="196"/>
    <n v="183"/>
    <m/>
    <m/>
    <m/>
    <n v="13"/>
    <m/>
    <m/>
    <m/>
    <m/>
    <m/>
    <m/>
    <m/>
    <n v="13862.53"/>
    <n v="703.64"/>
    <n v="-2116.36"/>
    <n v="-2116.36"/>
    <n v="-808.44600000000003"/>
    <n v="0"/>
    <n v="4145.54"/>
    <n v="1924.3739999999998"/>
  </r>
  <r>
    <x v="4"/>
    <n v="322"/>
    <n v="296"/>
    <m/>
    <m/>
    <m/>
    <n v="26"/>
    <m/>
    <m/>
    <m/>
    <m/>
    <m/>
    <m/>
    <m/>
    <n v="26170.75"/>
    <n v="1271.01"/>
    <n v="-4070.19"/>
    <n v="-4070.19"/>
    <n v="-1334.652"/>
    <n v="0"/>
    <n v="8193.6200000000008"/>
    <n v="4059.7880000000005"/>
  </r>
  <r>
    <x v="5"/>
    <n v="208"/>
    <n v="208"/>
    <m/>
    <m/>
    <m/>
    <n v="0"/>
    <m/>
    <m/>
    <m/>
    <m/>
    <m/>
    <m/>
    <m/>
    <n v="15854.99"/>
    <n v="841.18"/>
    <n v="-2217.56"/>
    <n v="-2217.56"/>
    <n v="-838.65599999999995"/>
    <n v="0"/>
    <n v="4670.2"/>
    <n v="2455.1639999999998"/>
  </r>
  <r>
    <x v="6"/>
    <n v="234"/>
    <n v="219"/>
    <m/>
    <m/>
    <m/>
    <n v="15"/>
    <m/>
    <m/>
    <m/>
    <m/>
    <m/>
    <m/>
    <m/>
    <n v="18216.02"/>
    <n v="883.83"/>
    <n v="-2630.18"/>
    <n v="-2630.18"/>
    <n v="-964.45800000000008"/>
    <n v="0"/>
    <n v="4477.8606"/>
    <n v="1767.0526"/>
  </r>
  <r>
    <x v="7"/>
    <n v="158"/>
    <n v="143"/>
    <m/>
    <m/>
    <m/>
    <n v="15"/>
    <m/>
    <m/>
    <m/>
    <m/>
    <m/>
    <m/>
    <m/>
    <n v="14017.02"/>
    <n v="630.51"/>
    <n v="-1838.79"/>
    <n v="-1838.79"/>
    <n v="-658.02600000000007"/>
    <n v="0"/>
    <n v="2052.6832399999998"/>
    <n v="186.37724000000003"/>
  </r>
  <r>
    <x v="8"/>
    <n v="93"/>
    <n v="76"/>
    <m/>
    <m/>
    <m/>
    <n v="17"/>
    <m/>
    <m/>
    <m/>
    <m/>
    <m/>
    <m/>
    <m/>
    <n v="5646.96"/>
    <n v="319.69"/>
    <n v="-768.86"/>
    <n v="-768.86"/>
    <n v="-398.74200000000002"/>
    <n v="0"/>
    <n v="976.22542999999996"/>
    <n v="128.31342999999987"/>
  </r>
  <r>
    <x v="9"/>
    <n v="108"/>
    <m/>
    <m/>
    <n v="89"/>
    <m/>
    <m/>
    <m/>
    <n v="19"/>
    <m/>
    <m/>
    <m/>
    <m/>
    <m/>
    <n v="7117.09"/>
    <n v="389.82"/>
    <n v="-883.87"/>
    <n v="-883.87"/>
    <n v="-408.70655999999997"/>
    <n v="0"/>
    <n v="1073.4673849999999"/>
    <n v="170.71082499999994"/>
  </r>
  <r>
    <x v="10"/>
    <n v="91"/>
    <m/>
    <m/>
    <n v="71"/>
    <m/>
    <m/>
    <m/>
    <n v="20"/>
    <m/>
    <m/>
    <m/>
    <m/>
    <m/>
    <n v="4632.37"/>
    <n v="265.8"/>
    <n v="-547.91"/>
    <n v="-547.91"/>
    <n v="-349.95888000000002"/>
    <n v="0"/>
    <n v="444.77134999999998"/>
    <n v="-187.29752999999999"/>
  </r>
  <r>
    <x v="11"/>
    <n v="75"/>
    <m/>
    <m/>
    <n v="60"/>
    <m/>
    <m/>
    <m/>
    <n v="15"/>
    <m/>
    <m/>
    <m/>
    <m/>
    <m/>
    <n v="3792.89"/>
    <n v="237.63"/>
    <n v="-573.84"/>
    <n v="-573.84"/>
    <n v="-286.35120000000001"/>
    <n v="0"/>
    <n v="608.13570000000004"/>
    <n v="-14.425499999999943"/>
  </r>
  <r>
    <x v="12"/>
    <n v="64"/>
    <m/>
    <m/>
    <n v="46"/>
    <m/>
    <m/>
    <m/>
    <n v="18"/>
    <m/>
    <m/>
    <m/>
    <m/>
    <m/>
    <n v="3286.31"/>
    <n v="203.12"/>
    <n v="-232.55"/>
    <n v="-232.55"/>
    <n v="-251.63135999999997"/>
    <n v="0"/>
    <n v="456.93004000000002"/>
    <n v="175.86868000000004"/>
  </r>
  <r>
    <x v="13"/>
    <n v="61"/>
    <m/>
    <m/>
    <n v="47"/>
    <m/>
    <m/>
    <m/>
    <n v="14"/>
    <m/>
    <m/>
    <m/>
    <m/>
    <m/>
    <n v="3290.64"/>
    <n v="199.86"/>
    <n v="-492.36"/>
    <n v="-492.36"/>
    <n v="-235.41840000000002"/>
    <n v="0"/>
    <n v="693.92844000000002"/>
    <n v="166.01004"/>
  </r>
  <r>
    <x v="14"/>
    <n v="78"/>
    <m/>
    <m/>
    <n v="60"/>
    <m/>
    <m/>
    <m/>
    <n v="18"/>
    <m/>
    <m/>
    <m/>
    <m/>
    <m/>
    <n v="3625.51"/>
    <n v="200.64"/>
    <n v="-584.28"/>
    <n v="-584.28"/>
    <n v="-301.16447999999997"/>
    <n v="0"/>
    <n v="792.31889999999999"/>
    <n v="107.51442000000009"/>
  </r>
  <r>
    <x v="15"/>
    <n v="57"/>
    <n v="57"/>
    <m/>
    <m/>
    <m/>
    <m/>
    <m/>
    <m/>
    <m/>
    <m/>
    <m/>
    <m/>
    <m/>
    <n v="3301.38"/>
    <n v="177.68"/>
    <n v="-647.59"/>
    <n v="-647.59"/>
    <n v="-229.82400000000001"/>
    <n v="0"/>
    <n v="842.38013999999998"/>
    <n v="142.64614"/>
  </r>
  <r>
    <x v="16"/>
    <n v="84"/>
    <n v="71"/>
    <m/>
    <m/>
    <m/>
    <n v="13"/>
    <m/>
    <m/>
    <m/>
    <m/>
    <m/>
    <m/>
    <m/>
    <n v="3902.68"/>
    <n v="260.41000000000003"/>
    <n v="-810.29"/>
    <n v="-810.29"/>
    <n v="-356.86199999999997"/>
    <n v="0"/>
    <n v="1045.3418200000001"/>
    <n v="138.59982000000008"/>
  </r>
  <r>
    <x v="17"/>
    <n v="122"/>
    <n v="90"/>
    <m/>
    <m/>
    <m/>
    <n v="32"/>
    <m/>
    <m/>
    <m/>
    <m/>
    <m/>
    <m/>
    <m/>
    <n v="6556.75"/>
    <n v="411.75"/>
    <n v="-1317.51"/>
    <n v="-1317.51"/>
    <n v="-536.64"/>
    <n v="0"/>
    <n v="1790.8669"/>
    <n v="348.4668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23"/>
    <n v="119"/>
    <m/>
    <m/>
    <m/>
    <n v="0"/>
    <m/>
    <m/>
    <m/>
    <n v="0"/>
    <n v="3"/>
    <m/>
    <n v="1"/>
    <m/>
    <n v="5525.9400000000005"/>
    <n v="280"/>
    <n v="-683.86"/>
    <n v="-455.96"/>
    <n v="-1139.82"/>
    <n v="-505.97174999999999"/>
    <n v="-25.35"/>
    <n v="1654.2"/>
    <n v="263.05825000000027"/>
  </r>
  <r>
    <x v="1"/>
    <n v="86"/>
    <n v="79"/>
    <m/>
    <m/>
    <m/>
    <n v="0"/>
    <m/>
    <m/>
    <m/>
    <n v="1"/>
    <n v="3"/>
    <m/>
    <n v="3"/>
    <m/>
    <n v="3724.23"/>
    <n v="299.88"/>
    <n v="-463.3"/>
    <n v="-536.09"/>
    <n v="-999.3900000000001"/>
    <n v="-355.25175000000002"/>
    <n v="-76.050000000000011"/>
    <n v="1637.44"/>
    <n v="506.62824999999987"/>
  </r>
  <r>
    <x v="2"/>
    <n v="106"/>
    <n v="104"/>
    <m/>
    <m/>
    <m/>
    <n v="0"/>
    <m/>
    <m/>
    <m/>
    <n v="1"/>
    <n v="1"/>
    <m/>
    <m/>
    <m/>
    <n v="4396.18"/>
    <n v="141.6"/>
    <n v="-586.54999999999995"/>
    <n v="-535.47"/>
    <n v="-1122.02"/>
    <n v="-438.60924999999997"/>
    <n v="0"/>
    <n v="1659.02"/>
    <n v="239.99075000000002"/>
  </r>
  <r>
    <x v="3"/>
    <n v="93"/>
    <n v="89"/>
    <m/>
    <m/>
    <m/>
    <n v="0"/>
    <m/>
    <m/>
    <m/>
    <n v="0"/>
    <n v="1"/>
    <m/>
    <n v="3"/>
    <m/>
    <n v="3889.82"/>
    <n v="214.11"/>
    <n v="-464.16"/>
    <n v="-357.51"/>
    <n v="-821.67000000000007"/>
    <n v="-367.56925000000001"/>
    <n v="-76.050000000000011"/>
    <n v="1523.96"/>
    <n v="472.78075000000001"/>
  </r>
  <r>
    <x v="4"/>
    <n v="171"/>
    <n v="165"/>
    <m/>
    <m/>
    <m/>
    <m/>
    <m/>
    <m/>
    <m/>
    <n v="1"/>
    <n v="2"/>
    <m/>
    <n v="2"/>
    <n v="1"/>
    <n v="7561.32"/>
    <n v="481.18"/>
    <n v="-928.83"/>
    <n v="-684.33"/>
    <n v="-1613.16"/>
    <n v="-693.28249999999991"/>
    <n v="-56.334380304"/>
    <n v="2695.17"/>
    <n v="813.57311969599982"/>
  </r>
  <r>
    <x v="5"/>
    <n v="110"/>
    <n v="90"/>
    <m/>
    <m/>
    <m/>
    <n v="9"/>
    <m/>
    <n v="1"/>
    <m/>
    <n v="1"/>
    <m/>
    <m/>
    <n v="1"/>
    <n v="8"/>
    <n v="3985.41"/>
    <n v="333.5"/>
    <n v="-445.37"/>
    <n v="-235.68"/>
    <n v="-681.05"/>
    <n v="-427.36799999999999"/>
    <n v="-70.425042431999998"/>
    <n v="1447.58"/>
    <n v="602.23695756799998"/>
  </r>
  <r>
    <x v="6"/>
    <n v="66"/>
    <n v="27"/>
    <m/>
    <n v="17"/>
    <n v="15"/>
    <n v="3"/>
    <m/>
    <n v="2"/>
    <m/>
    <m/>
    <n v="2"/>
    <m/>
    <m/>
    <m/>
    <n v="3332.6499999999946"/>
    <n v="203.6"/>
    <n v="-415.31"/>
    <n v="-315.01"/>
    <n v="-730.31999999999994"/>
    <n v="-251.15665999999999"/>
    <n v="0"/>
    <n v="1048.73334"/>
    <n v="270.8566800000001"/>
  </r>
  <r>
    <x v="7"/>
    <n v="49"/>
    <n v="10"/>
    <n v="4"/>
    <n v="13"/>
    <n v="18"/>
    <m/>
    <m/>
    <m/>
    <m/>
    <m/>
    <n v="3"/>
    <n v="1"/>
    <m/>
    <m/>
    <n v="2612.64"/>
    <n v="117.38"/>
    <n v="-135.57"/>
    <n v="-198"/>
    <n v="-333.57"/>
    <n v="-172.58726999999999"/>
    <n v="-8.0179200000000002"/>
    <n v="669.35500000000002"/>
    <n v="272.55981000000008"/>
  </r>
  <r>
    <x v="8"/>
    <n v="60"/>
    <n v="20"/>
    <n v="1"/>
    <n v="18"/>
    <n v="17"/>
    <m/>
    <m/>
    <m/>
    <m/>
    <n v="1"/>
    <m/>
    <n v="1"/>
    <n v="2"/>
    <m/>
    <n v="3197.89"/>
    <n v="190.8"/>
    <n v="-333.28"/>
    <n v="-234.07"/>
    <n v="-567.34999999999991"/>
    <n v="-201.82656"/>
    <n v="-58.717920000000007"/>
    <n v="1070.75234"/>
    <n v="433.65786000000008"/>
  </r>
  <r>
    <x v="9"/>
    <n v="50"/>
    <n v="15"/>
    <n v="2"/>
    <n v="14"/>
    <n v="18"/>
    <m/>
    <m/>
    <n v="1"/>
    <m/>
    <m/>
    <m/>
    <m/>
    <m/>
    <m/>
    <n v="2569.87"/>
    <n v="132"/>
    <n v="-283.97000000000003"/>
    <n v="-81.58"/>
    <n v="-365.55"/>
    <n v="-168.10343999999998"/>
    <n v="0"/>
    <n v="1011.01"/>
    <n v="609.35655999999994"/>
  </r>
  <r>
    <x v="10"/>
    <n v="34"/>
    <n v="14"/>
    <n v="1"/>
    <n v="11"/>
    <n v="5"/>
    <m/>
    <m/>
    <n v="1"/>
    <m/>
    <m/>
    <n v="2"/>
    <m/>
    <m/>
    <m/>
    <n v="1999.61"/>
    <n v="93.95"/>
    <n v="-340.6"/>
    <n v="-137.05000000000001"/>
    <n v="-477.65000000000003"/>
    <n v="-134.17105999999998"/>
    <n v="0"/>
    <n v="722.18499999999995"/>
    <n v="204.31393999999995"/>
  </r>
  <r>
    <x v="11"/>
    <n v="41"/>
    <n v="1"/>
    <n v="20"/>
    <n v="9"/>
    <n v="9"/>
    <m/>
    <m/>
    <n v="1"/>
    <m/>
    <m/>
    <n v="1"/>
    <m/>
    <m/>
    <m/>
    <n v="2416.12"/>
    <n v="126.69"/>
    <n v="-233.4"/>
    <n v="-120.11"/>
    <n v="-353.51"/>
    <n v="-143.39364999999998"/>
    <n v="0"/>
    <n v="777.23663999999997"/>
    <n v="407.02298999999999"/>
  </r>
  <r>
    <x v="12"/>
    <n v="62"/>
    <n v="30"/>
    <n v="5"/>
    <n v="15"/>
    <n v="7"/>
    <m/>
    <m/>
    <n v="4"/>
    <m/>
    <m/>
    <m/>
    <m/>
    <m/>
    <n v="1"/>
    <n v="3656.1"/>
    <n v="184.8"/>
    <n v="-297.38"/>
    <n v="-375.14"/>
    <n v="-672.52"/>
    <n v="-229.82544000000001"/>
    <n v="-5.6343803039999996"/>
    <n v="1327.6583000000001"/>
    <n v="604.47847969600002"/>
  </r>
  <r>
    <x v="13"/>
    <n v="58"/>
    <n v="13"/>
    <n v="1"/>
    <n v="24"/>
    <n v="15"/>
    <m/>
    <m/>
    <m/>
    <m/>
    <m/>
    <n v="5"/>
    <m/>
    <m/>
    <m/>
    <n v="2638.87"/>
    <n v="204.17"/>
    <n v="-439.3"/>
    <n v="-250.78"/>
    <n v="-690.08"/>
    <n v="-222.77104999999997"/>
    <n v="0"/>
    <n v="825.02170000000001"/>
    <n v="116.34065000000001"/>
  </r>
  <r>
    <x v="14"/>
    <n v="113"/>
    <n v="30"/>
    <n v="3"/>
    <n v="43"/>
    <n v="33"/>
    <m/>
    <m/>
    <n v="1"/>
    <m/>
    <m/>
    <n v="3"/>
    <m/>
    <m/>
    <m/>
    <n v="5229.97"/>
    <n v="369.11"/>
    <n v="-643.12"/>
    <n v="-633.08000000000004"/>
    <n v="-1276.2"/>
    <n v="-399.18639000000002"/>
    <n v="0"/>
    <n v="1799.5189600000001"/>
    <n v="493.24257"/>
  </r>
  <r>
    <x v="15"/>
    <n v="88"/>
    <n v="21"/>
    <n v="5"/>
    <n v="35"/>
    <n v="24"/>
    <m/>
    <m/>
    <m/>
    <m/>
    <m/>
    <n v="3"/>
    <m/>
    <m/>
    <m/>
    <n v="4010.21"/>
    <n v="350.38"/>
    <n v="-560.57000000000005"/>
    <n v="-599.19000000000005"/>
    <n v="-1159.7600000000002"/>
    <n v="-313.63382999999999"/>
    <n v="0"/>
    <n v="1519.67074"/>
    <n v="396.65690999999981"/>
  </r>
  <r>
    <x v="16"/>
    <n v="88"/>
    <n v="27"/>
    <n v="5"/>
    <n v="26"/>
    <n v="26"/>
    <n v="1"/>
    <m/>
    <m/>
    <m/>
    <m/>
    <n v="1"/>
    <n v="1"/>
    <n v="1"/>
    <m/>
    <n v="4770.54"/>
    <n v="386.74"/>
    <n v="-379.09"/>
    <n v="-575.91"/>
    <n v="-955"/>
    <n v="-299.07684999999998"/>
    <n v="-33.367919999999998"/>
    <n v="1832.8178399999999"/>
    <n v="932.11307000000011"/>
  </r>
  <r>
    <x v="17"/>
    <n v="90"/>
    <n v="31"/>
    <n v="8"/>
    <n v="38"/>
    <n v="13"/>
    <m/>
    <m/>
    <m/>
    <m/>
    <m/>
    <m/>
    <m/>
    <m/>
    <m/>
    <n v="4330.21"/>
    <n v="369.6"/>
    <n v="-545.85"/>
    <n v="-474.38"/>
    <n v="-1020.23"/>
    <n v="-320.93423999999999"/>
    <n v="0"/>
    <n v="1578.22236"/>
    <n v="606.658119999999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449"/>
    <n v="0"/>
    <n v="449"/>
    <m/>
    <m/>
    <m/>
    <n v="14241.479999999967"/>
    <n v="20.010000000000002"/>
    <n v="250.58999999999983"/>
    <n v="-182.05"/>
    <n v="-2485.6900000000014"/>
    <n v="-146.79999999999993"/>
    <n v="-2563.9500000000012"/>
    <n v="-2438.0699999999997"/>
    <n v="4314.58"/>
    <n v="-687.44000000000051"/>
  </r>
  <r>
    <x v="1"/>
    <n v="361"/>
    <n v="0"/>
    <n v="361"/>
    <m/>
    <m/>
    <m/>
    <n v="12030.369999999957"/>
    <n v="8.66"/>
    <n v="239.93999999999994"/>
    <n v="0"/>
    <n v="-2107.5800000000022"/>
    <n v="-94.519999999999968"/>
    <n v="-1962.1600000000021"/>
    <n v="-1960.2299999999998"/>
    <n v="5095.12"/>
    <n v="1172.7299999999977"/>
  </r>
  <r>
    <x v="2"/>
    <n v="629"/>
    <n v="0"/>
    <n v="211"/>
    <n v="1"/>
    <n v="367"/>
    <n v="50"/>
    <n v="23243.64"/>
    <n v="29.03"/>
    <n v="216.5"/>
    <n v="-178.94"/>
    <n v="-3529.45"/>
    <n v="-100.86"/>
    <n v="-3592.75"/>
    <n v="-3165.3119999999999"/>
    <n v="8942.8700000000008"/>
    <n v="2184.8080000000009"/>
  </r>
  <r>
    <x v="3"/>
    <n v="744"/>
    <n v="0"/>
    <n v="73"/>
    <m/>
    <n v="585"/>
    <n v="86"/>
    <n v="28686.080000000002"/>
    <n v="40.51"/>
    <n v="185.48"/>
    <n v="0"/>
    <n v="-4318.9399999999996"/>
    <n v="-94.69"/>
    <n v="-4228.1499999999996"/>
    <n v="-3628.7999999999997"/>
    <n v="12064.15"/>
    <n v="4207.2000000000007"/>
  </r>
  <r>
    <x v="4"/>
    <n v="803"/>
    <n v="0"/>
    <n v="78"/>
    <m/>
    <n v="631"/>
    <n v="94"/>
    <n v="31667.78"/>
    <n v="57.82"/>
    <n v="191.42"/>
    <n v="-70.02"/>
    <n v="-4782.3599999999997"/>
    <n v="-156.91"/>
    <n v="-4817.87"/>
    <n v="-3914.058"/>
    <n v="12746.38"/>
    <n v="4014.4519999999993"/>
  </r>
  <r>
    <x v="5"/>
    <n v="1221"/>
    <n v="0"/>
    <n v="68"/>
    <n v="54"/>
    <n v="1003"/>
    <n v="96"/>
    <n v="44365"/>
    <n v="89.42"/>
    <n v="295.37"/>
    <n v="0"/>
    <n v="-6716.4"/>
    <n v="-146.77000000000001"/>
    <n v="-6567.8"/>
    <n v="-5979.6779999999999"/>
    <n v="16308.82"/>
    <n v="3761.3420000000006"/>
  </r>
  <r>
    <x v="6"/>
    <n v="426"/>
    <n v="0"/>
    <n v="87"/>
    <m/>
    <n v="310"/>
    <n v="29"/>
    <n v="16262.64999999994"/>
    <n v="28"/>
    <n v="233.61"/>
    <n v="0"/>
    <n v="-2535.91"/>
    <n v="-136.72"/>
    <n v="-2439.0199999999995"/>
    <n v="-2132.6099999999997"/>
    <n v="6215.4465799999998"/>
    <n v="1643.8165800000006"/>
  </r>
  <r>
    <x v="7"/>
    <n v="430"/>
    <n v="0"/>
    <n v="47"/>
    <n v="3"/>
    <n v="317"/>
    <n v="63"/>
    <n v="15961.44"/>
    <n v="32"/>
    <n v="271.14"/>
    <n v="0"/>
    <n v="-2262.17"/>
    <n v="-163.24"/>
    <n v="-2154.2700000000004"/>
    <n v="-2071.8240000000001"/>
    <n v="5202.8311400000002"/>
    <n v="976.73713999999927"/>
  </r>
  <r>
    <x v="8"/>
    <n v="410"/>
    <n v="0"/>
    <n v="49"/>
    <n v="3"/>
    <n v="322"/>
    <n v="36"/>
    <n v="15511.03"/>
    <n v="23.2"/>
    <n v="199.79"/>
    <n v="0"/>
    <n v="-2104.17"/>
    <n v="-162.82"/>
    <n v="-2067.2000000000003"/>
    <n v="-2022.114"/>
    <n v="5019.6475600000003"/>
    <n v="930.33356000000003"/>
  </r>
  <r>
    <x v="9"/>
    <n v="528"/>
    <n v="0"/>
    <n v="65"/>
    <n v="1"/>
    <n v="400"/>
    <n v="62"/>
    <n v="20358.63"/>
    <n v="57.6"/>
    <n v="187.33"/>
    <n v="0"/>
    <n v="-2797.92"/>
    <n v="-120.11"/>
    <n v="-2730.7000000000003"/>
    <n v="-2577.6059999999998"/>
    <n v="7014.0897599999998"/>
    <n v="1705.7837599999993"/>
  </r>
  <r>
    <x v="10"/>
    <n v="443"/>
    <n v="0"/>
    <n v="44"/>
    <m/>
    <n v="373"/>
    <n v="26"/>
    <n v="16685.16"/>
    <n v="34.799999999999997"/>
    <n v="206.63"/>
    <n v="0"/>
    <n v="-2450.09"/>
    <n v="-126.88"/>
    <n v="-2370.34"/>
    <n v="-2208.2339999999999"/>
    <n v="5399.8"/>
    <n v="821.22599999999966"/>
  </r>
  <r>
    <x v="11"/>
    <n v="407"/>
    <n v="18"/>
    <n v="81"/>
    <m/>
    <n v="285"/>
    <n v="23"/>
    <n v="15378.22"/>
    <n v="52"/>
    <n v="148.26"/>
    <n v="0"/>
    <n v="-2352.21"/>
    <n v="-96.38"/>
    <n v="-2448.59"/>
    <n v="-2027.076"/>
    <n v="5202.57"/>
    <n v="726.90399999999954"/>
  </r>
  <r>
    <x v="12"/>
    <n v="276"/>
    <m/>
    <n v="57"/>
    <m/>
    <n v="183"/>
    <n v="36"/>
    <n v="11767.8"/>
    <n v="39.4"/>
    <n v="182.97"/>
    <n v="0"/>
    <n v="-1811.05"/>
    <n v="-113.55"/>
    <n v="-1741.6299999999999"/>
    <n v="-1349.6039999999998"/>
    <n v="3566.33736"/>
    <n v="475.10336000000052"/>
  </r>
  <r>
    <x v="13"/>
    <n v="429"/>
    <m/>
    <n v="61"/>
    <n v="2"/>
    <n v="335"/>
    <n v="31"/>
    <n v="16608.63"/>
    <n v="30.8"/>
    <n v="173.72"/>
    <n v="0"/>
    <n v="-2286.98"/>
    <n v="-100.08"/>
    <n v="-2213.34"/>
    <n v="-2132.8319999999999"/>
    <n v="5436.7464"/>
    <n v="1090.5743999999995"/>
  </r>
  <r>
    <x v="14"/>
    <n v="423"/>
    <m/>
    <n v="73"/>
    <n v="1"/>
    <n v="309"/>
    <n v="40"/>
    <n v="14387.71"/>
    <n v="17"/>
    <n v="302.31"/>
    <n v="0"/>
    <n v="-2356.7800000000002"/>
    <n v="-156.75"/>
    <n v="-2211.2200000000003"/>
    <n v="-2090.808"/>
    <n v="4905.8280999999997"/>
    <n v="603.80009999999947"/>
  </r>
  <r>
    <x v="15"/>
    <n v="530"/>
    <m/>
    <n v="102"/>
    <n v="3"/>
    <n v="305"/>
    <n v="120"/>
    <n v="20503.150000000001"/>
    <n v="41.46"/>
    <n v="119.28"/>
    <n v="0"/>
    <n v="-3100.84"/>
    <n v="-72.44"/>
    <n v="-3054"/>
    <n v="-2491.038"/>
    <n v="7719.4166599999999"/>
    <n v="2174.3786599999994"/>
  </r>
  <r>
    <x v="16"/>
    <n v="438"/>
    <m/>
    <n v="84"/>
    <n v="3"/>
    <n v="264"/>
    <n v="87"/>
    <n v="16570.490000000002"/>
    <n v="33.78"/>
    <n v="251.68"/>
    <n v="0"/>
    <n v="-2786.84"/>
    <n v="-169.59"/>
    <n v="-2704.7500000000005"/>
    <n v="-2080.98"/>
    <n v="6231.8639000000003"/>
    <n v="1446.1338999999998"/>
  </r>
  <r>
    <x v="17"/>
    <n v="562"/>
    <n v="10"/>
    <n v="157"/>
    <n v="2"/>
    <n v="310"/>
    <n v="83"/>
    <n v="22349.48"/>
    <n v="66.39"/>
    <n v="248.04"/>
    <n v="0"/>
    <n v="-3508.85"/>
    <n v="-137"/>
    <n v="-3397.81"/>
    <n v="-2733.3420000000001"/>
    <n v="8511.1625000000004"/>
    <n v="2380.0105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92C22-82D6-4BE1-AB27-211D65AA25A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G20" firstHeaderRow="0" firstDataRow="1" firstDataCol="1"/>
  <pivotFields count="29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">
        <item x="16"/>
        <item x="17"/>
        <item x="0"/>
        <item x="12"/>
        <item x="15"/>
        <item x="1"/>
        <item x="2"/>
        <item x="13"/>
        <item x="14"/>
        <item x="10"/>
        <item x="9"/>
        <item x="11"/>
        <item x="5"/>
        <item x="7"/>
        <item x="6"/>
        <item x="4"/>
        <item x="3"/>
        <item x="8"/>
        <item t="default"/>
      </items>
    </pivotField>
    <pivotField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showAll="0"/>
    <pivotField dataField="1" numFmtId="164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ake-home" fld="28" baseField="0" baseItem="0"/>
    <dataField name="Sum of FM Profit" fld="27" baseField="0" baseItem="0"/>
    <dataField name="Sum of Total Sales" fld="14" baseField="0" baseItem="0"/>
    <dataField name="Sum of Total Fees" fld="24" baseField="0" baseItem="17"/>
    <dataField name="Sum of Royal Mail" fld="25" baseField="0" baseItem="0"/>
    <dataField name="Sum of DPD &amp; FedEx" fld="26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24C60-A2D2-44BC-B341-2072A2006824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G11" firstHeaderRow="0" firstDataRow="1" firstDataCol="1"/>
  <pivotFields count="22">
    <pivotField axis="axisRow" showAll="0">
      <items count="19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showAll="0"/>
    <pivotField dataField="1" showAll="0"/>
  </pivotFields>
  <rowFields count="1">
    <field x="0"/>
  </rowFields>
  <rowItems count="10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ake-home" fld="21" baseField="0" baseItem="0" numFmtId="2"/>
    <dataField name="Sum of FM Profit" fld="20" baseField="0" baseItem="0"/>
    <dataField name="Sum of Total Sales" fld="14" baseField="0" baseItem="0"/>
    <dataField name="Sum of Total Fees" fld="17" baseField="0" baseItem="12"/>
    <dataField name="Sum of Royal Mail" fld="18" baseField="0" baseItem="0"/>
    <dataField name="Sum of DPD &amp; FedEx" fld="19" baseField="0" baseItem="0"/>
  </dataFields>
  <formats count="1">
    <format dxfId="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0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5E3F-D7BC-47D7-8CC5-5F59744A6730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F20" firstHeaderRow="0" firstDataRow="1" firstDataCol="1"/>
  <pivotFields count="17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showAll="0"/>
    <pivotField dataField="1" numFmtId="164" showAll="0"/>
    <pivotField dataField="1" numFmtId="164" showAll="0"/>
    <pivotField dataField="1" showAll="0"/>
    <pivotField dataField="1" numFmtId="164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ke-home" fld="16" baseField="0" baseItem="0"/>
    <dataField name="Sum of FM Profit" fld="15" baseField="0" baseItem="0"/>
    <dataField name="Sum of Total Sales" fld="7" baseField="0" baseItem="0"/>
    <dataField name="Sum of Total" fld="13" baseField="0" baseItem="0"/>
    <dataField name="Sum of Postage (aprox.)" fld="1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951A9-3490-4885-89F3-47FF2C9EE9F0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F20" firstHeaderRow="0" firstDataRow="1" firstDataCol="1"/>
  <pivotFields count="2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M Profit" fld="22" baseField="0" baseItem="0"/>
    <dataField name="Sum of Take-home" fld="23" baseField="0" baseItem="0"/>
    <dataField name="Sum of Total Sales" fld="15" baseField="0" baseItem="0"/>
    <dataField name="Sum of Total" fld="19" baseField="0" baseItem="0"/>
    <dataField name="Sum of Royal Mail" fld="20" baseField="0" baseItem="0"/>
  </dataFields>
  <chartFormats count="5"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5787-B2C7-437A-9AF2-D49A19061D5C}">
  <sheetPr>
    <pageSetUpPr fitToPage="1"/>
  </sheetPr>
  <dimension ref="B2:V36"/>
  <sheetViews>
    <sheetView workbookViewId="0">
      <selection activeCell="D31" sqref="D31"/>
    </sheetView>
  </sheetViews>
  <sheetFormatPr defaultRowHeight="15" x14ac:dyDescent="0.25"/>
  <cols>
    <col min="2" max="2" width="22.42578125" bestFit="1" customWidth="1"/>
    <col min="3" max="3" width="9.85546875" style="51" bestFit="1" customWidth="1"/>
    <col min="4" max="4" width="10" style="51" bestFit="1" customWidth="1"/>
    <col min="5" max="5" width="9.140625" style="51"/>
    <col min="21" max="21" width="9.42578125" customWidth="1"/>
    <col min="22" max="22" width="22.42578125" bestFit="1" customWidth="1"/>
  </cols>
  <sheetData>
    <row r="2" spans="2:22" x14ac:dyDescent="0.25">
      <c r="G2" s="71" t="s">
        <v>59</v>
      </c>
      <c r="H2" s="72"/>
      <c r="I2" s="72"/>
      <c r="J2" s="73"/>
      <c r="L2" s="71" t="s">
        <v>58</v>
      </c>
      <c r="M2" s="72"/>
      <c r="N2" s="72"/>
      <c r="O2" s="73"/>
      <c r="Q2" s="71" t="s">
        <v>73</v>
      </c>
      <c r="R2" s="72"/>
      <c r="S2" s="72"/>
      <c r="T2" s="73"/>
    </row>
    <row r="3" spans="2:22" x14ac:dyDescent="0.25">
      <c r="B3" t="s">
        <v>7</v>
      </c>
      <c r="C3" s="51" t="s">
        <v>6</v>
      </c>
      <c r="D3" s="51" t="s">
        <v>5</v>
      </c>
      <c r="E3" s="51" t="s">
        <v>4</v>
      </c>
      <c r="G3" s="46" t="s">
        <v>54</v>
      </c>
      <c r="H3" t="s">
        <v>14</v>
      </c>
      <c r="I3" t="s">
        <v>55</v>
      </c>
      <c r="J3" s="47" t="s">
        <v>56</v>
      </c>
      <c r="L3" s="46" t="s">
        <v>54</v>
      </c>
      <c r="M3" t="s">
        <v>14</v>
      </c>
      <c r="N3" t="s">
        <v>55</v>
      </c>
      <c r="O3" s="47" t="s">
        <v>56</v>
      </c>
      <c r="Q3" s="46" t="s">
        <v>54</v>
      </c>
      <c r="R3" t="s">
        <v>14</v>
      </c>
      <c r="S3" t="s">
        <v>55</v>
      </c>
      <c r="T3" s="47" t="s">
        <v>56</v>
      </c>
      <c r="V3" t="s">
        <v>7</v>
      </c>
    </row>
    <row r="4" spans="2:22" x14ac:dyDescent="0.25">
      <c r="B4" s="6" t="str">
        <f>WEB!B4</f>
        <v>02/10/2023 - 15/10/2023</v>
      </c>
      <c r="C4" s="51">
        <f>LTS!T4+eBay!V4+WEB!AB4+Amazon!P4</f>
        <v>-4823.0322500000002</v>
      </c>
      <c r="D4" s="52">
        <v>5205.3839999999991</v>
      </c>
      <c r="E4" s="51">
        <f t="shared" ref="E4:E9" si="0">D4+C4</f>
        <v>382.3517499999989</v>
      </c>
      <c r="G4" s="46">
        <f>WEB!AB4</f>
        <v>-1516.6985000000002</v>
      </c>
      <c r="H4">
        <f>LTS!T4</f>
        <v>-362.29199999999997</v>
      </c>
      <c r="I4">
        <f>eBay!V4</f>
        <v>-505.97174999999999</v>
      </c>
      <c r="J4" s="47">
        <f>Amazon!P4</f>
        <v>-2438.0699999999997</v>
      </c>
      <c r="L4" s="46">
        <f>WEB!Q4-WEB!AC4</f>
        <v>1438.992342128</v>
      </c>
      <c r="M4">
        <f>LTS!Q4</f>
        <v>318.8</v>
      </c>
      <c r="N4">
        <f>eBay!R4-eBay!W4</f>
        <v>305.35000000000002</v>
      </c>
      <c r="O4" s="47">
        <f>Amazon!J4</f>
        <v>20.010000000000002</v>
      </c>
      <c r="Q4">
        <f>L4+G4</f>
        <v>-77.706157872000176</v>
      </c>
      <c r="R4">
        <f t="shared" ref="R4:T19" si="1">M4+H4</f>
        <v>-43.491999999999962</v>
      </c>
      <c r="S4">
        <f t="shared" si="1"/>
        <v>-200.62174999999996</v>
      </c>
      <c r="T4">
        <f t="shared" si="1"/>
        <v>-2418.0599999999995</v>
      </c>
      <c r="V4" s="6" t="str">
        <f>WEB!B4</f>
        <v>02/10/2023 - 15/10/2023</v>
      </c>
    </row>
    <row r="5" spans="2:22" x14ac:dyDescent="0.25">
      <c r="B5" s="6" t="str">
        <f>WEB!B5</f>
        <v>16/10/2023 - 29/10/2023</v>
      </c>
      <c r="C5" s="51">
        <f>LTS!T5+eBay!V5+WEB!AB5+Amazon!P5</f>
        <v>-4370.2607499999995</v>
      </c>
      <c r="D5" s="52">
        <v>4551.431999999998</v>
      </c>
      <c r="E5" s="51">
        <f t="shared" si="0"/>
        <v>181.17124999999851</v>
      </c>
      <c r="G5" s="46">
        <f>WEB!AB5</f>
        <v>-1645.663</v>
      </c>
      <c r="H5">
        <f>LTS!T5</f>
        <v>-409.11600000000004</v>
      </c>
      <c r="I5">
        <f>eBay!V5</f>
        <v>-355.25175000000002</v>
      </c>
      <c r="J5" s="47">
        <f>Amazon!P5</f>
        <v>-1960.2299999999998</v>
      </c>
      <c r="L5" s="46">
        <f>WEB!Q5-WEB!AC5</f>
        <v>1519.940662128</v>
      </c>
      <c r="M5">
        <f>LTS!Q5</f>
        <v>341.19</v>
      </c>
      <c r="N5">
        <f>eBay!R5-eBay!W5</f>
        <v>375.93</v>
      </c>
      <c r="O5" s="47">
        <f>Amazon!J5</f>
        <v>8.66</v>
      </c>
      <c r="Q5">
        <f t="shared" ref="Q5:Q19" si="2">L5+G5</f>
        <v>-125.72233787200003</v>
      </c>
      <c r="R5">
        <f t="shared" si="1"/>
        <v>-67.926000000000045</v>
      </c>
      <c r="S5">
        <f t="shared" si="1"/>
        <v>20.678249999999991</v>
      </c>
      <c r="T5">
        <f t="shared" si="1"/>
        <v>-1951.5699999999997</v>
      </c>
      <c r="V5" s="6" t="str">
        <f>WEB!B5</f>
        <v>16/10/2023 - 29/10/2023</v>
      </c>
    </row>
    <row r="6" spans="2:22" x14ac:dyDescent="0.25">
      <c r="B6" s="6" t="str">
        <f>WEB!B6</f>
        <v>30/10/2023 - 12/11/2023</v>
      </c>
      <c r="C6" s="51">
        <f>LTS!T6+eBay!V6+WEB!AB6+Amazon!P6</f>
        <v>-6113.5182499999992</v>
      </c>
      <c r="D6" s="53">
        <v>5950.0199999999977</v>
      </c>
      <c r="E6" s="51">
        <f t="shared" si="0"/>
        <v>-163.49825000000146</v>
      </c>
      <c r="G6" s="46">
        <f>WEB!AB6</f>
        <v>-1887.5349999999999</v>
      </c>
      <c r="H6">
        <f>LTS!T6</f>
        <v>-622.06200000000001</v>
      </c>
      <c r="I6">
        <f>eBay!V6</f>
        <v>-438.60924999999997</v>
      </c>
      <c r="J6" s="47">
        <f>Amazon!P6</f>
        <v>-3165.3119999999999</v>
      </c>
      <c r="L6" s="46">
        <f>WEB!Q6-WEB!AC6</f>
        <v>1777.1208824319999</v>
      </c>
      <c r="M6">
        <f>LTS!Q6</f>
        <v>524.92999999999995</v>
      </c>
      <c r="N6">
        <f>eBay!R6-eBay!W6</f>
        <v>141.6</v>
      </c>
      <c r="O6" s="47">
        <f>Amazon!J6</f>
        <v>29.03</v>
      </c>
      <c r="Q6">
        <f t="shared" si="2"/>
        <v>-110.41411756799994</v>
      </c>
      <c r="R6">
        <f t="shared" si="1"/>
        <v>-97.132000000000062</v>
      </c>
      <c r="S6">
        <f t="shared" si="1"/>
        <v>-297.00924999999995</v>
      </c>
      <c r="T6">
        <f t="shared" si="1"/>
        <v>-3136.2819999999997</v>
      </c>
      <c r="V6" s="6" t="str">
        <f>WEB!B6</f>
        <v>30/10/2023 - 12/11/2023</v>
      </c>
    </row>
    <row r="7" spans="2:22" x14ac:dyDescent="0.25">
      <c r="B7" s="6" t="str">
        <f>WEB!B7</f>
        <v>13/11/2023 - 26/11/2023</v>
      </c>
      <c r="C7" s="51">
        <f>LTS!T7+eBay!V7+WEB!AB7+Amazon!P7</f>
        <v>-7669.1137499999995</v>
      </c>
      <c r="D7" s="51">
        <v>7328.8439999999982</v>
      </c>
      <c r="E7" s="51">
        <f t="shared" si="0"/>
        <v>-340.2697500000013</v>
      </c>
      <c r="G7" s="48">
        <f>WEB!AB7</f>
        <v>-2864.2984999999999</v>
      </c>
      <c r="H7" s="49">
        <f>LTS!T7</f>
        <v>-808.44600000000003</v>
      </c>
      <c r="I7" s="49">
        <f>eBay!V7</f>
        <v>-367.56925000000001</v>
      </c>
      <c r="J7" s="50">
        <f>Amazon!P7</f>
        <v>-3628.7999999999997</v>
      </c>
      <c r="L7" s="48">
        <f>WEB!Q7-WEB!AC7</f>
        <v>2974.6990227360002</v>
      </c>
      <c r="M7" s="49">
        <f>LTS!Q7</f>
        <v>703.64</v>
      </c>
      <c r="N7" s="49">
        <f>eBay!R7-eBay!W7</f>
        <v>290.16000000000003</v>
      </c>
      <c r="O7" s="50">
        <f>Amazon!J7</f>
        <v>40.51</v>
      </c>
      <c r="Q7">
        <f t="shared" si="2"/>
        <v>110.40052273600031</v>
      </c>
      <c r="R7">
        <f t="shared" si="1"/>
        <v>-104.80600000000004</v>
      </c>
      <c r="S7">
        <f t="shared" si="1"/>
        <v>-77.409249999999986</v>
      </c>
      <c r="T7">
        <f t="shared" si="1"/>
        <v>-3588.2899999999995</v>
      </c>
      <c r="V7" s="6" t="str">
        <f>WEB!B7</f>
        <v>13/11/2023 - 26/11/2023</v>
      </c>
    </row>
    <row r="8" spans="2:22" x14ac:dyDescent="0.25">
      <c r="B8" s="6" t="str">
        <f>WEB!B8</f>
        <v>27/11/2023 - 10/12/2023</v>
      </c>
      <c r="C8" s="51">
        <f>LTS!T8+eBay!V8+WEB!AB8+Amazon!P8</f>
        <v>-9029.9415000000008</v>
      </c>
      <c r="D8" s="51">
        <v>10156.032000000001</v>
      </c>
      <c r="E8" s="51">
        <f t="shared" si="0"/>
        <v>1126.0905000000002</v>
      </c>
      <c r="G8" s="48">
        <f>WEB!AB8</f>
        <v>-3087.9490000000001</v>
      </c>
      <c r="H8" s="49">
        <f>LTS!T8</f>
        <v>-1334.652</v>
      </c>
      <c r="I8" s="49">
        <f>eBay!V8</f>
        <v>-693.28249999999991</v>
      </c>
      <c r="J8" s="50">
        <f>Amazon!P8</f>
        <v>-3914.058</v>
      </c>
      <c r="L8" s="48">
        <f>WEB!Q8-WEB!AC8</f>
        <v>3210.8331815199999</v>
      </c>
      <c r="M8" s="49">
        <f>LTS!Q8</f>
        <v>1271.01</v>
      </c>
      <c r="N8" s="49">
        <f>eBay!R8-eBay!W8</f>
        <v>537.51438030400004</v>
      </c>
      <c r="O8" s="50">
        <f>Amazon!J8</f>
        <v>57.82</v>
      </c>
      <c r="Q8">
        <f t="shared" si="2"/>
        <v>122.88418151999986</v>
      </c>
      <c r="R8">
        <f t="shared" si="1"/>
        <v>-63.642000000000053</v>
      </c>
      <c r="S8">
        <f t="shared" si="1"/>
        <v>-155.76811969599987</v>
      </c>
      <c r="T8">
        <f t="shared" si="1"/>
        <v>-3856.2379999999998</v>
      </c>
      <c r="V8" s="6" t="str">
        <f>WEB!B8</f>
        <v>27/11/2023 - 10/12/2023</v>
      </c>
    </row>
    <row r="9" spans="2:22" x14ac:dyDescent="0.25">
      <c r="B9" s="6" t="str">
        <f>WEB!B9</f>
        <v>11/12/2023 - 24/12/2023</v>
      </c>
      <c r="C9" s="51">
        <f>LTS!T9+eBay!V9+WEB!AB9+Amazon!P9</f>
        <v>-9845.2412499999991</v>
      </c>
      <c r="D9" s="51">
        <v>10425.299999999997</v>
      </c>
      <c r="E9" s="51">
        <f t="shared" si="0"/>
        <v>580.05874999999833</v>
      </c>
      <c r="G9" s="48">
        <f>WEB!AB9</f>
        <v>-2599.5392500000003</v>
      </c>
      <c r="H9" s="49">
        <f>LTS!T9</f>
        <v>-838.65599999999995</v>
      </c>
      <c r="I9" s="49">
        <f>eBay!V9</f>
        <v>-427.36799999999999</v>
      </c>
      <c r="J9" s="50">
        <f>Amazon!P9</f>
        <v>-5979.6779999999999</v>
      </c>
      <c r="L9" s="48">
        <f>WEB!Q9-WEB!AC9</f>
        <v>2824.6607457760001</v>
      </c>
      <c r="M9" s="49">
        <f>LTS!Q9</f>
        <v>841.18</v>
      </c>
      <c r="N9" s="49">
        <f>eBay!R9-eBay!W9</f>
        <v>403.925042432</v>
      </c>
      <c r="O9" s="50">
        <f>Amazon!J9</f>
        <v>89.42</v>
      </c>
      <c r="Q9">
        <f t="shared" si="2"/>
        <v>225.12149577599985</v>
      </c>
      <c r="R9">
        <f t="shared" si="1"/>
        <v>2.5240000000000009</v>
      </c>
      <c r="S9">
        <f t="shared" si="1"/>
        <v>-23.442957567999997</v>
      </c>
      <c r="T9">
        <f t="shared" si="1"/>
        <v>-5890.2579999999998</v>
      </c>
      <c r="V9" s="6" t="str">
        <f>WEB!B9</f>
        <v>11/12/2023 - 24/12/2023</v>
      </c>
    </row>
    <row r="10" spans="2:22" x14ac:dyDescent="0.25">
      <c r="B10" s="6" t="str">
        <f>WEB!B10</f>
        <v>25/12/2023 - 07/01/2024</v>
      </c>
      <c r="C10" s="51">
        <f>LTS!T10+eBay!V10+WEB!AB10+Amazon!P10</f>
        <v>-6194.2836600000001</v>
      </c>
      <c r="G10" s="48">
        <f>WEB!AB10</f>
        <v>-2846.0590000000002</v>
      </c>
      <c r="H10" s="49">
        <f>LTS!T10</f>
        <v>-964.45800000000008</v>
      </c>
      <c r="I10" s="49">
        <f>eBay!V10</f>
        <v>-251.15665999999999</v>
      </c>
      <c r="J10" s="50">
        <f>Amazon!P10</f>
        <v>-2132.6099999999997</v>
      </c>
      <c r="L10" s="48">
        <f>WEB!Q10-WEB!AC10</f>
        <v>2298.39756304</v>
      </c>
      <c r="M10" s="49">
        <f>LTS!Q10</f>
        <v>883.83</v>
      </c>
      <c r="N10" s="49">
        <f>eBay!R10-eBay!W10</f>
        <v>203.6</v>
      </c>
      <c r="O10" s="50">
        <f>Amazon!J10</f>
        <v>28</v>
      </c>
      <c r="Q10">
        <f t="shared" si="2"/>
        <v>-547.66143696000017</v>
      </c>
      <c r="R10">
        <f t="shared" si="1"/>
        <v>-80.628000000000043</v>
      </c>
      <c r="S10">
        <f t="shared" si="1"/>
        <v>-47.556659999999994</v>
      </c>
      <c r="T10">
        <f t="shared" si="1"/>
        <v>-2104.6099999999997</v>
      </c>
      <c r="V10" s="6" t="str">
        <f>WEB!B10</f>
        <v>25/12/2023 - 07/01/2024</v>
      </c>
    </row>
    <row r="11" spans="2:22" x14ac:dyDescent="0.25">
      <c r="B11" s="6" t="str">
        <f>WEB!B11</f>
        <v>08/01/2024 - 21/01/2024</v>
      </c>
      <c r="C11" s="51">
        <f>LTS!T11+eBay!V11+WEB!AB11+Amazon!P11</f>
        <v>-5528.7817699999996</v>
      </c>
      <c r="G11" s="48">
        <f>WEB!AB11</f>
        <v>-2626.3444999999997</v>
      </c>
      <c r="H11" s="49">
        <f>LTS!T11</f>
        <v>-658.02600000000007</v>
      </c>
      <c r="I11" s="49">
        <f>eBay!V11</f>
        <v>-172.58726999999999</v>
      </c>
      <c r="J11" s="50">
        <f>Amazon!P11</f>
        <v>-2071.8240000000001</v>
      </c>
      <c r="L11" s="48">
        <f>WEB!Q11-WEB!AC11</f>
        <v>2011.591281216</v>
      </c>
      <c r="M11" s="49">
        <f>LTS!Q11</f>
        <v>630.51</v>
      </c>
      <c r="N11" s="49">
        <f>eBay!R11-eBay!W11</f>
        <v>125.39792</v>
      </c>
      <c r="O11" s="50">
        <f>Amazon!J11</f>
        <v>32</v>
      </c>
      <c r="Q11">
        <f t="shared" si="2"/>
        <v>-614.75321878399973</v>
      </c>
      <c r="R11">
        <f t="shared" si="1"/>
        <v>-27.516000000000076</v>
      </c>
      <c r="S11">
        <f t="shared" si="1"/>
        <v>-47.18934999999999</v>
      </c>
      <c r="T11">
        <f t="shared" si="1"/>
        <v>-2039.8240000000001</v>
      </c>
      <c r="V11" s="6" t="str">
        <f>WEB!B11</f>
        <v>08/01/2024 - 21/01/2024</v>
      </c>
    </row>
    <row r="12" spans="2:22" x14ac:dyDescent="0.25">
      <c r="B12" s="6" t="str">
        <f>WEB!B12</f>
        <v>22/01/2024 - 04/02/2024</v>
      </c>
      <c r="C12" s="51">
        <f>LTS!T12+eBay!V12+WEB!AB12+Amazon!P12</f>
        <v>-5342.4195900000013</v>
      </c>
      <c r="G12" s="48">
        <f>WEB!AB12</f>
        <v>-2719.7370300000007</v>
      </c>
      <c r="H12" s="49">
        <f>LTS!T12</f>
        <v>-398.74200000000002</v>
      </c>
      <c r="I12" s="49">
        <f>eBay!V12</f>
        <v>-201.82656</v>
      </c>
      <c r="J12" s="50">
        <f>Amazon!P12</f>
        <v>-2022.114</v>
      </c>
      <c r="L12" s="48">
        <f>WEB!Q12-WEB!AC12</f>
        <v>2595.9900700319999</v>
      </c>
      <c r="M12" s="49">
        <f>LTS!Q12</f>
        <v>319.69</v>
      </c>
      <c r="N12" s="49">
        <f>eBay!R12-eBay!W12</f>
        <v>249.51792</v>
      </c>
      <c r="O12" s="50">
        <f>Amazon!J12</f>
        <v>23.2</v>
      </c>
      <c r="Q12">
        <f t="shared" si="2"/>
        <v>-123.74695996800074</v>
      </c>
      <c r="R12">
        <f t="shared" si="1"/>
        <v>-79.052000000000021</v>
      </c>
      <c r="S12">
        <f t="shared" si="1"/>
        <v>47.691360000000003</v>
      </c>
      <c r="T12">
        <f t="shared" si="1"/>
        <v>-1998.914</v>
      </c>
      <c r="V12" s="6" t="str">
        <f>WEB!B12</f>
        <v>22/01/2024 - 04/02/2024</v>
      </c>
    </row>
    <row r="13" spans="2:22" x14ac:dyDescent="0.25">
      <c r="B13" s="6" t="str">
        <f>WEB!B13</f>
        <v>05/02/2024 - 18/02/2024</v>
      </c>
      <c r="C13" s="51">
        <f>LTS!T13+eBay!V13+WEB!AB13+Amazon!P13</f>
        <v>-4484.2222899999997</v>
      </c>
      <c r="G13" s="48">
        <f>WEB!AB13</f>
        <v>-1329.80629</v>
      </c>
      <c r="H13" s="49">
        <f>LTS!T13</f>
        <v>-408.70655999999997</v>
      </c>
      <c r="I13" s="49">
        <f>eBay!V13</f>
        <v>-168.10343999999998</v>
      </c>
      <c r="J13" s="50">
        <f>Amazon!P13</f>
        <v>-2577.6059999999998</v>
      </c>
      <c r="L13" s="48">
        <f>WEB!Q13-WEB!AC13</f>
        <v>2111.82467064</v>
      </c>
      <c r="M13" s="49">
        <f>LTS!Q13</f>
        <v>389.82</v>
      </c>
      <c r="N13" s="49">
        <f>eBay!R13-eBay!W13</f>
        <v>132</v>
      </c>
      <c r="O13" s="50">
        <f>Amazon!J13</f>
        <v>57.6</v>
      </c>
      <c r="Q13">
        <f t="shared" si="2"/>
        <v>782.01838064000003</v>
      </c>
      <c r="R13">
        <f t="shared" si="1"/>
        <v>-18.886559999999974</v>
      </c>
      <c r="S13">
        <f t="shared" si="1"/>
        <v>-36.103439999999978</v>
      </c>
      <c r="T13">
        <f t="shared" si="1"/>
        <v>-2520.0059999999999</v>
      </c>
      <c r="V13" s="6" t="str">
        <f>WEB!B13</f>
        <v>05/02/2024 - 18/02/2024</v>
      </c>
    </row>
    <row r="14" spans="2:22" x14ac:dyDescent="0.25">
      <c r="B14" s="6" t="str">
        <f>WEB!B14</f>
        <v>19/02/2024 - 03/03/2024</v>
      </c>
      <c r="C14" s="51">
        <f>LTS!T14+eBay!V14+WEB!AB14+Amazon!P14</f>
        <v>-4127.6565799999998</v>
      </c>
      <c r="G14" s="48">
        <f>WEB!AB14</f>
        <v>-1435.2926399999999</v>
      </c>
      <c r="H14" s="49">
        <f>LTS!T14</f>
        <v>-349.95888000000002</v>
      </c>
      <c r="I14" s="49">
        <f>eBay!V14</f>
        <v>-134.17105999999998</v>
      </c>
      <c r="J14" s="50">
        <f>Amazon!P14</f>
        <v>-2208.2339999999999</v>
      </c>
      <c r="L14" s="48">
        <f>WEB!Q14-WEB!AC14</f>
        <v>1349.9114054720001</v>
      </c>
      <c r="M14" s="49">
        <f>LTS!Q14</f>
        <v>265.8</v>
      </c>
      <c r="N14" s="49">
        <f>eBay!R14-eBay!W14</f>
        <v>93.95</v>
      </c>
      <c r="O14" s="50">
        <f>Amazon!J14</f>
        <v>34.799999999999997</v>
      </c>
      <c r="Q14">
        <f t="shared" si="2"/>
        <v>-85.381234527999823</v>
      </c>
      <c r="R14">
        <f t="shared" si="1"/>
        <v>-84.158880000000011</v>
      </c>
      <c r="S14">
        <f t="shared" si="1"/>
        <v>-40.22105999999998</v>
      </c>
      <c r="T14">
        <f t="shared" si="1"/>
        <v>-2173.4339999999997</v>
      </c>
      <c r="V14" s="6" t="str">
        <f>WEB!B14</f>
        <v>19/02/2024 - 03/03/2024</v>
      </c>
    </row>
    <row r="15" spans="2:22" x14ac:dyDescent="0.25">
      <c r="B15" s="6" t="str">
        <f>WEB!B15</f>
        <v>04/03/2024 - 17/03/2024</v>
      </c>
      <c r="C15" s="51">
        <f>LTS!T15+eBay!V15+WEB!AB15+Amazon!P15</f>
        <v>-4176.0882099999999</v>
      </c>
      <c r="G15" s="48">
        <f>WEB!AB15</f>
        <v>-1719.2673600000003</v>
      </c>
      <c r="H15" s="49">
        <f>LTS!T15</f>
        <v>-286.35120000000001</v>
      </c>
      <c r="I15" s="49">
        <f>eBay!V15</f>
        <v>-143.39364999999998</v>
      </c>
      <c r="J15" s="50">
        <f>Amazon!P15</f>
        <v>-2027.076</v>
      </c>
      <c r="L15" s="48">
        <f>WEB!Q15-WEB!AC15</f>
        <v>2228.5745869920001</v>
      </c>
      <c r="M15" s="49">
        <f>LTS!Q15</f>
        <v>237.63</v>
      </c>
      <c r="N15" s="49">
        <f>eBay!R15-eBay!W15</f>
        <v>126.69</v>
      </c>
      <c r="O15" s="50">
        <f>Amazon!J15</f>
        <v>52</v>
      </c>
      <c r="Q15">
        <f t="shared" si="2"/>
        <v>509.30722699199987</v>
      </c>
      <c r="R15">
        <f t="shared" si="1"/>
        <v>-48.72120000000001</v>
      </c>
      <c r="S15">
        <f t="shared" si="1"/>
        <v>-16.703649999999982</v>
      </c>
      <c r="T15">
        <f t="shared" si="1"/>
        <v>-1975.076</v>
      </c>
      <c r="V15" s="6" t="str">
        <f>WEB!B15</f>
        <v>04/03/2024 - 17/03/2024</v>
      </c>
    </row>
    <row r="16" spans="2:22" x14ac:dyDescent="0.25">
      <c r="B16" s="6" t="str">
        <f>WEB!B16</f>
        <v>18/03/2024 - 31/03/2024</v>
      </c>
      <c r="C16" s="51">
        <f>LTS!T16+eBay!V16+WEB!AB16+Amazon!P16</f>
        <v>-3249.6369999999997</v>
      </c>
      <c r="G16" s="48">
        <f>WEB!AB16</f>
        <v>-1418.5762</v>
      </c>
      <c r="H16" s="49">
        <f>LTS!T16</f>
        <v>-251.63135999999997</v>
      </c>
      <c r="I16" s="49">
        <f>eBay!V16</f>
        <v>-229.82544000000001</v>
      </c>
      <c r="J16" s="50">
        <f>Amazon!P16</f>
        <v>-1349.6039999999998</v>
      </c>
      <c r="L16" s="48">
        <f>WEB!Q16-WEB!AC16</f>
        <v>1694.041320608</v>
      </c>
      <c r="M16" s="49">
        <f>LTS!Q16</f>
        <v>203.12</v>
      </c>
      <c r="N16" s="49">
        <f>eBay!R16-eBay!W16</f>
        <v>190.434380304</v>
      </c>
      <c r="O16" s="50">
        <f>Amazon!J16</f>
        <v>39.4</v>
      </c>
      <c r="Q16">
        <f t="shared" si="2"/>
        <v>275.46512060800001</v>
      </c>
      <c r="R16">
        <f t="shared" si="1"/>
        <v>-48.511359999999968</v>
      </c>
      <c r="S16">
        <f t="shared" si="1"/>
        <v>-39.391059696000013</v>
      </c>
      <c r="T16">
        <f t="shared" si="1"/>
        <v>-1310.2039999999997</v>
      </c>
      <c r="V16" s="6" t="str">
        <f>WEB!B16</f>
        <v>18/03/2024 - 31/03/2024</v>
      </c>
    </row>
    <row r="17" spans="2:22" x14ac:dyDescent="0.25">
      <c r="B17" s="6" t="str">
        <f>WEB!B17</f>
        <v>01/04/2024 - 14/04/2024</v>
      </c>
      <c r="C17" s="51">
        <f>LTS!T17+eBay!V17+WEB!AB17+Amazon!P17</f>
        <v>-4278.7397599999995</v>
      </c>
      <c r="G17" s="48">
        <f>WEB!AB17</f>
        <v>-1687.7183099999997</v>
      </c>
      <c r="H17" s="49">
        <f>LTS!T17</f>
        <v>-235.41840000000002</v>
      </c>
      <c r="I17" s="49">
        <f>eBay!V17</f>
        <v>-222.77104999999997</v>
      </c>
      <c r="J17" s="50">
        <f>Amazon!P17</f>
        <v>-2132.8319999999999</v>
      </c>
      <c r="L17" s="48">
        <f>WEB!Q17-WEB!AC17</f>
        <v>1912.0517612159999</v>
      </c>
      <c r="M17" s="49">
        <f>LTS!Q17</f>
        <v>199.86</v>
      </c>
      <c r="N17" s="49">
        <f>eBay!R17-eBay!W17</f>
        <v>204.17</v>
      </c>
      <c r="O17" s="50">
        <f>Amazon!J17</f>
        <v>30.8</v>
      </c>
      <c r="Q17">
        <f t="shared" si="2"/>
        <v>224.33345121600019</v>
      </c>
      <c r="R17">
        <f t="shared" si="1"/>
        <v>-35.558400000000006</v>
      </c>
      <c r="S17">
        <f t="shared" si="1"/>
        <v>-18.601049999999987</v>
      </c>
      <c r="T17">
        <f t="shared" si="1"/>
        <v>-2102.0319999999997</v>
      </c>
      <c r="V17" s="6" t="str">
        <f>WEB!B17</f>
        <v>01/04/2024 - 14/04/2024</v>
      </c>
    </row>
    <row r="18" spans="2:22" x14ac:dyDescent="0.25">
      <c r="B18" s="6" t="str">
        <f>WEB!B18</f>
        <v>15/04/2024 - 28/04/2024</v>
      </c>
      <c r="C18" s="51">
        <f>LTS!T18+eBay!V18+WEB!AB18+Amazon!P18</f>
        <v>-4722.0193500000005</v>
      </c>
      <c r="G18" s="48">
        <f>WEB!AB18</f>
        <v>-1930.8604800000001</v>
      </c>
      <c r="H18" s="49">
        <f>LTS!T18</f>
        <v>-301.16447999999997</v>
      </c>
      <c r="I18" s="49">
        <f>eBay!V18</f>
        <v>-399.18639000000002</v>
      </c>
      <c r="J18" s="50">
        <f>Amazon!P18</f>
        <v>-2090.808</v>
      </c>
      <c r="L18" s="48">
        <f>WEB!Q18-WEB!AC18</f>
        <v>1783.2615409120001</v>
      </c>
      <c r="M18" s="49">
        <f>LTS!Q18</f>
        <v>200.64</v>
      </c>
      <c r="N18" s="49">
        <f>eBay!R18-eBay!W18</f>
        <v>369.11</v>
      </c>
      <c r="O18" s="50">
        <f>Amazon!J18</f>
        <v>17</v>
      </c>
      <c r="Q18">
        <f t="shared" si="2"/>
        <v>-147.59893908799995</v>
      </c>
      <c r="R18">
        <f t="shared" si="1"/>
        <v>-100.52447999999998</v>
      </c>
      <c r="S18">
        <f t="shared" si="1"/>
        <v>-30.076390000000004</v>
      </c>
      <c r="T18">
        <f t="shared" si="1"/>
        <v>-2073.808</v>
      </c>
      <c r="V18" s="6" t="str">
        <f>WEB!B18</f>
        <v>15/04/2024 - 28/04/2024</v>
      </c>
    </row>
    <row r="19" spans="2:22" x14ac:dyDescent="0.25">
      <c r="B19" s="6" t="str">
        <f>WEB!B19</f>
        <v>29/04/2024 - 12/05/2024</v>
      </c>
      <c r="C19" s="51">
        <f>LTS!T19+eBay!V19+WEB!AB19+Amazon!P19</f>
        <v>-4682.7975900000001</v>
      </c>
      <c r="G19" s="48">
        <f>WEB!AB19</f>
        <v>-1648.3017600000001</v>
      </c>
      <c r="H19" s="49">
        <f>LTS!T19</f>
        <v>-229.82400000000001</v>
      </c>
      <c r="I19" s="49">
        <f>eBay!V19</f>
        <v>-313.63382999999999</v>
      </c>
      <c r="J19" s="50">
        <f>Amazon!P19</f>
        <v>-2491.038</v>
      </c>
      <c r="L19" s="48">
        <f>WEB!Q19-WEB!AC19</f>
        <v>1624.791582736</v>
      </c>
      <c r="M19" s="49">
        <f>LTS!Q19</f>
        <v>177.68</v>
      </c>
      <c r="N19" s="49">
        <f>eBay!R19-eBay!W19</f>
        <v>350.38</v>
      </c>
      <c r="O19" s="50">
        <f>Amazon!J19</f>
        <v>41.46</v>
      </c>
      <c r="Q19">
        <f t="shared" si="2"/>
        <v>-23.510177264000049</v>
      </c>
      <c r="R19">
        <f t="shared" si="1"/>
        <v>-52.144000000000005</v>
      </c>
      <c r="S19">
        <f t="shared" si="1"/>
        <v>36.746170000000006</v>
      </c>
      <c r="T19">
        <f t="shared" si="1"/>
        <v>-2449.578</v>
      </c>
      <c r="V19" s="6" t="str">
        <f>WEB!B19</f>
        <v>29/04/2024 - 12/05/2024</v>
      </c>
    </row>
    <row r="20" spans="2:22" x14ac:dyDescent="0.25">
      <c r="B20" s="6" t="str">
        <f>WEB!B20</f>
        <v>13/05/2024 - 26/05/2024</v>
      </c>
      <c r="C20" s="51">
        <f>LTS!T20+eBay!V20+WEB!AB20+Amazon!P20</f>
        <v>-4044.0044499999999</v>
      </c>
      <c r="G20" s="48">
        <f>WEB!AB20</f>
        <v>-1307.0855999999999</v>
      </c>
      <c r="H20" s="49">
        <f>LTS!T20</f>
        <v>-356.86199999999997</v>
      </c>
      <c r="I20" s="49">
        <f>eBay!V20</f>
        <v>-299.07684999999998</v>
      </c>
      <c r="J20" s="50">
        <f>Amazon!P20</f>
        <v>-2080.98</v>
      </c>
      <c r="L20" s="48">
        <f>WEB!Q20-WEB!AC20</f>
        <v>1243.3892418239998</v>
      </c>
      <c r="M20" s="49">
        <f>LTS!Q20</f>
        <v>260.41000000000003</v>
      </c>
      <c r="N20" s="49">
        <f>eBay!R20-eBay!W20</f>
        <v>420.10792000000004</v>
      </c>
      <c r="O20" s="50">
        <f>Amazon!J20</f>
        <v>33.78</v>
      </c>
      <c r="Q20">
        <f t="shared" ref="Q20:Q28" si="3">L20+G20</f>
        <v>-63.696358176000103</v>
      </c>
      <c r="R20">
        <f t="shared" ref="R20:R28" si="4">M20+H20</f>
        <v>-96.451999999999941</v>
      </c>
      <c r="S20">
        <f t="shared" ref="S20:S28" si="5">N20+I20</f>
        <v>121.03107000000006</v>
      </c>
      <c r="T20">
        <f t="shared" ref="T20:T28" si="6">O20+J20</f>
        <v>-2047.2</v>
      </c>
      <c r="V20" s="6" t="str">
        <f>WEB!B20</f>
        <v>13/05/2024 - 26/05/2024</v>
      </c>
    </row>
    <row r="21" spans="2:22" x14ac:dyDescent="0.25">
      <c r="B21" s="6" t="str">
        <f>WEB!B21</f>
        <v>27/05/2024 - 09/06/2024</v>
      </c>
      <c r="C21" s="51">
        <f>LTS!T21+eBay!V21+WEB!AB21+Amazon!P21</f>
        <v>-5031.7603200000012</v>
      </c>
      <c r="G21" s="48">
        <f>WEB!AB21</f>
        <v>-1440.8440800000005</v>
      </c>
      <c r="H21" s="49">
        <f>LTS!T21</f>
        <v>-536.64</v>
      </c>
      <c r="I21" s="49">
        <f>eBay!V21</f>
        <v>-320.93423999999999</v>
      </c>
      <c r="J21" s="50">
        <f>Amazon!P21</f>
        <v>-2733.3420000000001</v>
      </c>
      <c r="L21" s="48">
        <f>WEB!Q21-WEB!AC21</f>
        <v>1441.334642432</v>
      </c>
      <c r="M21" s="49">
        <f>LTS!Q21</f>
        <v>411.75</v>
      </c>
      <c r="N21" s="49">
        <f>eBay!R21-eBay!W21</f>
        <v>369.6</v>
      </c>
      <c r="O21" s="50">
        <f>Amazon!J21</f>
        <v>66.39</v>
      </c>
      <c r="Q21">
        <f t="shared" si="3"/>
        <v>0.49056243199947858</v>
      </c>
      <c r="R21">
        <f t="shared" si="4"/>
        <v>-124.88999999999999</v>
      </c>
      <c r="S21">
        <f t="shared" si="5"/>
        <v>48.665760000000034</v>
      </c>
      <c r="T21">
        <f t="shared" si="6"/>
        <v>-2666.9520000000002</v>
      </c>
      <c r="V21" s="6" t="str">
        <f>WEB!B21</f>
        <v>27/05/2024 - 09/06/2024</v>
      </c>
    </row>
    <row r="22" spans="2:22" x14ac:dyDescent="0.25">
      <c r="B22" s="6" t="str">
        <f>WEB!B22</f>
        <v>10/06/2024 - 23/06/2024</v>
      </c>
      <c r="C22" s="51">
        <f>LTS!T22+eBay!V22+WEB!AB22+Amazon!P22</f>
        <v>-5820.9702100000004</v>
      </c>
      <c r="G22" s="48">
        <f>WEB!AB22</f>
        <v>-1338.7933300000004</v>
      </c>
      <c r="H22" s="49">
        <f>LTS!T22</f>
        <v>-567.822</v>
      </c>
      <c r="I22" s="49">
        <f>eBay!V22</f>
        <v>-93.890879999999996</v>
      </c>
      <c r="J22" s="50">
        <f>Amazon!P22</f>
        <v>-3820.4639999999999</v>
      </c>
      <c r="L22" s="48">
        <f>WEB!Q22-WEB!AC22</f>
        <v>1363.305481824</v>
      </c>
      <c r="M22" s="49">
        <f>LTS!Q22</f>
        <v>366.86</v>
      </c>
      <c r="N22" s="49">
        <f>eBay!R22-eBay!W22</f>
        <v>90.4</v>
      </c>
      <c r="O22" s="50">
        <f>Amazon!J22</f>
        <v>67.2</v>
      </c>
      <c r="Q22">
        <f t="shared" si="3"/>
        <v>24.512151823999602</v>
      </c>
      <c r="R22">
        <f t="shared" si="4"/>
        <v>-200.96199999999999</v>
      </c>
      <c r="S22">
        <f t="shared" si="5"/>
        <v>-3.49087999999999</v>
      </c>
      <c r="T22">
        <f t="shared" si="6"/>
        <v>-3753.2640000000001</v>
      </c>
      <c r="V22" s="6" t="str">
        <f>WEB!B22</f>
        <v>10/06/2024 - 23/06/2024</v>
      </c>
    </row>
    <row r="23" spans="2:22" x14ac:dyDescent="0.25">
      <c r="B23" s="6" t="str">
        <f>WEB!B23</f>
        <v>24/06/2024 - 07/07/2024</v>
      </c>
      <c r="C23" s="51">
        <f>LTS!T23+eBay!V23+WEB!AB23+Amazon!P23</f>
        <v>-4712.1933599999993</v>
      </c>
      <c r="G23" s="48">
        <f>WEB!AB23</f>
        <v>-1712.5864799999997</v>
      </c>
      <c r="H23" s="49">
        <f>LTS!T23</f>
        <v>-450.40800000000002</v>
      </c>
      <c r="I23" s="49">
        <f>eBay!V23</f>
        <v>-168.05088000000001</v>
      </c>
      <c r="J23" s="50">
        <f>Amazon!P23</f>
        <v>-2381.1479999999997</v>
      </c>
      <c r="L23" s="48">
        <f>WEB!Q23-WEB!AC23</f>
        <v>1717.7867200000001</v>
      </c>
      <c r="M23" s="49">
        <f>LTS!Q23</f>
        <v>299.73</v>
      </c>
      <c r="N23" s="49">
        <f>eBay!R23-eBay!W23</f>
        <v>14.4</v>
      </c>
      <c r="O23" s="50">
        <f>Amazon!J23</f>
        <v>74.84</v>
      </c>
      <c r="Q23">
        <f t="shared" si="3"/>
        <v>5.200240000000349</v>
      </c>
      <c r="R23">
        <f t="shared" si="4"/>
        <v>-150.678</v>
      </c>
      <c r="S23">
        <f t="shared" si="5"/>
        <v>-153.65088</v>
      </c>
      <c r="T23">
        <f t="shared" si="6"/>
        <v>-2306.3079999999995</v>
      </c>
      <c r="V23" s="6" t="str">
        <f>WEB!B23</f>
        <v>24/06/2024 - 07/07/2024</v>
      </c>
    </row>
    <row r="24" spans="2:22" x14ac:dyDescent="0.25">
      <c r="B24" s="6" t="str">
        <f>WEB!B24</f>
        <v>08/07/2024 - 21/07/2024</v>
      </c>
      <c r="C24" s="51">
        <f>LTS!T24+eBay!V24+WEB!AB24+Amazon!P24</f>
        <v>-6905.3741</v>
      </c>
      <c r="G24" s="48">
        <f>WEB!AB24</f>
        <v>-1794.5989299999999</v>
      </c>
      <c r="H24" s="49">
        <f>LTS!T24</f>
        <v>-598.03199999999993</v>
      </c>
      <c r="I24" s="49">
        <f>eBay!V24</f>
        <v>-314.02717000000001</v>
      </c>
      <c r="J24" s="50">
        <f>Amazon!P24</f>
        <v>-4198.7160000000003</v>
      </c>
      <c r="L24" s="48">
        <f>WEB!Q24-WEB!AC24</f>
        <v>1774.67256</v>
      </c>
      <c r="M24" s="49">
        <f>LTS!Q24</f>
        <v>398.19</v>
      </c>
      <c r="N24" s="49">
        <f>eBay!R24-eBay!W24</f>
        <v>444.64</v>
      </c>
      <c r="O24" s="50">
        <f>Amazon!J24</f>
        <v>52.01</v>
      </c>
      <c r="Q24">
        <f t="shared" si="3"/>
        <v>-19.926369999999906</v>
      </c>
      <c r="R24">
        <f t="shared" si="4"/>
        <v>-199.84199999999993</v>
      </c>
      <c r="S24">
        <f t="shared" si="5"/>
        <v>130.61282999999997</v>
      </c>
      <c r="T24">
        <f t="shared" si="6"/>
        <v>-4146.7060000000001</v>
      </c>
      <c r="V24" s="6" t="str">
        <f>WEB!B24</f>
        <v>08/07/2024 - 21/07/2024</v>
      </c>
    </row>
    <row r="25" spans="2:22" x14ac:dyDescent="0.25">
      <c r="B25" s="6" t="str">
        <f>WEB!B25</f>
        <v>22/07/2024 - 04/08/2024</v>
      </c>
      <c r="C25" s="51">
        <f>LTS!T25+eBay!V25+WEB!AB25+Amazon!P25</f>
        <v>-7559.9729200000002</v>
      </c>
      <c r="G25" s="48">
        <f>WEB!AB25</f>
        <v>-2399.5730400000007</v>
      </c>
      <c r="H25" s="49">
        <f>LTS!T25</f>
        <v>-788.67000000000007</v>
      </c>
      <c r="I25" s="49">
        <f>eBay!V25</f>
        <v>-467.06788</v>
      </c>
      <c r="J25" s="50">
        <f>Amazon!P25</f>
        <v>-3904.6619999999998</v>
      </c>
      <c r="L25" s="48">
        <f>WEB!Q25-WEB!AC25</f>
        <v>2421.5547200000001</v>
      </c>
      <c r="M25" s="49">
        <f>LTS!Q25</f>
        <v>569.91999999999996</v>
      </c>
      <c r="N25" s="49">
        <f>eBay!R25-eBay!W25</f>
        <v>56.207920000000001</v>
      </c>
      <c r="O25" s="50">
        <f>Amazon!J25</f>
        <v>42.94</v>
      </c>
      <c r="Q25">
        <f t="shared" si="3"/>
        <v>21.981679999999415</v>
      </c>
      <c r="R25">
        <f t="shared" si="4"/>
        <v>-218.75000000000011</v>
      </c>
      <c r="S25">
        <f t="shared" si="5"/>
        <v>-410.85996</v>
      </c>
      <c r="T25">
        <f t="shared" si="6"/>
        <v>-3861.7219999999998</v>
      </c>
      <c r="V25" s="6" t="str">
        <f>WEB!B25</f>
        <v>22/07/2024 - 04/08/2024</v>
      </c>
    </row>
    <row r="26" spans="2:22" x14ac:dyDescent="0.25">
      <c r="B26" s="6" t="str">
        <f>WEB!B26</f>
        <v>05/08/2024 - 18/08/2024</v>
      </c>
      <c r="C26" s="51">
        <f>LTS!T26+eBay!V26+WEB!AB26+Amazon!P26</f>
        <v>-7241.6707799999995</v>
      </c>
      <c r="G26" s="48">
        <f>WEB!AB26</f>
        <v>-2666.6791199999998</v>
      </c>
      <c r="H26" s="49">
        <f>LTS!T26</f>
        <v>-792.702</v>
      </c>
      <c r="I26" s="49">
        <f>eBay!V26</f>
        <v>-561.31565999999998</v>
      </c>
      <c r="J26" s="50">
        <f>Amazon!P26</f>
        <v>-3220.9739999999997</v>
      </c>
      <c r="L26" s="48">
        <f>WEB!Q26-WEB!AC26</f>
        <v>3019.1563999999998</v>
      </c>
      <c r="M26" s="49">
        <f>LTS!Q26</f>
        <v>484.61</v>
      </c>
      <c r="N26" s="49">
        <f>eBay!R26-eBay!W26</f>
        <v>51.46</v>
      </c>
      <c r="O26" s="50">
        <f>Amazon!J26</f>
        <v>62.82</v>
      </c>
      <c r="Q26">
        <f t="shared" si="3"/>
        <v>352.47728000000006</v>
      </c>
      <c r="R26">
        <f t="shared" si="4"/>
        <v>-308.09199999999998</v>
      </c>
      <c r="S26">
        <f t="shared" si="5"/>
        <v>-509.85566</v>
      </c>
      <c r="T26">
        <f t="shared" si="6"/>
        <v>-3158.1539999999995</v>
      </c>
      <c r="V26" s="6" t="str">
        <f>WEB!B26</f>
        <v>05/08/2024 - 18/08/2024</v>
      </c>
    </row>
    <row r="27" spans="2:22" x14ac:dyDescent="0.25">
      <c r="B27" s="6" t="str">
        <f>WEB!B27</f>
        <v>19/08/2024 - 01/09/2024</v>
      </c>
      <c r="C27" s="51">
        <f>LTS!T27+eBay!V27+WEB!AB27+Amazon!P27</f>
        <v>-10483.96248</v>
      </c>
      <c r="G27" s="48">
        <f>WEB!AB27</f>
        <v>-2585.4264000000003</v>
      </c>
      <c r="H27" s="49">
        <f>LTS!T27</f>
        <v>-815.98199999999997</v>
      </c>
      <c r="I27" s="49">
        <f>eBay!V27</f>
        <v>-496.10807999999997</v>
      </c>
      <c r="J27" s="50">
        <f>Amazon!P27</f>
        <v>-6586.4459999999999</v>
      </c>
      <c r="L27" s="48">
        <f>WEB!Q27-WEB!AC27</f>
        <v>2561.5488799999998</v>
      </c>
      <c r="M27" s="49">
        <f>LTS!Q27</f>
        <v>632.61</v>
      </c>
      <c r="N27" s="49">
        <f>eBay!R27-eBay!W27</f>
        <v>-4.22</v>
      </c>
      <c r="O27" s="50">
        <f>Amazon!J27</f>
        <v>67</v>
      </c>
      <c r="Q27">
        <f t="shared" si="3"/>
        <v>-23.877520000000459</v>
      </c>
      <c r="R27">
        <f t="shared" si="4"/>
        <v>-183.37199999999996</v>
      </c>
      <c r="S27">
        <f t="shared" si="5"/>
        <v>-500.32808</v>
      </c>
      <c r="T27">
        <f t="shared" si="6"/>
        <v>-6519.4459999999999</v>
      </c>
      <c r="V27" s="6" t="str">
        <f>WEB!B27</f>
        <v>19/08/2024 - 01/09/2024</v>
      </c>
    </row>
    <row r="28" spans="2:22" x14ac:dyDescent="0.25">
      <c r="B28" s="6" t="str">
        <f>WEB!B28</f>
        <v>02/09/2024 - 15/09/2024</v>
      </c>
      <c r="C28" s="51">
        <f>LTS!T28+eBay!V28+WEB!AB28+Amazon!P28</f>
        <v>-6743.6635200000001</v>
      </c>
      <c r="G28" s="48">
        <f>WEB!AB28</f>
        <v>-2398.4858400000003</v>
      </c>
      <c r="H28" s="49">
        <f>LTS!T28</f>
        <v>-483.738</v>
      </c>
      <c r="I28" s="49">
        <f>eBay!V28</f>
        <v>-470.01167999999996</v>
      </c>
      <c r="J28" s="50">
        <f>Amazon!P28</f>
        <v>-3391.4280000000003</v>
      </c>
      <c r="L28" s="48">
        <f>WEB!Q28-WEB!AC28</f>
        <v>2071.5</v>
      </c>
      <c r="M28" s="49">
        <f>LTS!Q28</f>
        <v>409.82</v>
      </c>
      <c r="N28" s="49">
        <f>eBay!R28-eBay!W28</f>
        <v>54.164600608000001</v>
      </c>
      <c r="O28" s="50">
        <f>Amazon!J28</f>
        <v>61.59</v>
      </c>
      <c r="Q28">
        <f t="shared" si="3"/>
        <v>-326.98584000000028</v>
      </c>
      <c r="R28">
        <f t="shared" si="4"/>
        <v>-73.918000000000006</v>
      </c>
      <c r="S28">
        <f t="shared" si="5"/>
        <v>-415.84707939199996</v>
      </c>
      <c r="T28">
        <f t="shared" si="6"/>
        <v>-3329.8380000000002</v>
      </c>
      <c r="V28" s="6" t="str">
        <f>WEB!B28</f>
        <v>02/09/2024 - 15/09/2024</v>
      </c>
    </row>
    <row r="29" spans="2:22" x14ac:dyDescent="0.25">
      <c r="B29" s="6" t="str">
        <f>WEB!B29</f>
        <v>16/09/2024 - 29/09/2024</v>
      </c>
      <c r="C29" s="51">
        <f>LTS!T29+eBay!V29+WEB!AB29+Amazon!P29</f>
        <v>-5066.1309600000004</v>
      </c>
      <c r="G29" s="48">
        <f>WEB!AB29</f>
        <v>-1539.2294399999998</v>
      </c>
      <c r="H29" s="49">
        <f>LTS!T29</f>
        <v>-553.84199999999998</v>
      </c>
      <c r="I29" s="49">
        <f>eBay!V29</f>
        <v>-240.87551999999999</v>
      </c>
      <c r="J29" s="50">
        <f>Amazon!P29</f>
        <v>-2732.1840000000002</v>
      </c>
      <c r="L29" s="48">
        <f>WEB!Q29-WEB!AC29</f>
        <v>1454</v>
      </c>
      <c r="M29" s="49">
        <f>LTS!Q29</f>
        <v>423.91</v>
      </c>
      <c r="N29" s="49">
        <f>eBay!R29-eBay!W29</f>
        <v>298.434380304</v>
      </c>
      <c r="O29" s="50">
        <f>Amazon!J29</f>
        <v>55.64</v>
      </c>
      <c r="Q29">
        <f t="shared" ref="Q29:Q32" si="7">L29+G29</f>
        <v>-85.22943999999984</v>
      </c>
      <c r="R29">
        <f t="shared" ref="R29:R32" si="8">M29+H29</f>
        <v>-129.93199999999996</v>
      </c>
      <c r="S29">
        <f t="shared" ref="S29:S32" si="9">N29+I29</f>
        <v>57.558860304000007</v>
      </c>
      <c r="T29">
        <f t="shared" ref="T29:T32" si="10">O29+J29</f>
        <v>-2676.5440000000003</v>
      </c>
      <c r="V29" s="6" t="str">
        <f>WEB!B29</f>
        <v>16/09/2024 - 29/09/2024</v>
      </c>
    </row>
    <row r="30" spans="2:22" x14ac:dyDescent="0.25">
      <c r="B30" s="6" t="str">
        <f>WEB!B30</f>
        <v>30/09/2024 - 13/10/2024</v>
      </c>
      <c r="C30" s="51">
        <f>LTS!T30+eBay!V30+WEB!AB30+Amazon!P30</f>
        <v>-4901.2415999999994</v>
      </c>
      <c r="G30" s="48">
        <f>WEB!AB30</f>
        <v>-1776.9165599999999</v>
      </c>
      <c r="H30" s="49">
        <f>LTS!T30</f>
        <v>-575.56200000000001</v>
      </c>
      <c r="I30" s="49">
        <f>eBay!V30</f>
        <v>-160.00703999999999</v>
      </c>
      <c r="J30" s="50">
        <f>Amazon!P30</f>
        <v>-2388.7559999999999</v>
      </c>
      <c r="L30" s="48">
        <f>WEB!Q30-WEB!AC30</f>
        <v>1188.1500000000001</v>
      </c>
      <c r="M30" s="49">
        <f>LTS!Q30</f>
        <v>452.35</v>
      </c>
      <c r="N30" s="49">
        <f>eBay!R30-eBay!W30</f>
        <v>212</v>
      </c>
      <c r="O30" s="50">
        <f>Amazon!J30</f>
        <v>70.08</v>
      </c>
      <c r="Q30">
        <f t="shared" si="7"/>
        <v>-588.7665599999998</v>
      </c>
      <c r="R30">
        <f t="shared" si="8"/>
        <v>-123.21199999999999</v>
      </c>
      <c r="S30">
        <f t="shared" si="9"/>
        <v>51.992960000000011</v>
      </c>
      <c r="T30">
        <f t="shared" si="10"/>
        <v>-2318.6759999999999</v>
      </c>
      <c r="V30" s="6" t="str">
        <f>WEB!B30</f>
        <v>30/09/2024 - 13/10/2024</v>
      </c>
    </row>
    <row r="31" spans="2:22" x14ac:dyDescent="0.25">
      <c r="B31" s="6" t="str">
        <f>WEB!B31</f>
        <v>14/10/2024 - 27/10/2024</v>
      </c>
      <c r="C31" s="51">
        <f>LTS!T31+eBay!V31+WEB!AB31+Amazon!P31</f>
        <v>-4026.5071200000002</v>
      </c>
      <c r="G31" s="48">
        <f>WEB!AB31</f>
        <v>-1464.75216</v>
      </c>
      <c r="H31" s="49">
        <f>LTS!T31</f>
        <v>-376.11</v>
      </c>
      <c r="I31" s="49">
        <f>eBay!V31</f>
        <v>-192.43295999999998</v>
      </c>
      <c r="J31" s="50">
        <f>Amazon!P31</f>
        <v>-1993.2120000000002</v>
      </c>
      <c r="L31" s="48">
        <f>WEB!Q31-WEB!AC31</f>
        <v>1091</v>
      </c>
      <c r="M31" s="49">
        <f>LTS!Q31</f>
        <v>241.68</v>
      </c>
      <c r="N31" s="49">
        <f>eBay!R31-eBay!W31</f>
        <v>287.49792000000002</v>
      </c>
      <c r="O31" s="50">
        <f>Amazon!J31</f>
        <v>38.799999999999997</v>
      </c>
      <c r="Q31">
        <f t="shared" si="7"/>
        <v>-373.75216</v>
      </c>
      <c r="R31">
        <f t="shared" si="8"/>
        <v>-134.43</v>
      </c>
      <c r="S31">
        <f t="shared" si="9"/>
        <v>95.064960000000042</v>
      </c>
      <c r="T31">
        <f t="shared" si="10"/>
        <v>-1954.4120000000003</v>
      </c>
      <c r="V31" s="6" t="str">
        <f>WEB!B31</f>
        <v>14/10/2024 - 27/10/2024</v>
      </c>
    </row>
    <row r="32" spans="2:22" x14ac:dyDescent="0.25">
      <c r="B32" s="6" t="str">
        <f>WEB!B32</f>
        <v>28/10/2024 - 10/11/2024</v>
      </c>
      <c r="C32" s="51">
        <f>LTS!T32+eBay!V32+WEB!AB32+Amazon!P32</f>
        <v>-4889.1990100000003</v>
      </c>
      <c r="G32" s="48">
        <f>WEB!AB32</f>
        <v>-1823.4457300000001</v>
      </c>
      <c r="H32" s="49">
        <f>LTS!T32</f>
        <v>-529.00199999999995</v>
      </c>
      <c r="I32" s="49">
        <f>eBay!V32</f>
        <v>-126.98928000000001</v>
      </c>
      <c r="J32" s="50">
        <f>Amazon!P32</f>
        <v>-2409.7620000000002</v>
      </c>
      <c r="L32" s="48">
        <f>WEB!Q32-WEB!AC32</f>
        <v>1340.8</v>
      </c>
      <c r="M32" s="49">
        <f>LTS!Q32</f>
        <v>420.52999949999997</v>
      </c>
      <c r="N32" s="49">
        <f>eBay!R32-eBay!W32</f>
        <v>184.05792</v>
      </c>
      <c r="O32" s="50">
        <f>Amazon!J32</f>
        <v>33.6</v>
      </c>
      <c r="Q32">
        <f t="shared" si="7"/>
        <v>-482.64573000000019</v>
      </c>
      <c r="R32">
        <f t="shared" si="8"/>
        <v>-108.47200049999998</v>
      </c>
      <c r="S32">
        <f t="shared" si="9"/>
        <v>57.068639999999988</v>
      </c>
      <c r="T32">
        <f t="shared" si="10"/>
        <v>-2376.1620000000003</v>
      </c>
      <c r="V32" s="6" t="str">
        <f>WEB!B32</f>
        <v>28/10/2024 - 10/11/2024</v>
      </c>
    </row>
    <row r="33" spans="2:22" x14ac:dyDescent="0.25">
      <c r="B33" s="6" t="str">
        <f>WEB!B33</f>
        <v>11/11/2024 - 24/11/2024</v>
      </c>
      <c r="C33" s="51">
        <f>LTS!T33+eBay!V33+WEB!AB33+Amazon!P33</f>
        <v>-6300.4599699999999</v>
      </c>
      <c r="G33" s="48">
        <f>WEB!AB33</f>
        <v>-1986.7212</v>
      </c>
      <c r="H33" s="49">
        <f>LTS!T33</f>
        <v>-1151.9760000000001</v>
      </c>
      <c r="I33" s="49">
        <f>eBay!V33</f>
        <v>-139.65877</v>
      </c>
      <c r="J33" s="50">
        <f>Amazon!P33</f>
        <v>-3022.1039999999998</v>
      </c>
      <c r="L33" s="48">
        <f>WEB!Q33-WEB!AC33</f>
        <v>1374.42</v>
      </c>
      <c r="M33" s="49">
        <f>LTS!Q33</f>
        <v>990.33</v>
      </c>
      <c r="N33" s="49">
        <f>eBay!R33-eBay!W33</f>
        <v>161.94</v>
      </c>
      <c r="O33" s="50">
        <f>Amazon!J33</f>
        <v>23.78</v>
      </c>
      <c r="Q33">
        <f t="shared" ref="Q33" si="11">L33+G33</f>
        <v>-612.30119999999988</v>
      </c>
      <c r="R33">
        <f t="shared" ref="R33" si="12">M33+H33</f>
        <v>-161.64600000000007</v>
      </c>
      <c r="S33">
        <f t="shared" ref="S33" si="13">N33+I33</f>
        <v>22.281229999999994</v>
      </c>
      <c r="T33">
        <f t="shared" ref="T33" si="14">O33+J33</f>
        <v>-2998.3239999999996</v>
      </c>
      <c r="V33" s="6" t="str">
        <f>WEB!B33</f>
        <v>11/11/2024 - 24/11/2024</v>
      </c>
    </row>
    <row r="34" spans="2:22" x14ac:dyDescent="0.25">
      <c r="B34" s="6"/>
    </row>
    <row r="35" spans="2:22" x14ac:dyDescent="0.25">
      <c r="B35" s="6"/>
    </row>
    <row r="36" spans="2:22" x14ac:dyDescent="0.25">
      <c r="B36" s="6"/>
    </row>
  </sheetData>
  <mergeCells count="3">
    <mergeCell ref="G2:J2"/>
    <mergeCell ref="L2:O2"/>
    <mergeCell ref="Q2:T2"/>
  </mergeCells>
  <pageMargins left="0.7" right="0.7" top="0.75" bottom="0.75" header="0.3" footer="0.3"/>
  <pageSetup paperSize="9" scale="5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4988-2F58-45A3-A233-C74C26913EAD}">
  <dimension ref="A1:F20"/>
  <sheetViews>
    <sheetView topLeftCell="E1" workbookViewId="0">
      <selection activeCell="A4" sqref="A4"/>
    </sheetView>
  </sheetViews>
  <sheetFormatPr defaultRowHeight="15" x14ac:dyDescent="0.25"/>
  <cols>
    <col min="1" max="1" width="22.42578125" bestFit="1" customWidth="1"/>
    <col min="2" max="2" width="16" bestFit="1" customWidth="1"/>
    <col min="3" max="3" width="17.85546875" bestFit="1" customWidth="1"/>
    <col min="4" max="4" width="17.28515625" bestFit="1" customWidth="1"/>
    <col min="5" max="5" width="12" bestFit="1" customWidth="1"/>
    <col min="6" max="6" width="17" bestFit="1" customWidth="1"/>
    <col min="7" max="7" width="19.28515625" bestFit="1" customWidth="1"/>
    <col min="8" max="8" width="13.140625" bestFit="1" customWidth="1"/>
  </cols>
  <sheetData>
    <row r="1" spans="1:6" x14ac:dyDescent="0.25">
      <c r="A1" s="62" t="s">
        <v>81</v>
      </c>
      <c r="B1" t="s">
        <v>87</v>
      </c>
      <c r="C1" t="s">
        <v>88</v>
      </c>
      <c r="D1" t="s">
        <v>83</v>
      </c>
      <c r="E1" t="s">
        <v>84</v>
      </c>
      <c r="F1" t="s">
        <v>85</v>
      </c>
    </row>
    <row r="2" spans="1:6" x14ac:dyDescent="0.25">
      <c r="A2" s="63" t="s">
        <v>3</v>
      </c>
      <c r="B2">
        <v>1654.2</v>
      </c>
      <c r="C2">
        <v>263.05825000000027</v>
      </c>
      <c r="D2">
        <v>5525.9400000000005</v>
      </c>
      <c r="E2">
        <v>-1139.82</v>
      </c>
      <c r="F2">
        <v>-505.97174999999999</v>
      </c>
    </row>
    <row r="3" spans="1:6" x14ac:dyDescent="0.25">
      <c r="A3" s="63" t="s">
        <v>2</v>
      </c>
      <c r="B3">
        <v>1637.44</v>
      </c>
      <c r="C3">
        <v>506.62824999999987</v>
      </c>
      <c r="D3">
        <v>3724.23</v>
      </c>
      <c r="E3">
        <v>-999.3900000000001</v>
      </c>
      <c r="F3">
        <v>-355.25175000000002</v>
      </c>
    </row>
    <row r="4" spans="1:6" x14ac:dyDescent="0.25">
      <c r="A4" s="63" t="s">
        <v>1</v>
      </c>
      <c r="B4">
        <v>1659.02</v>
      </c>
      <c r="C4">
        <v>239.99075000000002</v>
      </c>
      <c r="D4">
        <v>4396.18</v>
      </c>
      <c r="E4">
        <v>-1122.02</v>
      </c>
      <c r="F4">
        <v>-438.60924999999997</v>
      </c>
    </row>
    <row r="5" spans="1:6" x14ac:dyDescent="0.25">
      <c r="A5" s="63" t="s">
        <v>0</v>
      </c>
      <c r="B5">
        <v>1523.96</v>
      </c>
      <c r="C5">
        <v>472.78075000000001</v>
      </c>
      <c r="D5">
        <v>3889.82</v>
      </c>
      <c r="E5">
        <v>-821.67000000000007</v>
      </c>
      <c r="F5">
        <v>-367.56925000000001</v>
      </c>
    </row>
    <row r="6" spans="1:6" x14ac:dyDescent="0.25">
      <c r="A6" s="63" t="s">
        <v>57</v>
      </c>
      <c r="B6">
        <v>2695.17</v>
      </c>
      <c r="C6">
        <v>813.57311969599982</v>
      </c>
      <c r="D6">
        <v>7561.32</v>
      </c>
      <c r="E6">
        <v>-1613.16</v>
      </c>
      <c r="F6">
        <v>-693.28249999999991</v>
      </c>
    </row>
    <row r="7" spans="1:6" x14ac:dyDescent="0.25">
      <c r="A7" s="63" t="s">
        <v>60</v>
      </c>
      <c r="B7">
        <v>1447.58</v>
      </c>
      <c r="C7">
        <v>602.23695756799998</v>
      </c>
      <c r="D7">
        <v>3985.41</v>
      </c>
      <c r="E7">
        <v>-681.05</v>
      </c>
      <c r="F7">
        <v>-427.36799999999999</v>
      </c>
    </row>
    <row r="8" spans="1:6" x14ac:dyDescent="0.25">
      <c r="A8" s="63" t="s">
        <v>61</v>
      </c>
      <c r="B8">
        <v>1048.73334</v>
      </c>
      <c r="C8">
        <v>270.8566800000001</v>
      </c>
      <c r="D8">
        <v>3332.6499999999946</v>
      </c>
      <c r="E8">
        <v>-730.31999999999994</v>
      </c>
      <c r="F8">
        <v>-251.15665999999999</v>
      </c>
    </row>
    <row r="9" spans="1:6" x14ac:dyDescent="0.25">
      <c r="A9" s="63" t="s">
        <v>62</v>
      </c>
      <c r="B9">
        <v>669.35500000000002</v>
      </c>
      <c r="C9">
        <v>272.55981000000008</v>
      </c>
      <c r="D9">
        <v>2612.64</v>
      </c>
      <c r="E9">
        <v>-333.57</v>
      </c>
      <c r="F9">
        <v>-172.58726999999999</v>
      </c>
    </row>
    <row r="10" spans="1:6" x14ac:dyDescent="0.25">
      <c r="A10" s="63" t="s">
        <v>63</v>
      </c>
      <c r="B10">
        <v>1070.75234</v>
      </c>
      <c r="C10">
        <v>433.65786000000008</v>
      </c>
      <c r="D10">
        <v>3197.89</v>
      </c>
      <c r="E10">
        <v>-567.34999999999991</v>
      </c>
      <c r="F10">
        <v>-201.82656</v>
      </c>
    </row>
    <row r="11" spans="1:6" x14ac:dyDescent="0.25">
      <c r="A11" s="63" t="s">
        <v>64</v>
      </c>
      <c r="B11">
        <v>1011.01</v>
      </c>
      <c r="C11">
        <v>609.35655999999994</v>
      </c>
      <c r="D11">
        <v>2569.87</v>
      </c>
      <c r="E11">
        <v>-365.55</v>
      </c>
      <c r="F11">
        <v>-168.10343999999998</v>
      </c>
    </row>
    <row r="12" spans="1:6" x14ac:dyDescent="0.25">
      <c r="A12" s="63" t="s">
        <v>65</v>
      </c>
      <c r="B12">
        <v>722.18499999999995</v>
      </c>
      <c r="C12">
        <v>204.31393999999995</v>
      </c>
      <c r="D12">
        <v>1999.61</v>
      </c>
      <c r="E12">
        <v>-477.65000000000003</v>
      </c>
      <c r="F12">
        <v>-134.17105999999998</v>
      </c>
    </row>
    <row r="13" spans="1:6" x14ac:dyDescent="0.25">
      <c r="A13" s="63" t="s">
        <v>68</v>
      </c>
      <c r="B13">
        <v>777.23663999999997</v>
      </c>
      <c r="C13">
        <v>407.02298999999999</v>
      </c>
      <c r="D13">
        <v>2416.12</v>
      </c>
      <c r="E13">
        <v>-353.51</v>
      </c>
      <c r="F13">
        <v>-143.39364999999998</v>
      </c>
    </row>
    <row r="14" spans="1:6" x14ac:dyDescent="0.25">
      <c r="A14" s="63" t="s">
        <v>69</v>
      </c>
      <c r="B14">
        <v>1327.6583000000001</v>
      </c>
      <c r="C14">
        <v>604.47847969600002</v>
      </c>
      <c r="D14">
        <v>3656.1</v>
      </c>
      <c r="E14">
        <v>-672.52</v>
      </c>
      <c r="F14">
        <v>-229.82544000000001</v>
      </c>
    </row>
    <row r="15" spans="1:6" x14ac:dyDescent="0.25">
      <c r="A15" s="63" t="s">
        <v>70</v>
      </c>
      <c r="B15">
        <v>825.02170000000001</v>
      </c>
      <c r="C15">
        <v>116.34065000000001</v>
      </c>
      <c r="D15">
        <v>2638.87</v>
      </c>
      <c r="E15">
        <v>-690.08</v>
      </c>
      <c r="F15">
        <v>-222.77104999999997</v>
      </c>
    </row>
    <row r="16" spans="1:6" x14ac:dyDescent="0.25">
      <c r="A16" s="63" t="s">
        <v>71</v>
      </c>
      <c r="B16">
        <v>1799.5189600000001</v>
      </c>
      <c r="C16">
        <v>493.24257</v>
      </c>
      <c r="D16">
        <v>5229.97</v>
      </c>
      <c r="E16">
        <v>-1276.2</v>
      </c>
      <c r="F16">
        <v>-399.18639000000002</v>
      </c>
    </row>
    <row r="17" spans="1:6" x14ac:dyDescent="0.25">
      <c r="A17" s="63" t="s">
        <v>72</v>
      </c>
      <c r="B17">
        <v>1519.67074</v>
      </c>
      <c r="C17">
        <v>396.65690999999981</v>
      </c>
      <c r="D17">
        <v>4010.21</v>
      </c>
      <c r="E17">
        <v>-1159.7600000000002</v>
      </c>
      <c r="F17">
        <v>-313.63382999999999</v>
      </c>
    </row>
    <row r="18" spans="1:6" x14ac:dyDescent="0.25">
      <c r="A18" s="63" t="s">
        <v>76</v>
      </c>
      <c r="B18">
        <v>1832.8178399999999</v>
      </c>
      <c r="C18">
        <v>932.11307000000011</v>
      </c>
      <c r="D18">
        <v>4770.54</v>
      </c>
      <c r="E18">
        <v>-955</v>
      </c>
      <c r="F18">
        <v>-299.07684999999998</v>
      </c>
    </row>
    <row r="19" spans="1:6" x14ac:dyDescent="0.25">
      <c r="A19" s="63" t="s">
        <v>77</v>
      </c>
      <c r="B19">
        <v>1578.22236</v>
      </c>
      <c r="C19">
        <v>606.65811999999994</v>
      </c>
      <c r="D19">
        <v>4330.21</v>
      </c>
      <c r="E19">
        <v>-1020.23</v>
      </c>
      <c r="F19">
        <v>-320.93423999999999</v>
      </c>
    </row>
    <row r="20" spans="1:6" x14ac:dyDescent="0.25">
      <c r="A20" s="63" t="s">
        <v>82</v>
      </c>
      <c r="B20">
        <v>24799.552220000001</v>
      </c>
      <c r="C20">
        <v>8245.5257169600009</v>
      </c>
      <c r="D20">
        <v>69847.58</v>
      </c>
      <c r="E20">
        <v>-14978.85</v>
      </c>
      <c r="F20">
        <v>-5644.7189399999997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4231-97B8-4F44-8604-B063E6787185}">
  <sheetPr>
    <pageSetUpPr fitToPage="1"/>
  </sheetPr>
  <dimension ref="B1:AJ4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B33" sqref="AB33"/>
    </sheetView>
  </sheetViews>
  <sheetFormatPr defaultRowHeight="15" x14ac:dyDescent="0.25"/>
  <cols>
    <col min="2" max="2" width="22.42578125" bestFit="1" customWidth="1"/>
    <col min="3" max="3" width="13.28515625" bestFit="1" customWidth="1"/>
    <col min="4" max="4" width="24.85546875" hidden="1" customWidth="1"/>
    <col min="5" max="5" width="24.7109375" hidden="1" customWidth="1"/>
    <col min="6" max="6" width="28" hidden="1" customWidth="1"/>
    <col min="7" max="7" width="27.85546875" hidden="1" customWidth="1"/>
    <col min="8" max="8" width="25.28515625" hidden="1" customWidth="1"/>
    <col min="9" max="9" width="25.140625" hidden="1" customWidth="1"/>
    <col min="10" max="10" width="28.42578125" hidden="1" customWidth="1"/>
    <col min="11" max="11" width="28.28515625" hidden="1" customWidth="1"/>
    <col min="12" max="12" width="18.28515625" hidden="1" customWidth="1"/>
    <col min="13" max="13" width="16.85546875" hidden="1" customWidth="1"/>
    <col min="14" max="14" width="8.7109375" hidden="1" customWidth="1"/>
    <col min="15" max="15" width="12.7109375" hidden="1" customWidth="1"/>
    <col min="16" max="16" width="10.28515625" style="27" customWidth="1"/>
    <col min="17" max="17" width="15.85546875" style="27" bestFit="1" customWidth="1"/>
    <col min="18" max="18" width="14.42578125" style="27" bestFit="1" customWidth="1"/>
    <col min="19" max="19" width="11.140625" style="27" bestFit="1" customWidth="1"/>
    <col min="20" max="20" width="13.42578125" style="27" bestFit="1" customWidth="1"/>
    <col min="21" max="26" width="11.140625" style="27" customWidth="1"/>
    <col min="27" max="27" width="9.85546875" style="27" bestFit="1" customWidth="1"/>
    <col min="28" max="28" width="15.5703125" style="27" bestFit="1" customWidth="1"/>
    <col min="29" max="29" width="15.5703125" style="27" customWidth="1"/>
    <col min="30" max="30" width="10.140625" style="27" bestFit="1" customWidth="1"/>
    <col min="31" max="31" width="11" style="27" bestFit="1" customWidth="1"/>
    <col min="32" max="32" width="9.140625" style="1"/>
    <col min="36" max="36" width="9.85546875" bestFit="1" customWidth="1"/>
  </cols>
  <sheetData>
    <row r="1" spans="2:36" ht="15.75" thickBot="1" x14ac:dyDescent="0.3">
      <c r="P1" s="76" t="s">
        <v>54</v>
      </c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</row>
    <row r="2" spans="2:36" ht="15.75" thickBot="1" x14ac:dyDescent="0.3">
      <c r="C2" s="26" t="s">
        <v>32</v>
      </c>
      <c r="D2" s="25">
        <f>'Postage Costs'!C3</f>
        <v>-4.032</v>
      </c>
      <c r="E2" s="24">
        <f>'Postage Costs'!C4</f>
        <v>-3.5380799999999999</v>
      </c>
      <c r="F2" s="24">
        <f>'Postage Costs'!C5</f>
        <v>-3.5380799999999999</v>
      </c>
      <c r="G2" s="24">
        <f>'Postage Costs'!C6</f>
        <v>-2.5531199999999998</v>
      </c>
      <c r="H2" s="23">
        <f>'Postage Costs'!C7</f>
        <v>-5.43</v>
      </c>
      <c r="I2" s="23">
        <f>'Postage Costs'!C8</f>
        <v>-4.2960000000000003</v>
      </c>
      <c r="J2" s="23">
        <f>'Postage Costs'!C9</f>
        <v>-5.0579999999999998</v>
      </c>
      <c r="K2" s="23">
        <f>'Postage Costs'!C10</f>
        <v>-3.18</v>
      </c>
      <c r="L2" s="22">
        <f>'Postage Costs'!C11</f>
        <v>-10.56</v>
      </c>
      <c r="M2" s="21">
        <f>'Postage Costs'!C12</f>
        <v>-8.7212499999999995</v>
      </c>
      <c r="N2" s="16">
        <v>-8.0179200000000002</v>
      </c>
      <c r="O2" s="16">
        <v>-5.6343803039999996</v>
      </c>
      <c r="P2" s="34" t="s">
        <v>31</v>
      </c>
      <c r="Q2" s="32"/>
      <c r="R2" s="34" t="s">
        <v>30</v>
      </c>
      <c r="S2" s="33"/>
      <c r="T2" s="33"/>
      <c r="U2" s="33"/>
      <c r="V2" s="33"/>
      <c r="W2" s="33"/>
      <c r="X2" s="33"/>
      <c r="Y2" s="33"/>
      <c r="Z2" s="33"/>
      <c r="AA2" s="32"/>
      <c r="AB2" s="74" t="s">
        <v>29</v>
      </c>
      <c r="AC2" s="75"/>
      <c r="AD2" s="32"/>
      <c r="AE2" s="18"/>
    </row>
    <row r="3" spans="2:36" ht="15.75" thickBot="1" x14ac:dyDescent="0.3">
      <c r="B3" s="17" t="s">
        <v>28</v>
      </c>
      <c r="C3" s="16" t="s">
        <v>27</v>
      </c>
      <c r="D3" s="13" t="s">
        <v>45</v>
      </c>
      <c r="E3" s="15" t="s">
        <v>46</v>
      </c>
      <c r="F3" s="15" t="s">
        <v>47</v>
      </c>
      <c r="G3" s="14" t="s">
        <v>48</v>
      </c>
      <c r="H3" s="13" t="s">
        <v>49</v>
      </c>
      <c r="I3" s="15" t="s">
        <v>50</v>
      </c>
      <c r="J3" s="15" t="s">
        <v>51</v>
      </c>
      <c r="K3" s="14" t="s">
        <v>52</v>
      </c>
      <c r="L3" s="13" t="s">
        <v>20</v>
      </c>
      <c r="M3" s="12" t="s">
        <v>19</v>
      </c>
      <c r="N3" s="11" t="s">
        <v>18</v>
      </c>
      <c r="O3" s="11" t="s">
        <v>17</v>
      </c>
      <c r="P3" s="30" t="s">
        <v>16</v>
      </c>
      <c r="Q3" s="29" t="s">
        <v>15</v>
      </c>
      <c r="R3" s="30" t="s">
        <v>38</v>
      </c>
      <c r="S3" s="31" t="s">
        <v>37</v>
      </c>
      <c r="T3" s="31" t="s">
        <v>67</v>
      </c>
      <c r="U3" s="31" t="s">
        <v>66</v>
      </c>
      <c r="V3" s="31" t="s">
        <v>101</v>
      </c>
      <c r="W3" s="31" t="s">
        <v>102</v>
      </c>
      <c r="X3" s="31" t="s">
        <v>74</v>
      </c>
      <c r="Y3" s="31" t="s">
        <v>96</v>
      </c>
      <c r="Z3" s="31" t="s">
        <v>75</v>
      </c>
      <c r="AA3" s="29" t="s">
        <v>13</v>
      </c>
      <c r="AB3" s="30" t="s">
        <v>12</v>
      </c>
      <c r="AC3" s="29" t="s">
        <v>11</v>
      </c>
      <c r="AD3" s="29" t="s">
        <v>10</v>
      </c>
      <c r="AE3" s="8" t="s">
        <v>9</v>
      </c>
      <c r="AF3" s="7" t="s">
        <v>8</v>
      </c>
    </row>
    <row r="4" spans="2:36" x14ac:dyDescent="0.25">
      <c r="B4" s="6" t="s">
        <v>3</v>
      </c>
      <c r="C4" s="4">
        <f>SUM(D4:O4)</f>
        <v>349</v>
      </c>
      <c r="D4">
        <v>273</v>
      </c>
      <c r="H4">
        <v>52</v>
      </c>
      <c r="L4">
        <v>11</v>
      </c>
      <c r="M4">
        <v>2</v>
      </c>
      <c r="N4">
        <v>4</v>
      </c>
      <c r="O4">
        <v>7</v>
      </c>
      <c r="P4" s="56">
        <v>23981.82</v>
      </c>
      <c r="Q4" s="27">
        <v>1367.48</v>
      </c>
      <c r="R4" s="27">
        <v>-275.85999999999996</v>
      </c>
      <c r="S4" s="27">
        <v>-531.4</v>
      </c>
      <c r="T4" s="27">
        <v>0</v>
      </c>
      <c r="U4" s="27">
        <v>0</v>
      </c>
      <c r="V4" s="27">
        <v>-1703.66</v>
      </c>
      <c r="W4" s="27">
        <v>-314.10000000000002</v>
      </c>
      <c r="X4" s="27">
        <v>-3297</v>
      </c>
      <c r="Y4" s="27">
        <v>0</v>
      </c>
      <c r="Z4" s="27">
        <v>0</v>
      </c>
      <c r="AA4" s="27">
        <f>SUM(R4:Z4)</f>
        <v>-6122.02</v>
      </c>
      <c r="AB4" s="27">
        <f>D4*$D$2+E4*$E$2+F4*$F$2+G4*$G$2+H4*$H$2+I4*$I$2+J4*$J$2+K4*$K$2+L4*$L$2+M4*$M$2</f>
        <v>-1516.6985000000002</v>
      </c>
      <c r="AC4" s="27">
        <f t="shared" ref="AC4:AC33" si="0">N4*$N$2+O4*$O$2</f>
        <v>-71.512342128</v>
      </c>
      <c r="AD4" s="27">
        <v>8521.43</v>
      </c>
      <c r="AE4" s="27">
        <f t="shared" ref="AE4:AE27" si="1">SUM(AA4:AD4,Q4)</f>
        <v>2178.679157871999</v>
      </c>
      <c r="AF4" s="1">
        <f t="shared" ref="AF4:AF27" si="2">AE4/P4</f>
        <v>9.0847114934229298E-2</v>
      </c>
    </row>
    <row r="5" spans="2:36" x14ac:dyDescent="0.25">
      <c r="B5" s="6" t="s">
        <v>2</v>
      </c>
      <c r="C5" s="4">
        <f t="shared" ref="C5:C33" si="3">SUM(D5:O5)</f>
        <v>372</v>
      </c>
      <c r="D5">
        <v>294</v>
      </c>
      <c r="H5">
        <v>55</v>
      </c>
      <c r="L5">
        <v>12</v>
      </c>
      <c r="M5" s="5">
        <v>4</v>
      </c>
      <c r="N5">
        <v>0</v>
      </c>
      <c r="O5">
        <v>7</v>
      </c>
      <c r="P5" s="56">
        <v>26263.309999999998</v>
      </c>
      <c r="Q5" s="27">
        <v>1480.5</v>
      </c>
      <c r="R5" s="27">
        <v>-244.26000000000008</v>
      </c>
      <c r="S5" s="27">
        <v>-599.11</v>
      </c>
      <c r="T5" s="27">
        <v>0</v>
      </c>
      <c r="U5" s="27">
        <v>0</v>
      </c>
      <c r="V5" s="27">
        <v>-1771.7</v>
      </c>
      <c r="W5" s="27">
        <v>-315.35000000000002</v>
      </c>
      <c r="X5" s="27">
        <v>-3297</v>
      </c>
      <c r="Y5" s="27">
        <v>0</v>
      </c>
      <c r="Z5" s="27">
        <v>0</v>
      </c>
      <c r="AA5" s="27">
        <f t="shared" ref="AA5:AA33" si="4">SUM(R5:Z5)</f>
        <v>-6227.42</v>
      </c>
      <c r="AB5" s="27">
        <f t="shared" ref="AB5:AB33" si="5">D5*$D$2+E5*$E$2+F5*$F$2+G5*$G$2+H5*$H$2+I5*$I$2+J5*$J$2+K5*$K$2+L5*$L$2+M5*$M$2</f>
        <v>-1645.663</v>
      </c>
      <c r="AC5" s="27">
        <f t="shared" si="0"/>
        <v>-39.440662128</v>
      </c>
      <c r="AD5" s="27">
        <v>9059.9599999999991</v>
      </c>
      <c r="AE5" s="27">
        <f t="shared" si="1"/>
        <v>2627.9363378719981</v>
      </c>
      <c r="AF5" s="1">
        <f t="shared" si="2"/>
        <v>0.10006112473530558</v>
      </c>
    </row>
    <row r="6" spans="2:36" x14ac:dyDescent="0.25">
      <c r="B6" t="s">
        <v>1</v>
      </c>
      <c r="C6" s="4">
        <f t="shared" si="3"/>
        <v>441</v>
      </c>
      <c r="D6">
        <v>370</v>
      </c>
      <c r="H6">
        <v>47</v>
      </c>
      <c r="L6">
        <v>10</v>
      </c>
      <c r="M6">
        <v>4</v>
      </c>
      <c r="N6">
        <v>2</v>
      </c>
      <c r="O6">
        <v>8</v>
      </c>
      <c r="P6" s="56">
        <v>31013.93</v>
      </c>
      <c r="Q6" s="27">
        <v>1716.01</v>
      </c>
      <c r="R6" s="27">
        <v>-354.30999999999977</v>
      </c>
      <c r="S6" s="27">
        <v>-641.80999999999995</v>
      </c>
      <c r="T6" s="27">
        <v>0</v>
      </c>
      <c r="U6" s="27">
        <v>0</v>
      </c>
      <c r="V6" s="27">
        <v>-2318.0500000000002</v>
      </c>
      <c r="W6" s="27">
        <v>-313.81</v>
      </c>
      <c r="X6" s="27">
        <v>-3297</v>
      </c>
      <c r="Y6" s="27">
        <v>0</v>
      </c>
      <c r="Z6" s="27">
        <v>0</v>
      </c>
      <c r="AA6" s="27">
        <f t="shared" si="4"/>
        <v>-6924.98</v>
      </c>
      <c r="AB6" s="27">
        <f t="shared" si="5"/>
        <v>-1887.5349999999999</v>
      </c>
      <c r="AC6" s="27">
        <f t="shared" si="0"/>
        <v>-61.110882431999997</v>
      </c>
      <c r="AD6" s="27">
        <v>11066.65</v>
      </c>
      <c r="AE6" s="27">
        <f t="shared" si="1"/>
        <v>3909.0341175680005</v>
      </c>
      <c r="AF6" s="1">
        <f t="shared" si="2"/>
        <v>0.12604123752030139</v>
      </c>
    </row>
    <row r="7" spans="2:36" x14ac:dyDescent="0.25">
      <c r="B7" t="s">
        <v>0</v>
      </c>
      <c r="C7" s="4">
        <f t="shared" si="3"/>
        <v>689</v>
      </c>
      <c r="D7">
        <v>618</v>
      </c>
      <c r="H7">
        <v>44</v>
      </c>
      <c r="L7">
        <v>11</v>
      </c>
      <c r="M7">
        <v>2</v>
      </c>
      <c r="N7">
        <v>5</v>
      </c>
      <c r="O7">
        <v>9</v>
      </c>
      <c r="P7" s="56">
        <v>54591.229999999996</v>
      </c>
      <c r="Q7" s="27">
        <v>2883.9</v>
      </c>
      <c r="R7" s="27">
        <v>-443.90999999999963</v>
      </c>
      <c r="S7" s="27">
        <v>-886.7</v>
      </c>
      <c r="T7" s="27">
        <v>0</v>
      </c>
      <c r="U7" s="27">
        <v>0</v>
      </c>
      <c r="V7" s="27">
        <v>-3016.31</v>
      </c>
      <c r="W7" s="27">
        <v>-307.44</v>
      </c>
      <c r="X7" s="27">
        <v>-3297</v>
      </c>
      <c r="Y7" s="27">
        <v>0</v>
      </c>
      <c r="Z7" s="27">
        <v>0</v>
      </c>
      <c r="AA7" s="27">
        <f t="shared" si="4"/>
        <v>-7951.36</v>
      </c>
      <c r="AB7" s="27">
        <f t="shared" si="5"/>
        <v>-2864.2984999999999</v>
      </c>
      <c r="AC7" s="27">
        <f t="shared" si="0"/>
        <v>-90.799022735999998</v>
      </c>
      <c r="AD7" s="27">
        <v>20221.23</v>
      </c>
      <c r="AE7" s="27">
        <f t="shared" si="1"/>
        <v>12198.672477263999</v>
      </c>
      <c r="AF7" s="1">
        <f t="shared" si="2"/>
        <v>0.22345480175595969</v>
      </c>
    </row>
    <row r="8" spans="2:36" x14ac:dyDescent="0.25">
      <c r="B8" t="s">
        <v>57</v>
      </c>
      <c r="C8" s="4">
        <f t="shared" si="3"/>
        <v>744</v>
      </c>
      <c r="D8" s="28">
        <v>647</v>
      </c>
      <c r="H8">
        <v>76</v>
      </c>
      <c r="L8">
        <v>3</v>
      </c>
      <c r="M8">
        <v>4</v>
      </c>
      <c r="N8">
        <v>9</v>
      </c>
      <c r="O8">
        <v>5</v>
      </c>
      <c r="P8" s="56">
        <v>59707.06</v>
      </c>
      <c r="Q8" s="27">
        <v>3110.5</v>
      </c>
      <c r="R8" s="27">
        <v>-463.50999999999908</v>
      </c>
      <c r="S8" s="27">
        <v>-1442.38</v>
      </c>
      <c r="T8" s="27">
        <v>0</v>
      </c>
      <c r="U8" s="27">
        <v>0</v>
      </c>
      <c r="V8" s="27">
        <v>-2512.8000000000002</v>
      </c>
      <c r="W8" s="27">
        <v>-263.08999999999997</v>
      </c>
      <c r="X8" s="27">
        <v>-3297</v>
      </c>
      <c r="Y8" s="27">
        <v>0</v>
      </c>
      <c r="Z8" s="27">
        <v>0</v>
      </c>
      <c r="AA8" s="27">
        <f t="shared" si="4"/>
        <v>-7978.78</v>
      </c>
      <c r="AB8" s="27">
        <f t="shared" si="5"/>
        <v>-3087.9490000000001</v>
      </c>
      <c r="AC8" s="27">
        <f t="shared" si="0"/>
        <v>-100.33318152000001</v>
      </c>
      <c r="AD8" s="27">
        <v>20895.46</v>
      </c>
      <c r="AE8" s="27">
        <f t="shared" si="1"/>
        <v>12838.89781848</v>
      </c>
      <c r="AF8" s="1">
        <f t="shared" si="2"/>
        <v>0.21503148569834121</v>
      </c>
      <c r="AJ8" s="27"/>
    </row>
    <row r="9" spans="2:36" ht="16.5" x14ac:dyDescent="0.3">
      <c r="B9" t="s">
        <v>60</v>
      </c>
      <c r="C9" s="4">
        <f t="shared" si="3"/>
        <v>560</v>
      </c>
      <c r="D9">
        <v>364</v>
      </c>
      <c r="H9">
        <v>131</v>
      </c>
      <c r="L9">
        <v>39</v>
      </c>
      <c r="M9">
        <v>1</v>
      </c>
      <c r="N9">
        <v>6</v>
      </c>
      <c r="O9">
        <v>19</v>
      </c>
      <c r="P9" s="56">
        <v>37517.040000000001</v>
      </c>
      <c r="Q9" s="27">
        <v>2669.5</v>
      </c>
      <c r="R9" s="27">
        <v>-393.05999999999972</v>
      </c>
      <c r="S9" s="27">
        <v>-964.81</v>
      </c>
      <c r="T9" s="27">
        <v>0</v>
      </c>
      <c r="U9" s="27">
        <v>0</v>
      </c>
      <c r="V9" s="27">
        <v>-1776.39</v>
      </c>
      <c r="W9" s="27">
        <v>-264.13</v>
      </c>
      <c r="X9" s="27">
        <v>-3297</v>
      </c>
      <c r="Y9" s="27">
        <v>0</v>
      </c>
      <c r="Z9" s="27">
        <v>0</v>
      </c>
      <c r="AA9" s="27">
        <f t="shared" si="4"/>
        <v>-6695.3899999999994</v>
      </c>
      <c r="AB9" s="27">
        <f t="shared" si="5"/>
        <v>-2599.5392500000003</v>
      </c>
      <c r="AC9" s="27">
        <f t="shared" si="0"/>
        <v>-155.160745776</v>
      </c>
      <c r="AD9" s="27">
        <v>13065.88</v>
      </c>
      <c r="AE9" s="27">
        <f>SUM(AA9:AD9,Q9)</f>
        <v>6285.2900042239999</v>
      </c>
      <c r="AF9" s="1">
        <f t="shared" si="2"/>
        <v>0.16753160708371448</v>
      </c>
      <c r="AJ9" s="58"/>
    </row>
    <row r="10" spans="2:36" ht="14.25" customHeight="1" x14ac:dyDescent="0.25">
      <c r="B10" t="s">
        <v>61</v>
      </c>
      <c r="C10" s="4">
        <f t="shared" si="3"/>
        <v>663</v>
      </c>
      <c r="D10" s="54">
        <v>557</v>
      </c>
      <c r="H10" s="54">
        <v>73</v>
      </c>
      <c r="L10" s="54">
        <v>16</v>
      </c>
      <c r="M10" s="54">
        <v>4</v>
      </c>
      <c r="N10">
        <v>3</v>
      </c>
      <c r="O10" s="54">
        <v>10</v>
      </c>
      <c r="P10" s="56">
        <v>46172.74</v>
      </c>
      <c r="Q10" s="55">
        <v>2218</v>
      </c>
      <c r="R10" s="27">
        <v>-408.18999999999949</v>
      </c>
      <c r="S10" s="27">
        <v>-1214.31</v>
      </c>
      <c r="T10" s="27">
        <v>0</v>
      </c>
      <c r="U10" s="27">
        <v>0</v>
      </c>
      <c r="V10" s="27">
        <v>-2487.91</v>
      </c>
      <c r="W10" s="27">
        <v>-737.03</v>
      </c>
      <c r="X10" s="27">
        <v>-3297</v>
      </c>
      <c r="Y10" s="27">
        <v>0</v>
      </c>
      <c r="Z10" s="27">
        <v>0</v>
      </c>
      <c r="AA10" s="27">
        <f t="shared" si="4"/>
        <v>-8144.44</v>
      </c>
      <c r="AB10" s="27">
        <f t="shared" si="5"/>
        <v>-2846.0590000000002</v>
      </c>
      <c r="AC10" s="27">
        <f t="shared" si="0"/>
        <v>-80.397563039999994</v>
      </c>
      <c r="AD10" s="56">
        <v>13331.80264</v>
      </c>
      <c r="AE10" s="27">
        <f t="shared" si="1"/>
        <v>4478.9060769600001</v>
      </c>
      <c r="AF10" s="1">
        <f t="shared" si="2"/>
        <v>9.700325510160325E-2</v>
      </c>
      <c r="AJ10" s="59"/>
    </row>
    <row r="11" spans="2:36" x14ac:dyDescent="0.25">
      <c r="B11" t="s">
        <v>62</v>
      </c>
      <c r="C11" s="4">
        <f t="shared" si="3"/>
        <v>609</v>
      </c>
      <c r="D11" s="54">
        <v>501</v>
      </c>
      <c r="H11" s="54">
        <v>89</v>
      </c>
      <c r="L11" s="54">
        <v>10</v>
      </c>
      <c r="M11" s="54">
        <v>2</v>
      </c>
      <c r="N11">
        <v>3</v>
      </c>
      <c r="O11" s="54">
        <v>4</v>
      </c>
      <c r="P11" s="56">
        <v>39279.649999999994</v>
      </c>
      <c r="Q11" s="27">
        <v>1965</v>
      </c>
      <c r="R11" s="27">
        <v>-423.7000000000001</v>
      </c>
      <c r="S11" s="27">
        <v>-1022.39</v>
      </c>
      <c r="T11" s="27">
        <v>0</v>
      </c>
      <c r="U11" s="27">
        <v>0</v>
      </c>
      <c r="V11" s="27">
        <v>-2260.42</v>
      </c>
      <c r="W11" s="27">
        <v>-913.59</v>
      </c>
      <c r="X11" s="27">
        <v>-3297</v>
      </c>
      <c r="Y11" s="27">
        <v>0</v>
      </c>
      <c r="Z11" s="27">
        <v>0</v>
      </c>
      <c r="AA11" s="27">
        <f t="shared" si="4"/>
        <v>-7917.1</v>
      </c>
      <c r="AB11" s="27">
        <f t="shared" si="5"/>
        <v>-2626.3444999999997</v>
      </c>
      <c r="AC11" s="27">
        <f t="shared" si="0"/>
        <v>-46.591281215999999</v>
      </c>
      <c r="AD11" s="56">
        <v>10570.09598</v>
      </c>
      <c r="AE11" s="27">
        <f t="shared" si="1"/>
        <v>1945.060198784</v>
      </c>
      <c r="AF11" s="1">
        <f t="shared" si="2"/>
        <v>4.9518267061544601E-2</v>
      </c>
    </row>
    <row r="12" spans="2:36" x14ac:dyDescent="0.25">
      <c r="B12" t="s">
        <v>63</v>
      </c>
      <c r="C12" s="4">
        <f t="shared" si="3"/>
        <v>691</v>
      </c>
      <c r="D12" s="54">
        <v>497</v>
      </c>
      <c r="G12" s="54">
        <v>19</v>
      </c>
      <c r="I12" s="54">
        <v>75</v>
      </c>
      <c r="K12" s="54">
        <v>4</v>
      </c>
      <c r="L12" s="54">
        <v>29</v>
      </c>
      <c r="M12" s="54">
        <v>3</v>
      </c>
      <c r="N12" s="54">
        <v>31</v>
      </c>
      <c r="O12" s="54">
        <v>33</v>
      </c>
      <c r="P12" s="56">
        <v>55376.36</v>
      </c>
      <c r="Q12" s="27">
        <v>2161.5</v>
      </c>
      <c r="R12" s="27">
        <v>-351.99000000000041</v>
      </c>
      <c r="S12" s="27">
        <v>-1586.77</v>
      </c>
      <c r="T12" s="27">
        <v>-99.498400000000004</v>
      </c>
      <c r="U12" s="27">
        <v>0</v>
      </c>
      <c r="V12" s="27">
        <v>-2206.96</v>
      </c>
      <c r="W12" s="27">
        <v>-272.69</v>
      </c>
      <c r="X12" s="27">
        <v>-3297</v>
      </c>
      <c r="Y12" s="27">
        <v>0</v>
      </c>
      <c r="Z12" s="27">
        <v>0</v>
      </c>
      <c r="AA12" s="27">
        <f t="shared" si="4"/>
        <v>-7814.9084000000003</v>
      </c>
      <c r="AB12" s="27">
        <f t="shared" si="5"/>
        <v>-2719.7370300000007</v>
      </c>
      <c r="AC12" s="27">
        <f t="shared" si="0"/>
        <v>-434.49007003199995</v>
      </c>
      <c r="AD12" s="56">
        <v>20141.718390000002</v>
      </c>
      <c r="AE12" s="27">
        <f t="shared" si="1"/>
        <v>11334.082889968002</v>
      </c>
      <c r="AF12" s="1">
        <f t="shared" si="2"/>
        <v>0.20467367103883322</v>
      </c>
    </row>
    <row r="13" spans="2:36" x14ac:dyDescent="0.25">
      <c r="B13" t="s">
        <v>64</v>
      </c>
      <c r="C13" s="4">
        <f t="shared" si="3"/>
        <v>442</v>
      </c>
      <c r="F13" s="54">
        <v>261</v>
      </c>
      <c r="G13" s="54">
        <v>68</v>
      </c>
      <c r="J13" s="54">
        <v>33</v>
      </c>
      <c r="K13" s="54">
        <v>8</v>
      </c>
      <c r="L13" s="54">
        <v>3</v>
      </c>
      <c r="M13" s="54">
        <v>1</v>
      </c>
      <c r="N13" s="54">
        <v>33</v>
      </c>
      <c r="O13" s="54">
        <v>35</v>
      </c>
      <c r="P13" s="56">
        <v>23521.920000000002</v>
      </c>
      <c r="Q13" s="27">
        <v>1650.03</v>
      </c>
      <c r="R13" s="27">
        <v>-307.39999999999986</v>
      </c>
      <c r="S13" s="27">
        <v>-491.27</v>
      </c>
      <c r="T13" s="27">
        <v>-319.2559</v>
      </c>
      <c r="U13" s="27">
        <v>0</v>
      </c>
      <c r="V13" s="27">
        <v>-2742.81</v>
      </c>
      <c r="W13" s="27">
        <v>-434.41</v>
      </c>
      <c r="X13" s="27">
        <v>0</v>
      </c>
      <c r="Y13" s="27">
        <v>0</v>
      </c>
      <c r="Z13" s="27">
        <v>-75.349999999999994</v>
      </c>
      <c r="AA13" s="27">
        <f t="shared" si="4"/>
        <v>-4370.4958999999999</v>
      </c>
      <c r="AB13" s="27">
        <f t="shared" si="5"/>
        <v>-1329.80629</v>
      </c>
      <c r="AC13" s="27">
        <f t="shared" si="0"/>
        <v>-461.79467063999999</v>
      </c>
      <c r="AD13" s="56">
        <v>6349.4163950000002</v>
      </c>
      <c r="AE13" s="27">
        <f>SUM(AA13:AD13,Q13)</f>
        <v>1837.34953436</v>
      </c>
      <c r="AF13" s="1">
        <f t="shared" si="2"/>
        <v>7.8112226143103952E-2</v>
      </c>
    </row>
    <row r="14" spans="2:36" x14ac:dyDescent="0.25">
      <c r="B14" t="s">
        <v>65</v>
      </c>
      <c r="C14" s="4">
        <f t="shared" si="3"/>
        <v>439</v>
      </c>
      <c r="F14">
        <v>310</v>
      </c>
      <c r="G14">
        <v>57</v>
      </c>
      <c r="J14">
        <v>30</v>
      </c>
      <c r="K14">
        <v>3</v>
      </c>
      <c r="L14" s="54">
        <v>3</v>
      </c>
      <c r="M14" s="54"/>
      <c r="N14">
        <v>18</v>
      </c>
      <c r="O14" s="54">
        <v>18</v>
      </c>
      <c r="P14" s="56">
        <v>25165.25</v>
      </c>
      <c r="Q14" s="27">
        <v>1104.17</v>
      </c>
      <c r="R14" s="27">
        <v>-274.97999999999996</v>
      </c>
      <c r="S14" s="27">
        <v>-438.9</v>
      </c>
      <c r="T14" s="27">
        <v>-511.88229999999999</v>
      </c>
      <c r="U14" s="27">
        <v>0</v>
      </c>
      <c r="V14" s="27">
        <v>-2975.45</v>
      </c>
      <c r="W14" s="27">
        <v>-573.61</v>
      </c>
      <c r="X14" s="27">
        <v>0</v>
      </c>
      <c r="Y14" s="27">
        <v>0</v>
      </c>
      <c r="Z14" s="27">
        <v>-83.52</v>
      </c>
      <c r="AA14" s="27">
        <f t="shared" si="4"/>
        <v>-4858.3422999999993</v>
      </c>
      <c r="AB14" s="27">
        <f t="shared" si="5"/>
        <v>-1435.2926399999999</v>
      </c>
      <c r="AC14" s="27">
        <f t="shared" si="0"/>
        <v>-245.741405472</v>
      </c>
      <c r="AD14" s="27">
        <v>7759.72</v>
      </c>
      <c r="AE14" s="27">
        <f t="shared" si="1"/>
        <v>2324.5136545280011</v>
      </c>
      <c r="AF14" s="1">
        <f t="shared" si="2"/>
        <v>9.2369980609292621E-2</v>
      </c>
    </row>
    <row r="15" spans="2:36" x14ac:dyDescent="0.25">
      <c r="B15" t="s">
        <v>68</v>
      </c>
      <c r="C15" s="4">
        <f t="shared" si="3"/>
        <v>522</v>
      </c>
      <c r="F15" s="54">
        <v>370</v>
      </c>
      <c r="G15" s="54">
        <v>48</v>
      </c>
      <c r="J15">
        <v>46</v>
      </c>
      <c r="K15">
        <v>4</v>
      </c>
      <c r="L15">
        <v>4</v>
      </c>
      <c r="M15" s="54"/>
      <c r="N15">
        <v>27</v>
      </c>
      <c r="O15">
        <v>23</v>
      </c>
      <c r="P15" s="56">
        <v>33670.53</v>
      </c>
      <c r="Q15" s="27">
        <v>1882.5</v>
      </c>
      <c r="R15" s="27">
        <v>-502.63999999999987</v>
      </c>
      <c r="S15" s="27">
        <v>-507.27</v>
      </c>
      <c r="T15" s="27">
        <v>-462.0523</v>
      </c>
      <c r="U15" s="27">
        <v>0</v>
      </c>
      <c r="V15" s="27">
        <v>-3088.43</v>
      </c>
      <c r="W15" s="27">
        <v>-580.5</v>
      </c>
      <c r="X15" s="27">
        <v>-560</v>
      </c>
      <c r="Y15" s="27">
        <v>0</v>
      </c>
      <c r="Z15" s="27">
        <v>-50.92</v>
      </c>
      <c r="AA15" s="27">
        <f t="shared" si="4"/>
        <v>-5751.8122999999996</v>
      </c>
      <c r="AB15" s="27">
        <f t="shared" si="5"/>
        <v>-1719.2673600000003</v>
      </c>
      <c r="AC15" s="27">
        <f t="shared" si="0"/>
        <v>-346.07458699200004</v>
      </c>
      <c r="AD15" s="56">
        <v>9019.0038299999997</v>
      </c>
      <c r="AE15" s="27">
        <f t="shared" si="1"/>
        <v>3084.3495830080001</v>
      </c>
      <c r="AF15" s="1">
        <f t="shared" si="2"/>
        <v>9.1603832283245923E-2</v>
      </c>
    </row>
    <row r="16" spans="2:36" x14ac:dyDescent="0.25">
      <c r="B16" t="s">
        <v>69</v>
      </c>
      <c r="C16" s="4">
        <f t="shared" si="3"/>
        <v>402</v>
      </c>
      <c r="F16" s="54">
        <v>268</v>
      </c>
      <c r="G16" s="54">
        <v>48</v>
      </c>
      <c r="J16" s="54">
        <v>42</v>
      </c>
      <c r="K16" s="54">
        <v>15</v>
      </c>
      <c r="L16" s="54">
        <v>5</v>
      </c>
      <c r="M16" s="54">
        <v>4</v>
      </c>
      <c r="N16" s="54">
        <v>18</v>
      </c>
      <c r="O16" s="54">
        <v>2</v>
      </c>
      <c r="P16" s="56">
        <v>20983.760000000002</v>
      </c>
      <c r="Q16" s="27">
        <v>1538.45</v>
      </c>
      <c r="R16" s="27">
        <v>-327.51000000000016</v>
      </c>
      <c r="S16" s="27">
        <v>-350.14</v>
      </c>
      <c r="T16" s="27">
        <v>-364.35127</v>
      </c>
      <c r="U16" s="27">
        <v>0</v>
      </c>
      <c r="V16" s="27">
        <v>-2989.02</v>
      </c>
      <c r="W16" s="27">
        <v>-560.91</v>
      </c>
      <c r="X16" s="27">
        <v>0</v>
      </c>
      <c r="Y16" s="27">
        <v>0</v>
      </c>
      <c r="Z16" s="27">
        <v>-59.45</v>
      </c>
      <c r="AA16" s="27">
        <f t="shared" si="4"/>
        <v>-4651.3812699999999</v>
      </c>
      <c r="AB16" s="27">
        <f t="shared" si="5"/>
        <v>-1418.5762</v>
      </c>
      <c r="AC16" s="27">
        <f t="shared" si="0"/>
        <v>-155.59132060800002</v>
      </c>
      <c r="AD16" s="56">
        <v>6232.57258</v>
      </c>
      <c r="AE16" s="27">
        <f t="shared" si="1"/>
        <v>1545.4737893920003</v>
      </c>
      <c r="AF16" s="1">
        <f t="shared" si="2"/>
        <v>7.3650946703164744E-2</v>
      </c>
      <c r="AJ16" s="60"/>
    </row>
    <row r="17" spans="2:32" x14ac:dyDescent="0.25">
      <c r="B17" t="s">
        <v>70</v>
      </c>
      <c r="C17" s="4">
        <f t="shared" si="3"/>
        <v>487</v>
      </c>
      <c r="F17" s="54">
        <v>353</v>
      </c>
      <c r="G17" s="54">
        <v>36</v>
      </c>
      <c r="J17" s="54">
        <v>50</v>
      </c>
      <c r="K17" s="54">
        <v>18</v>
      </c>
      <c r="L17" s="54">
        <v>1</v>
      </c>
      <c r="M17" s="54">
        <v>3</v>
      </c>
      <c r="N17" s="54">
        <v>22</v>
      </c>
      <c r="O17" s="54">
        <v>4</v>
      </c>
      <c r="P17" s="56">
        <v>26665.43</v>
      </c>
      <c r="Q17" s="27">
        <v>1713.12</v>
      </c>
      <c r="R17" s="27">
        <v>-266.02999999999963</v>
      </c>
      <c r="S17" s="27">
        <v>-324.3</v>
      </c>
      <c r="T17" s="27">
        <v>-407.74529999999999</v>
      </c>
      <c r="U17" s="27">
        <v>-129.6</v>
      </c>
      <c r="V17" s="27">
        <v>-3103</v>
      </c>
      <c r="W17" s="27">
        <v>-574.16</v>
      </c>
      <c r="X17" s="27">
        <v>-1380</v>
      </c>
      <c r="Y17" s="27">
        <v>0</v>
      </c>
      <c r="Z17" s="27">
        <v>-74.180000000000007</v>
      </c>
      <c r="AA17" s="27">
        <f t="shared" si="4"/>
        <v>-6259.0153</v>
      </c>
      <c r="AB17" s="27">
        <f t="shared" si="5"/>
        <v>-1687.7183099999997</v>
      </c>
      <c r="AC17" s="27">
        <f t="shared" si="0"/>
        <v>-198.93176121599998</v>
      </c>
      <c r="AD17" s="56">
        <v>8916.3568450000002</v>
      </c>
      <c r="AE17" s="27">
        <f>SUM(AA17:AD17,Q17)</f>
        <v>2483.8114737840006</v>
      </c>
      <c r="AF17" s="1">
        <f t="shared" si="2"/>
        <v>9.3147249970617407E-2</v>
      </c>
    </row>
    <row r="18" spans="2:32" x14ac:dyDescent="0.25">
      <c r="B18" t="s">
        <v>71</v>
      </c>
      <c r="C18" s="4">
        <f t="shared" si="3"/>
        <v>531</v>
      </c>
      <c r="F18" s="54">
        <v>400</v>
      </c>
      <c r="G18" s="54">
        <v>29</v>
      </c>
      <c r="J18" s="54">
        <v>66</v>
      </c>
      <c r="K18" s="54">
        <v>4</v>
      </c>
      <c r="L18" s="54">
        <v>9</v>
      </c>
      <c r="M18" s="54"/>
      <c r="N18" s="54">
        <v>20</v>
      </c>
      <c r="O18" s="54">
        <v>3</v>
      </c>
      <c r="P18" s="56">
        <v>31202.420000000002</v>
      </c>
      <c r="Q18" s="27">
        <v>1606</v>
      </c>
      <c r="R18" s="27">
        <v>-350.78999999999979</v>
      </c>
      <c r="S18" s="27">
        <v>-208.75</v>
      </c>
      <c r="T18" s="27">
        <v>-463.0967</v>
      </c>
      <c r="U18" s="27">
        <v>-303.77999999999997</v>
      </c>
      <c r="V18" s="27">
        <v>-2656.32</v>
      </c>
      <c r="W18" s="27">
        <v>-658.46</v>
      </c>
      <c r="X18" s="27">
        <v>0</v>
      </c>
      <c r="Y18" s="27">
        <v>0</v>
      </c>
      <c r="Z18" s="27">
        <v>-61.53</v>
      </c>
      <c r="AA18" s="27">
        <f t="shared" si="4"/>
        <v>-4702.7267000000002</v>
      </c>
      <c r="AB18" s="27">
        <f t="shared" si="5"/>
        <v>-1930.8604800000001</v>
      </c>
      <c r="AC18" s="27">
        <f t="shared" si="0"/>
        <v>-177.26154091200002</v>
      </c>
      <c r="AD18" s="56">
        <v>11428.545179999999</v>
      </c>
      <c r="AE18" s="27">
        <f t="shared" si="1"/>
        <v>6223.6964590879988</v>
      </c>
      <c r="AF18" s="1">
        <f t="shared" si="2"/>
        <v>0.1994619795223575</v>
      </c>
    </row>
    <row r="19" spans="2:32" x14ac:dyDescent="0.25">
      <c r="B19" t="s">
        <v>72</v>
      </c>
      <c r="C19" s="4">
        <f t="shared" si="3"/>
        <v>453</v>
      </c>
      <c r="D19" s="54">
        <v>214</v>
      </c>
      <c r="E19" s="54">
        <v>8</v>
      </c>
      <c r="F19" s="54">
        <v>137</v>
      </c>
      <c r="G19" s="54">
        <v>18</v>
      </c>
      <c r="H19" s="54">
        <v>15</v>
      </c>
      <c r="I19" s="54">
        <v>2</v>
      </c>
      <c r="J19" s="54">
        <v>23</v>
      </c>
      <c r="K19" s="54">
        <v>3</v>
      </c>
      <c r="L19" s="54">
        <v>1</v>
      </c>
      <c r="M19" s="54"/>
      <c r="N19" s="54">
        <v>23</v>
      </c>
      <c r="O19" s="54">
        <v>9</v>
      </c>
      <c r="P19" s="56">
        <v>25519.47</v>
      </c>
      <c r="Q19" s="27">
        <v>1389.67</v>
      </c>
      <c r="R19" s="27">
        <v>-265.14999999999981</v>
      </c>
      <c r="S19" s="27">
        <v>-202.02</v>
      </c>
      <c r="T19" s="27">
        <v>-388.88459999999998</v>
      </c>
      <c r="U19" s="27">
        <v>-201.88</v>
      </c>
      <c r="V19" s="27">
        <v>-2231.54</v>
      </c>
      <c r="W19" s="27">
        <v>-892.3</v>
      </c>
      <c r="X19" s="27">
        <v>-1380</v>
      </c>
      <c r="Y19" s="27">
        <v>-1200</v>
      </c>
      <c r="Z19" s="27">
        <v>-89.73</v>
      </c>
      <c r="AA19" s="27">
        <f t="shared" si="4"/>
        <v>-6851.5045999999993</v>
      </c>
      <c r="AB19" s="27">
        <f t="shared" si="5"/>
        <v>-1648.3017600000001</v>
      </c>
      <c r="AC19" s="27">
        <f t="shared" si="0"/>
        <v>-235.12158273599999</v>
      </c>
      <c r="AD19" s="27">
        <v>9089.41</v>
      </c>
      <c r="AE19" s="27">
        <f t="shared" si="1"/>
        <v>1744.152057264002</v>
      </c>
      <c r="AF19" s="1">
        <f t="shared" si="2"/>
        <v>6.834593576057818E-2</v>
      </c>
    </row>
    <row r="20" spans="2:32" x14ac:dyDescent="0.25">
      <c r="B20" t="s">
        <v>76</v>
      </c>
      <c r="C20" s="4">
        <f t="shared" si="3"/>
        <v>353</v>
      </c>
      <c r="D20" s="54">
        <v>119</v>
      </c>
      <c r="E20" s="54">
        <v>9</v>
      </c>
      <c r="F20" s="54">
        <v>130</v>
      </c>
      <c r="G20" s="54">
        <v>29</v>
      </c>
      <c r="H20" s="54">
        <v>10</v>
      </c>
      <c r="J20" s="54">
        <v>28</v>
      </c>
      <c r="K20" s="54">
        <v>4</v>
      </c>
      <c r="L20" s="54">
        <v>5</v>
      </c>
      <c r="M20" s="54"/>
      <c r="N20" s="54">
        <v>13</v>
      </c>
      <c r="O20" s="54">
        <v>6</v>
      </c>
      <c r="P20" s="56">
        <v>15337.57</v>
      </c>
      <c r="Q20" s="27">
        <v>1105.3499999999999</v>
      </c>
      <c r="R20" s="27">
        <v>-222.14999999999984</v>
      </c>
      <c r="S20" s="27">
        <v>-151.4</v>
      </c>
      <c r="T20" s="27">
        <v>-262.75130000000001</v>
      </c>
      <c r="U20" s="27">
        <v>-160.54</v>
      </c>
      <c r="V20" s="27">
        <v>-2132.42</v>
      </c>
      <c r="W20" s="27">
        <v>-899.33</v>
      </c>
      <c r="X20" s="27">
        <v>0</v>
      </c>
      <c r="Y20" s="27">
        <v>0</v>
      </c>
      <c r="Z20" s="27">
        <v>-92.34</v>
      </c>
      <c r="AA20" s="27">
        <f t="shared" si="4"/>
        <v>-3920.9313000000002</v>
      </c>
      <c r="AB20" s="27">
        <f t="shared" si="5"/>
        <v>-1307.0855999999999</v>
      </c>
      <c r="AC20" s="27">
        <f t="shared" si="0"/>
        <v>-138.03924182399999</v>
      </c>
      <c r="AD20" s="56">
        <v>5128.6897950000002</v>
      </c>
      <c r="AE20" s="27">
        <f t="shared" si="1"/>
        <v>867.98365317599973</v>
      </c>
      <c r="AF20" s="1">
        <f t="shared" si="2"/>
        <v>5.6591992941254693E-2</v>
      </c>
    </row>
    <row r="21" spans="2:32" x14ac:dyDescent="0.25">
      <c r="B21" t="s">
        <v>77</v>
      </c>
      <c r="C21" s="4">
        <f t="shared" si="3"/>
        <v>394</v>
      </c>
      <c r="D21">
        <v>124</v>
      </c>
      <c r="E21">
        <v>10</v>
      </c>
      <c r="F21" s="54">
        <v>167</v>
      </c>
      <c r="G21" s="54">
        <v>41</v>
      </c>
      <c r="H21">
        <v>15</v>
      </c>
      <c r="J21" s="54">
        <v>16</v>
      </c>
      <c r="K21" s="54">
        <v>5</v>
      </c>
      <c r="L21" s="54">
        <v>3</v>
      </c>
      <c r="M21" s="54"/>
      <c r="N21" s="54">
        <v>5</v>
      </c>
      <c r="O21" s="54">
        <v>8</v>
      </c>
      <c r="P21" s="56">
        <v>20256.29</v>
      </c>
      <c r="Q21" s="27">
        <v>1356.17</v>
      </c>
      <c r="R21" s="27">
        <v>-282.20999999999987</v>
      </c>
      <c r="S21" s="27">
        <v>-171.43</v>
      </c>
      <c r="T21" s="27">
        <v>-261.9837</v>
      </c>
      <c r="U21" s="27">
        <v>-163.91</v>
      </c>
      <c r="V21" s="27">
        <v>-2246.31</v>
      </c>
      <c r="W21" s="27">
        <v>-766.25</v>
      </c>
      <c r="X21" s="27">
        <v>-1380</v>
      </c>
      <c r="Y21" s="27">
        <v>-1200</v>
      </c>
      <c r="Z21" s="27">
        <v>-109.18</v>
      </c>
      <c r="AA21" s="27">
        <f t="shared" si="4"/>
        <v>-6581.2736999999997</v>
      </c>
      <c r="AB21" s="27">
        <f t="shared" si="5"/>
        <v>-1440.8440800000005</v>
      </c>
      <c r="AC21" s="27">
        <f t="shared" si="0"/>
        <v>-85.164642431999994</v>
      </c>
      <c r="AD21" s="56">
        <v>6639.0651500000004</v>
      </c>
      <c r="AE21" s="27">
        <f t="shared" si="1"/>
        <v>-112.04727243199977</v>
      </c>
      <c r="AF21" s="1">
        <f t="shared" si="2"/>
        <v>-5.5314804651789527E-3</v>
      </c>
    </row>
    <row r="22" spans="2:32" x14ac:dyDescent="0.25">
      <c r="B22" t="s">
        <v>80</v>
      </c>
      <c r="C22" s="4">
        <f t="shared" si="3"/>
        <v>363</v>
      </c>
      <c r="D22" s="54">
        <v>103</v>
      </c>
      <c r="E22" s="54">
        <v>3</v>
      </c>
      <c r="F22" s="54">
        <v>167</v>
      </c>
      <c r="G22" s="54">
        <v>29</v>
      </c>
      <c r="H22" s="54">
        <v>11</v>
      </c>
      <c r="J22" s="54">
        <v>24</v>
      </c>
      <c r="K22" s="54">
        <v>5</v>
      </c>
      <c r="L22" s="54">
        <v>4</v>
      </c>
      <c r="M22" s="54">
        <v>1</v>
      </c>
      <c r="N22" s="54">
        <v>10</v>
      </c>
      <c r="O22" s="54">
        <v>6</v>
      </c>
      <c r="P22" s="56">
        <v>16823.68</v>
      </c>
      <c r="Q22" s="27">
        <v>1249.32</v>
      </c>
      <c r="R22" s="27">
        <v>-256.19999999999987</v>
      </c>
      <c r="S22" s="27">
        <v>-148.78</v>
      </c>
      <c r="T22" s="27">
        <v>-270.69499999999999</v>
      </c>
      <c r="U22" s="27">
        <v>-157.69999999999999</v>
      </c>
      <c r="V22" s="27">
        <v>-2192.21</v>
      </c>
      <c r="W22" s="27">
        <v>-709.74</v>
      </c>
      <c r="X22" s="27">
        <v>0</v>
      </c>
      <c r="Y22" s="27">
        <v>0</v>
      </c>
      <c r="Z22" s="27">
        <v>-182.35</v>
      </c>
      <c r="AA22" s="27">
        <f t="shared" si="4"/>
        <v>-3917.6749999999997</v>
      </c>
      <c r="AB22" s="27">
        <f t="shared" si="5"/>
        <v>-1338.7933300000004</v>
      </c>
      <c r="AC22" s="27">
        <f t="shared" si="0"/>
        <v>-113.985481824</v>
      </c>
      <c r="AD22" s="56">
        <v>4870.4984549999999</v>
      </c>
      <c r="AE22" s="27">
        <f t="shared" si="1"/>
        <v>749.36464317600007</v>
      </c>
      <c r="AF22" s="1">
        <f t="shared" si="2"/>
        <v>4.4542254915452509E-2</v>
      </c>
    </row>
    <row r="23" spans="2:32" x14ac:dyDescent="0.25">
      <c r="B23" t="s">
        <v>91</v>
      </c>
      <c r="C23" s="4">
        <f t="shared" si="3"/>
        <v>447</v>
      </c>
      <c r="D23" s="54">
        <v>127</v>
      </c>
      <c r="E23" s="54">
        <v>2</v>
      </c>
      <c r="F23" s="54">
        <v>192</v>
      </c>
      <c r="G23" s="54">
        <v>33</v>
      </c>
      <c r="H23" s="54">
        <v>30</v>
      </c>
      <c r="J23" s="54">
        <v>39</v>
      </c>
      <c r="K23" s="54">
        <v>2</v>
      </c>
      <c r="L23" s="54">
        <v>6</v>
      </c>
      <c r="M23" s="54"/>
      <c r="N23" s="54">
        <v>16</v>
      </c>
      <c r="O23" s="54"/>
      <c r="P23" s="56">
        <v>21006.06</v>
      </c>
      <c r="Q23" s="27">
        <v>1589.5</v>
      </c>
      <c r="R23" s="27">
        <v>-344.75999999999993</v>
      </c>
      <c r="S23" s="27">
        <v>-164.98</v>
      </c>
      <c r="T23" s="27">
        <v>-239.74080000000001</v>
      </c>
      <c r="U23" s="27">
        <v>-171.58</v>
      </c>
      <c r="V23" s="27">
        <v>-1938.85</v>
      </c>
      <c r="W23" s="27">
        <v>-545.33000000000004</v>
      </c>
      <c r="X23" s="27">
        <v>-1380</v>
      </c>
      <c r="Y23" s="27">
        <v>-1200</v>
      </c>
      <c r="Z23" s="27">
        <v>-309.11</v>
      </c>
      <c r="AA23" s="27">
        <f t="shared" si="4"/>
        <v>-6294.3507999999993</v>
      </c>
      <c r="AB23" s="27">
        <f t="shared" si="5"/>
        <v>-1712.5864799999997</v>
      </c>
      <c r="AC23" s="27">
        <f t="shared" si="0"/>
        <v>-128.28672</v>
      </c>
      <c r="AD23" s="56">
        <v>5992.9093000000003</v>
      </c>
      <c r="AE23" s="27">
        <f t="shared" si="1"/>
        <v>-552.81469999999899</v>
      </c>
      <c r="AF23" s="1">
        <f t="shared" si="2"/>
        <v>-2.6316915213990578E-2</v>
      </c>
    </row>
    <row r="24" spans="2:32" x14ac:dyDescent="0.25">
      <c r="B24" t="s">
        <v>92</v>
      </c>
      <c r="C24" s="4">
        <f t="shared" si="3"/>
        <v>471</v>
      </c>
      <c r="D24" s="54">
        <v>107</v>
      </c>
      <c r="E24" s="54">
        <v>4</v>
      </c>
      <c r="F24" s="54">
        <v>224</v>
      </c>
      <c r="G24" s="54">
        <v>37</v>
      </c>
      <c r="H24" s="54">
        <v>25</v>
      </c>
      <c r="I24" s="54">
        <v>1</v>
      </c>
      <c r="J24" s="54">
        <v>40</v>
      </c>
      <c r="K24" s="54">
        <v>5</v>
      </c>
      <c r="L24" s="54">
        <v>9</v>
      </c>
      <c r="M24" s="54">
        <v>1</v>
      </c>
      <c r="N24" s="54">
        <v>18</v>
      </c>
      <c r="O24" s="54"/>
      <c r="P24" s="56">
        <v>20289.41</v>
      </c>
      <c r="Q24" s="27">
        <v>1630.35</v>
      </c>
      <c r="R24" s="27">
        <v>-333.95</v>
      </c>
      <c r="S24" s="27">
        <v>-181.56</v>
      </c>
      <c r="T24" s="27">
        <v>-232.7466</v>
      </c>
      <c r="U24" s="27">
        <v>-168.52</v>
      </c>
      <c r="V24" s="27">
        <v>-1926.21</v>
      </c>
      <c r="W24" s="27">
        <v>-397.11</v>
      </c>
      <c r="X24" s="27">
        <v>0</v>
      </c>
      <c r="Y24" s="27">
        <v>0</v>
      </c>
      <c r="Z24" s="27">
        <v>-221.6</v>
      </c>
      <c r="AA24" s="27">
        <f t="shared" si="4"/>
        <v>-3461.6966000000002</v>
      </c>
      <c r="AB24" s="27">
        <f t="shared" si="5"/>
        <v>-1794.5989299999999</v>
      </c>
      <c r="AC24" s="27">
        <f t="shared" si="0"/>
        <v>-144.32256000000001</v>
      </c>
      <c r="AD24" s="27">
        <v>5056.2</v>
      </c>
      <c r="AE24" s="27">
        <f t="shared" si="1"/>
        <v>1285.9319099999998</v>
      </c>
      <c r="AF24" s="1">
        <f t="shared" si="2"/>
        <v>6.3379462980934373E-2</v>
      </c>
    </row>
    <row r="25" spans="2:32" x14ac:dyDescent="0.25">
      <c r="B25" t="s">
        <v>93</v>
      </c>
      <c r="C25" s="4">
        <f t="shared" si="3"/>
        <v>665</v>
      </c>
      <c r="D25" s="54">
        <v>159</v>
      </c>
      <c r="E25" s="54">
        <v>7</v>
      </c>
      <c r="F25" s="54">
        <v>320</v>
      </c>
      <c r="G25" s="54">
        <v>49</v>
      </c>
      <c r="H25" s="54">
        <v>32</v>
      </c>
      <c r="I25" s="54">
        <v>0</v>
      </c>
      <c r="J25" s="54">
        <v>45</v>
      </c>
      <c r="K25" s="54">
        <v>7</v>
      </c>
      <c r="L25" s="54">
        <v>5</v>
      </c>
      <c r="M25" s="54"/>
      <c r="N25" s="54">
        <v>41</v>
      </c>
      <c r="O25" s="54"/>
      <c r="P25" s="56">
        <v>27758.71</v>
      </c>
      <c r="Q25" s="27">
        <v>2092.8200000000002</v>
      </c>
      <c r="R25" s="27">
        <v>-435.16</v>
      </c>
      <c r="S25" s="27">
        <v>-264.58</v>
      </c>
      <c r="T25" s="27">
        <v>-294.60379999999998</v>
      </c>
      <c r="U25" s="27">
        <v>-229.6</v>
      </c>
      <c r="V25" s="27">
        <v>-2839.89</v>
      </c>
      <c r="W25" s="27">
        <v>-356.1</v>
      </c>
      <c r="X25" s="27">
        <v>-1380</v>
      </c>
      <c r="Y25" s="27">
        <v>-1200</v>
      </c>
      <c r="Z25" s="27">
        <v>-240.78</v>
      </c>
      <c r="AA25" s="27">
        <f t="shared" si="4"/>
        <v>-7240.7137999999995</v>
      </c>
      <c r="AB25" s="27">
        <f t="shared" si="5"/>
        <v>-2399.5730400000007</v>
      </c>
      <c r="AC25" s="27">
        <f t="shared" si="0"/>
        <v>-328.73471999999998</v>
      </c>
      <c r="AD25" s="56">
        <v>7529.4163500000004</v>
      </c>
      <c r="AE25" s="27">
        <f t="shared" si="1"/>
        <v>-346.78521000000046</v>
      </c>
      <c r="AF25" s="1">
        <f t="shared" si="2"/>
        <v>-1.2492843147250016E-2</v>
      </c>
    </row>
    <row r="26" spans="2:32" x14ac:dyDescent="0.25">
      <c r="B26" t="s">
        <v>94</v>
      </c>
      <c r="C26" s="4">
        <f t="shared" si="3"/>
        <v>747</v>
      </c>
      <c r="D26" s="54">
        <v>117</v>
      </c>
      <c r="E26" s="54">
        <v>4</v>
      </c>
      <c r="F26" s="54">
        <v>423</v>
      </c>
      <c r="G26" s="54">
        <v>58</v>
      </c>
      <c r="H26" s="54">
        <v>16</v>
      </c>
      <c r="I26" s="54">
        <v>1</v>
      </c>
      <c r="J26" s="54">
        <v>61</v>
      </c>
      <c r="K26" s="54">
        <v>13</v>
      </c>
      <c r="L26" s="54">
        <v>9</v>
      </c>
      <c r="M26" s="54"/>
      <c r="N26" s="54">
        <v>45</v>
      </c>
      <c r="O26" s="54"/>
      <c r="P26" s="56">
        <v>30881.170000000002</v>
      </c>
      <c r="Q26" s="27">
        <v>2658.35</v>
      </c>
      <c r="R26" s="27">
        <v>-304.55999999999955</v>
      </c>
      <c r="S26" s="27">
        <v>-243.02</v>
      </c>
      <c r="T26" s="27">
        <v>-448.9896</v>
      </c>
      <c r="U26" s="27">
        <v>-245.72</v>
      </c>
      <c r="V26" s="27">
        <v>-3458.04</v>
      </c>
      <c r="W26" s="27">
        <v>-497.69</v>
      </c>
      <c r="X26" s="27">
        <v>0</v>
      </c>
      <c r="Y26" s="27">
        <v>0</v>
      </c>
      <c r="Z26" s="27">
        <v>-164.44</v>
      </c>
      <c r="AA26" s="27">
        <f t="shared" si="4"/>
        <v>-5362.4595999999983</v>
      </c>
      <c r="AB26" s="27">
        <f t="shared" si="5"/>
        <v>-2666.6791199999998</v>
      </c>
      <c r="AC26" s="27">
        <f t="shared" si="0"/>
        <v>-360.8064</v>
      </c>
      <c r="AD26" s="56">
        <v>8501.3158700000004</v>
      </c>
      <c r="AE26" s="27">
        <f t="shared" si="1"/>
        <v>2769.7207500000018</v>
      </c>
      <c r="AF26" s="1">
        <f t="shared" si="2"/>
        <v>8.9689631254256288E-2</v>
      </c>
    </row>
    <row r="27" spans="2:32" x14ac:dyDescent="0.25">
      <c r="B27" t="s">
        <v>95</v>
      </c>
      <c r="C27" s="4">
        <f t="shared" si="3"/>
        <v>685</v>
      </c>
      <c r="D27" s="54">
        <v>132</v>
      </c>
      <c r="E27" s="54">
        <v>12</v>
      </c>
      <c r="F27" s="54">
        <v>276</v>
      </c>
      <c r="G27" s="54">
        <v>53</v>
      </c>
      <c r="H27" s="54">
        <v>44</v>
      </c>
      <c r="I27" s="54">
        <v>6</v>
      </c>
      <c r="J27" s="54">
        <v>98</v>
      </c>
      <c r="K27" s="54">
        <v>17</v>
      </c>
      <c r="L27" s="54">
        <v>8</v>
      </c>
      <c r="M27" s="54"/>
      <c r="N27" s="54">
        <v>39</v>
      </c>
      <c r="O27" s="54"/>
      <c r="P27" s="56">
        <v>33240.18</v>
      </c>
      <c r="Q27" s="27">
        <v>2248.85</v>
      </c>
      <c r="R27" s="27">
        <v>-275.00999999999988</v>
      </c>
      <c r="S27" s="27">
        <v>-248.1</v>
      </c>
      <c r="T27" s="27">
        <v>-581.35069999999996</v>
      </c>
      <c r="U27" s="27">
        <v>-312.56</v>
      </c>
      <c r="V27" s="27">
        <v>-3369.16</v>
      </c>
      <c r="W27" s="27">
        <v>-754.25</v>
      </c>
      <c r="X27" s="27">
        <v>-1380</v>
      </c>
      <c r="Y27" s="27">
        <v>-1200</v>
      </c>
      <c r="Z27" s="27">
        <v>-178.7</v>
      </c>
      <c r="AA27" s="27">
        <f t="shared" si="4"/>
        <v>-8299.1306999999997</v>
      </c>
      <c r="AB27" s="27">
        <f t="shared" si="5"/>
        <v>-2585.4264000000003</v>
      </c>
      <c r="AC27" s="27">
        <f t="shared" si="0"/>
        <v>-312.69888000000003</v>
      </c>
      <c r="AD27" s="56">
        <v>10652.51712</v>
      </c>
      <c r="AE27" s="27">
        <f t="shared" si="1"/>
        <v>1704.1111400000004</v>
      </c>
      <c r="AF27" s="1">
        <f t="shared" si="2"/>
        <v>5.1266603851122361E-2</v>
      </c>
    </row>
    <row r="28" spans="2:32" x14ac:dyDescent="0.25">
      <c r="B28" t="s">
        <v>99</v>
      </c>
      <c r="C28" s="4">
        <f t="shared" si="3"/>
        <v>582</v>
      </c>
      <c r="D28" s="54">
        <v>90</v>
      </c>
      <c r="E28" s="54">
        <v>7</v>
      </c>
      <c r="F28" s="54">
        <v>238</v>
      </c>
      <c r="G28" s="54">
        <v>52</v>
      </c>
      <c r="H28" s="54">
        <v>66</v>
      </c>
      <c r="I28" s="54">
        <v>4</v>
      </c>
      <c r="J28" s="54">
        <v>85</v>
      </c>
      <c r="K28" s="54">
        <v>26</v>
      </c>
      <c r="L28" s="54">
        <v>14</v>
      </c>
      <c r="P28" s="56">
        <v>25853.93</v>
      </c>
      <c r="Q28" s="27">
        <v>2071.5</v>
      </c>
      <c r="R28" s="27">
        <v>-317.11</v>
      </c>
      <c r="S28" s="27">
        <v>-284.25</v>
      </c>
      <c r="T28" s="27">
        <v>-321.82859999999999</v>
      </c>
      <c r="U28" s="27">
        <v>-222.99</v>
      </c>
      <c r="V28" s="27">
        <v>-3005.04</v>
      </c>
      <c r="W28" s="27">
        <v>-812.07</v>
      </c>
      <c r="X28" s="27">
        <v>0</v>
      </c>
      <c r="Y28" s="27">
        <v>0</v>
      </c>
      <c r="Z28" s="27">
        <v>-158.59</v>
      </c>
      <c r="AA28" s="27">
        <f t="shared" si="4"/>
        <v>-5121.8786</v>
      </c>
      <c r="AB28" s="27">
        <f t="shared" si="5"/>
        <v>-2398.4858400000003</v>
      </c>
      <c r="AC28" s="27">
        <f t="shared" si="0"/>
        <v>0</v>
      </c>
      <c r="AD28" s="56">
        <v>6998.44985</v>
      </c>
      <c r="AE28" s="27">
        <f t="shared" ref="AE28:AE29" si="6">SUM(AA28:AD28,Q28)</f>
        <v>1549.5854099999997</v>
      </c>
      <c r="AF28" s="1">
        <f t="shared" ref="AF28:AF29" si="7">AE28/P28</f>
        <v>5.9936164830646621E-2</v>
      </c>
    </row>
    <row r="29" spans="2:32" x14ac:dyDescent="0.25">
      <c r="B29" t="s">
        <v>100</v>
      </c>
      <c r="C29" s="4">
        <f t="shared" si="3"/>
        <v>401</v>
      </c>
      <c r="D29" s="54">
        <v>89</v>
      </c>
      <c r="E29" s="54">
        <v>3</v>
      </c>
      <c r="F29" s="54">
        <v>175</v>
      </c>
      <c r="G29" s="54">
        <v>60</v>
      </c>
      <c r="H29" s="54">
        <v>25</v>
      </c>
      <c r="I29" s="54">
        <v>3</v>
      </c>
      <c r="J29" s="54">
        <v>31</v>
      </c>
      <c r="K29" s="54">
        <v>9</v>
      </c>
      <c r="L29" s="54">
        <v>6</v>
      </c>
      <c r="P29" s="56">
        <v>18643.190000000002</v>
      </c>
      <c r="Q29" s="27">
        <v>1454</v>
      </c>
      <c r="R29" s="27">
        <v>-223.47</v>
      </c>
      <c r="S29" s="27">
        <v>-179.84</v>
      </c>
      <c r="T29" s="27">
        <v>-209.68180000000001</v>
      </c>
      <c r="U29" s="27">
        <v>-154.19999999999999</v>
      </c>
      <c r="V29" s="27">
        <v>-2365.1799999999998</v>
      </c>
      <c r="W29" s="27">
        <v>-756.28</v>
      </c>
      <c r="X29" s="27">
        <v>0</v>
      </c>
      <c r="Y29" s="27">
        <v>0</v>
      </c>
      <c r="Z29" s="27">
        <v>-164.73</v>
      </c>
      <c r="AA29" s="27">
        <f t="shared" si="4"/>
        <v>-4053.3817999999997</v>
      </c>
      <c r="AB29" s="27">
        <f t="shared" si="5"/>
        <v>-1539.2294399999998</v>
      </c>
      <c r="AC29" s="27">
        <f t="shared" si="0"/>
        <v>0</v>
      </c>
      <c r="AD29" s="56">
        <v>4835.3435749999999</v>
      </c>
      <c r="AE29" s="27">
        <f t="shared" si="6"/>
        <v>696.7323350000006</v>
      </c>
      <c r="AF29" s="1">
        <f t="shared" si="7"/>
        <v>3.7371948416553204E-2</v>
      </c>
    </row>
    <row r="30" spans="2:32" x14ac:dyDescent="0.25">
      <c r="B30" t="s">
        <v>103</v>
      </c>
      <c r="C30" s="4">
        <f t="shared" si="3"/>
        <v>463</v>
      </c>
      <c r="D30" s="54">
        <v>177</v>
      </c>
      <c r="E30" s="54">
        <v>11</v>
      </c>
      <c r="F30" s="54">
        <v>171</v>
      </c>
      <c r="G30" s="54">
        <v>50</v>
      </c>
      <c r="H30" s="54">
        <v>17</v>
      </c>
      <c r="I30" s="54">
        <v>3</v>
      </c>
      <c r="J30" s="54">
        <v>26</v>
      </c>
      <c r="K30" s="54">
        <v>4</v>
      </c>
      <c r="L30" s="54">
        <v>4</v>
      </c>
      <c r="P30" s="56">
        <v>27298.28</v>
      </c>
      <c r="Q30" s="27">
        <v>1188.1500000000001</v>
      </c>
      <c r="R30" s="27">
        <v>-188.35</v>
      </c>
      <c r="S30" s="27">
        <v>-197.38</v>
      </c>
      <c r="T30" s="27">
        <v>-326.59410000000003</v>
      </c>
      <c r="U30" s="27">
        <v>-304.23</v>
      </c>
      <c r="V30" s="27">
        <f>-
2429.25</f>
        <v>-2429.25</v>
      </c>
      <c r="W30" s="27">
        <v>-698.24</v>
      </c>
      <c r="X30" s="27">
        <v>-1380</v>
      </c>
      <c r="Y30" s="27">
        <v>-1200</v>
      </c>
      <c r="Z30" s="27">
        <v>-129.38999999999999</v>
      </c>
      <c r="AA30" s="27">
        <f t="shared" si="4"/>
        <v>-6853.4341000000004</v>
      </c>
      <c r="AB30" s="27">
        <f t="shared" si="5"/>
        <v>-1776.9165599999999</v>
      </c>
      <c r="AC30" s="27">
        <f t="shared" si="0"/>
        <v>0</v>
      </c>
      <c r="AD30" s="56">
        <v>8655.8241849999995</v>
      </c>
      <c r="AE30" s="27">
        <f t="shared" ref="AE30:AE33" si="8">SUM(AA30:AD30,Q30)</f>
        <v>1213.6235249999995</v>
      </c>
      <c r="AF30" s="1">
        <f t="shared" ref="AF30:AF33" si="9">AE30/P30</f>
        <v>4.4457875184810161E-2</v>
      </c>
    </row>
    <row r="31" spans="2:32" x14ac:dyDescent="0.25">
      <c r="B31" t="s">
        <v>104</v>
      </c>
      <c r="C31" s="4">
        <f t="shared" si="3"/>
        <v>375</v>
      </c>
      <c r="D31" s="54">
        <v>129</v>
      </c>
      <c r="E31" s="54">
        <v>6</v>
      </c>
      <c r="F31" s="54">
        <v>152</v>
      </c>
      <c r="G31" s="54">
        <v>46</v>
      </c>
      <c r="H31" s="54">
        <v>9</v>
      </c>
      <c r="I31" s="54">
        <v>1</v>
      </c>
      <c r="J31" s="54">
        <v>21</v>
      </c>
      <c r="K31" s="54">
        <v>1</v>
      </c>
      <c r="L31" s="54">
        <v>10</v>
      </c>
      <c r="P31" s="56">
        <v>20621.88</v>
      </c>
      <c r="Q31" s="27">
        <v>1091</v>
      </c>
      <c r="R31" s="27">
        <v>-156.13</v>
      </c>
      <c r="S31" s="27">
        <v>-126.09</v>
      </c>
      <c r="T31" s="27">
        <v>-276.22789999999998</v>
      </c>
      <c r="U31" s="27">
        <v>-154.13</v>
      </c>
      <c r="V31" s="27">
        <v>-2392.15</v>
      </c>
      <c r="W31" s="27">
        <v>-557.89</v>
      </c>
      <c r="X31" s="27">
        <v>0</v>
      </c>
      <c r="Y31" s="27">
        <v>0</v>
      </c>
      <c r="Z31" s="27">
        <v>-180.17</v>
      </c>
      <c r="AA31" s="27">
        <f t="shared" si="4"/>
        <v>-3842.7878999999998</v>
      </c>
      <c r="AB31" s="27">
        <f t="shared" si="5"/>
        <v>-1464.75216</v>
      </c>
      <c r="AC31" s="27">
        <f t="shared" si="0"/>
        <v>0</v>
      </c>
      <c r="AD31" s="56">
        <v>6772.5040900000004</v>
      </c>
      <c r="AE31" s="27">
        <f t="shared" si="8"/>
        <v>2555.964030000001</v>
      </c>
      <c r="AF31" s="1">
        <f t="shared" si="9"/>
        <v>0.12394427811625326</v>
      </c>
    </row>
    <row r="32" spans="2:32" x14ac:dyDescent="0.25">
      <c r="B32" t="s">
        <v>105</v>
      </c>
      <c r="C32" s="4">
        <f t="shared" si="3"/>
        <v>453</v>
      </c>
      <c r="D32" s="54">
        <v>176</v>
      </c>
      <c r="E32" s="54">
        <v>15</v>
      </c>
      <c r="F32" s="54">
        <v>168</v>
      </c>
      <c r="G32" s="54">
        <v>32</v>
      </c>
      <c r="H32" s="54">
        <v>27</v>
      </c>
      <c r="I32" s="54">
        <v>4</v>
      </c>
      <c r="J32" s="54">
        <v>15</v>
      </c>
      <c r="K32" s="54">
        <v>3</v>
      </c>
      <c r="L32" s="54">
        <v>12</v>
      </c>
      <c r="M32" s="54">
        <v>1</v>
      </c>
      <c r="P32" s="56">
        <v>27651.81</v>
      </c>
      <c r="Q32" s="27">
        <v>1340.8</v>
      </c>
      <c r="R32" s="27">
        <v>-255.87</v>
      </c>
      <c r="S32" s="27">
        <v>-175.63</v>
      </c>
      <c r="T32" s="27">
        <v>-276.22789999999998</v>
      </c>
      <c r="U32" s="27">
        <v>-291.23</v>
      </c>
      <c r="V32" s="27">
        <v>-2509.1999999999998</v>
      </c>
      <c r="W32" s="27">
        <v>-688.65</v>
      </c>
      <c r="X32" s="27">
        <v>-1380</v>
      </c>
      <c r="Y32" s="27">
        <v>-1200</v>
      </c>
      <c r="Z32" s="27">
        <v>-106.93</v>
      </c>
      <c r="AA32" s="27">
        <f t="shared" si="4"/>
        <v>-6883.7379000000001</v>
      </c>
      <c r="AB32" s="27">
        <f t="shared" si="5"/>
        <v>-1823.4457300000001</v>
      </c>
      <c r="AC32" s="27">
        <f t="shared" si="0"/>
        <v>0</v>
      </c>
      <c r="AD32" s="56">
        <v>10455.600694999999</v>
      </c>
      <c r="AE32" s="27">
        <f t="shared" si="8"/>
        <v>3089.2170649999998</v>
      </c>
      <c r="AF32" s="1">
        <f t="shared" si="9"/>
        <v>0.11171843958858388</v>
      </c>
    </row>
    <row r="33" spans="2:32" x14ac:dyDescent="0.25">
      <c r="B33" t="s">
        <v>106</v>
      </c>
      <c r="C33" s="4">
        <f t="shared" si="3"/>
        <v>506</v>
      </c>
      <c r="D33" s="54">
        <v>241</v>
      </c>
      <c r="E33" s="54">
        <v>12</v>
      </c>
      <c r="F33" s="54">
        <v>177</v>
      </c>
      <c r="G33" s="54">
        <v>34</v>
      </c>
      <c r="H33" s="54">
        <v>23</v>
      </c>
      <c r="I33" s="54">
        <v>0</v>
      </c>
      <c r="J33" s="54">
        <v>12</v>
      </c>
      <c r="K33" s="54">
        <v>0</v>
      </c>
      <c r="L33" s="54">
        <v>7</v>
      </c>
      <c r="P33" s="27">
        <v>35256.699999999997</v>
      </c>
      <c r="Q33" s="27">
        <v>1374.42</v>
      </c>
      <c r="R33" s="27">
        <v>-301.43</v>
      </c>
      <c r="S33" s="27">
        <v>-190.33</v>
      </c>
      <c r="T33" s="27">
        <v>-472.19110000000001</v>
      </c>
      <c r="V33" s="27">
        <v>-2593.21</v>
      </c>
      <c r="W33" s="27">
        <v>-1613.31</v>
      </c>
      <c r="X33" s="27">
        <v>0</v>
      </c>
      <c r="Y33" s="27">
        <v>0</v>
      </c>
      <c r="Z33" s="27">
        <v>-184.23</v>
      </c>
      <c r="AA33" s="27">
        <f t="shared" si="4"/>
        <v>-5354.7011000000002</v>
      </c>
      <c r="AB33" s="27">
        <f t="shared" si="5"/>
        <v>-1986.7212</v>
      </c>
      <c r="AC33" s="27">
        <f t="shared" si="0"/>
        <v>0</v>
      </c>
      <c r="AD33" s="27">
        <v>13307.55</v>
      </c>
      <c r="AE33" s="27">
        <f t="shared" si="8"/>
        <v>7340.5476999999992</v>
      </c>
      <c r="AF33" s="1">
        <f t="shared" si="9"/>
        <v>0.20820291462331983</v>
      </c>
    </row>
    <row r="34" spans="2:32" x14ac:dyDescent="0.25">
      <c r="C34" s="4"/>
    </row>
    <row r="35" spans="2:32" x14ac:dyDescent="0.25">
      <c r="C35" s="4"/>
    </row>
    <row r="36" spans="2:32" x14ac:dyDescent="0.25">
      <c r="C36" s="4"/>
    </row>
    <row r="37" spans="2:32" x14ac:dyDescent="0.25">
      <c r="C37" s="4"/>
    </row>
    <row r="38" spans="2:32" x14ac:dyDescent="0.25">
      <c r="C38" s="4"/>
    </row>
    <row r="39" spans="2:32" x14ac:dyDescent="0.25">
      <c r="C39" s="4"/>
    </row>
    <row r="40" spans="2:32" x14ac:dyDescent="0.25">
      <c r="C40" s="4"/>
    </row>
    <row r="41" spans="2:32" x14ac:dyDescent="0.25">
      <c r="C41" s="4"/>
    </row>
    <row r="42" spans="2:32" x14ac:dyDescent="0.25">
      <c r="C42" s="4"/>
    </row>
  </sheetData>
  <mergeCells count="2">
    <mergeCell ref="AB2:AC2"/>
    <mergeCell ref="P1:AF1"/>
  </mergeCells>
  <conditionalFormatting sqref="A1:XFD1048576">
    <cfRule type="cellIs" dxfId="3" priority="1" operator="lessThan">
      <formula>0</formula>
    </cfRule>
  </conditionalFormatting>
  <pageMargins left="0.7" right="0.7" top="0.75" bottom="0.75" header="0.3" footer="0.3"/>
  <pageSetup paperSize="9" scale="51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0C32-1C93-4F92-A7E7-0E60E42F4E51}">
  <sheetPr>
    <pageSetUpPr fitToPage="1"/>
  </sheetPr>
  <dimension ref="B1:X4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33" sqref="R33"/>
    </sheetView>
  </sheetViews>
  <sheetFormatPr defaultRowHeight="15" x14ac:dyDescent="0.25"/>
  <cols>
    <col min="2" max="2" width="22.42578125" bestFit="1" customWidth="1"/>
    <col min="3" max="3" width="13.28515625" bestFit="1" customWidth="1"/>
    <col min="4" max="4" width="22.42578125" hidden="1" customWidth="1"/>
    <col min="5" max="5" width="22.28515625" hidden="1" customWidth="1"/>
    <col min="6" max="6" width="25.5703125" hidden="1" customWidth="1"/>
    <col min="7" max="7" width="25.28515625" hidden="1" customWidth="1"/>
    <col min="8" max="8" width="22.85546875" hidden="1" customWidth="1"/>
    <col min="9" max="9" width="22.7109375" hidden="1" customWidth="1"/>
    <col min="10" max="10" width="26" hidden="1" customWidth="1"/>
    <col min="11" max="11" width="25.85546875" hidden="1" customWidth="1"/>
    <col min="12" max="12" width="18.28515625" hidden="1" customWidth="1"/>
    <col min="13" max="13" width="16.85546875" hidden="1" customWidth="1"/>
    <col min="14" max="14" width="8.7109375" hidden="1" customWidth="1"/>
    <col min="15" max="15" width="12.7109375" hidden="1" customWidth="1"/>
    <col min="16" max="22" width="18.28515625" style="2" customWidth="1"/>
    <col min="23" max="23" width="18.28515625" customWidth="1"/>
    <col min="24" max="24" width="18.28515625" style="1" customWidth="1"/>
  </cols>
  <sheetData>
    <row r="1" spans="2:24" ht="15.75" thickBot="1" x14ac:dyDescent="0.3">
      <c r="P1" s="79" t="s">
        <v>14</v>
      </c>
      <c r="Q1" s="79"/>
      <c r="R1" s="79"/>
      <c r="S1" s="79"/>
      <c r="T1" s="79"/>
      <c r="U1" s="79"/>
      <c r="V1" s="79"/>
      <c r="W1" s="79"/>
    </row>
    <row r="2" spans="2:24" ht="15.75" thickBot="1" x14ac:dyDescent="0.3">
      <c r="C2" s="26" t="s">
        <v>32</v>
      </c>
      <c r="D2" s="25">
        <f>'Postage Costs'!C3</f>
        <v>-4.032</v>
      </c>
      <c r="E2" s="24">
        <v>-3.5380799999999999</v>
      </c>
      <c r="F2" s="24">
        <v>-3.5380799999999999</v>
      </c>
      <c r="G2" s="24">
        <v>-2.5531199999999998</v>
      </c>
      <c r="H2" s="23">
        <f>'Postage Costs'!C7</f>
        <v>-5.43</v>
      </c>
      <c r="I2" s="23">
        <v>-4.1601600000000003</v>
      </c>
      <c r="J2" s="23">
        <v>-4.9377599999999999</v>
      </c>
      <c r="K2" s="23">
        <v>-3.1233599999999999</v>
      </c>
      <c r="L2" s="22">
        <v>-9.1627200000000002</v>
      </c>
      <c r="M2" s="21">
        <v>-8.7212499999999995</v>
      </c>
      <c r="N2" s="16">
        <v>-8.0179200000000002</v>
      </c>
      <c r="O2" s="16">
        <v>-5.6343803039999996</v>
      </c>
      <c r="P2" s="20" t="s">
        <v>31</v>
      </c>
      <c r="Q2" s="19"/>
      <c r="R2" s="20" t="s">
        <v>30</v>
      </c>
      <c r="S2" s="19"/>
      <c r="T2" s="77" t="s">
        <v>29</v>
      </c>
      <c r="U2" s="78"/>
      <c r="V2" s="19"/>
      <c r="W2" s="18"/>
    </row>
    <row r="3" spans="2:24" ht="15.75" thickBot="1" x14ac:dyDescent="0.3">
      <c r="B3" s="17" t="s">
        <v>28</v>
      </c>
      <c r="C3" s="16" t="s">
        <v>27</v>
      </c>
      <c r="D3" s="13" t="s">
        <v>45</v>
      </c>
      <c r="E3" s="15" t="s">
        <v>26</v>
      </c>
      <c r="F3" s="15" t="s">
        <v>25</v>
      </c>
      <c r="G3" s="14" t="s">
        <v>24</v>
      </c>
      <c r="H3" s="13" t="s">
        <v>49</v>
      </c>
      <c r="I3" s="15" t="s">
        <v>23</v>
      </c>
      <c r="J3" s="15" t="s">
        <v>22</v>
      </c>
      <c r="K3" s="14" t="s">
        <v>21</v>
      </c>
      <c r="L3" s="13" t="s">
        <v>20</v>
      </c>
      <c r="M3" s="12" t="s">
        <v>19</v>
      </c>
      <c r="N3" s="11" t="s">
        <v>18</v>
      </c>
      <c r="O3" s="11" t="s">
        <v>17</v>
      </c>
      <c r="P3" s="30" t="s">
        <v>16</v>
      </c>
      <c r="Q3" s="9" t="s">
        <v>15</v>
      </c>
      <c r="R3" s="10" t="s">
        <v>14</v>
      </c>
      <c r="S3" s="9" t="s">
        <v>13</v>
      </c>
      <c r="T3" s="10" t="s">
        <v>12</v>
      </c>
      <c r="U3" s="9" t="s">
        <v>11</v>
      </c>
      <c r="V3" s="29" t="s">
        <v>10</v>
      </c>
      <c r="W3" s="8" t="s">
        <v>9</v>
      </c>
      <c r="X3" s="7" t="s">
        <v>8</v>
      </c>
    </row>
    <row r="4" spans="2:24" x14ac:dyDescent="0.25">
      <c r="B4" s="6" t="s">
        <v>3</v>
      </c>
      <c r="C4" s="4">
        <f>SUM(D4:O4)</f>
        <v>85</v>
      </c>
      <c r="D4">
        <v>71</v>
      </c>
      <c r="H4">
        <v>14</v>
      </c>
      <c r="P4" s="57">
        <v>6101.18</v>
      </c>
      <c r="Q4" s="2">
        <v>318.8</v>
      </c>
      <c r="R4" s="2">
        <v>-1164.55</v>
      </c>
      <c r="S4" s="2">
        <f>SUM(R4)</f>
        <v>-1164.55</v>
      </c>
      <c r="T4" s="2">
        <f>D4*$D$2+E4*$E$2+F4*$F$2+G4*$G$2+H4*$H$2+I4*$I$2+J4*$J$2+K4*$K$2+L4*$L$2+M4*$M$2</f>
        <v>-362.29199999999997</v>
      </c>
      <c r="U4" s="2">
        <f t="shared" ref="U4:U33" si="0">N4*$N$2+O4*$O$2</f>
        <v>0</v>
      </c>
      <c r="V4" s="2">
        <v>1866.06</v>
      </c>
      <c r="W4" s="2">
        <f>SUM(S4:V4,Q4)</f>
        <v>658.01800000000003</v>
      </c>
      <c r="X4" s="1">
        <f t="shared" ref="X4:X27" si="1">W4/P4</f>
        <v>0.10785094030990726</v>
      </c>
    </row>
    <row r="5" spans="2:24" x14ac:dyDescent="0.25">
      <c r="B5" s="6" t="s">
        <v>2</v>
      </c>
      <c r="C5" s="4">
        <f t="shared" ref="C5:C33" si="2">SUM(D5:O5)</f>
        <v>98</v>
      </c>
      <c r="D5">
        <v>88</v>
      </c>
      <c r="H5">
        <v>10</v>
      </c>
      <c r="M5" s="5"/>
      <c r="P5" s="57">
        <v>6753.33</v>
      </c>
      <c r="Q5" s="2">
        <v>341.19</v>
      </c>
      <c r="R5" s="2">
        <v>-1268.3</v>
      </c>
      <c r="S5" s="2">
        <f t="shared" ref="S5:S33" si="3">SUM(R5)</f>
        <v>-1268.3</v>
      </c>
      <c r="T5" s="2">
        <f t="shared" ref="T5:T33" si="4">D5*$D$2+E5*$E$2+F5*$F$2+G5*$G$2+H5*$H$2+I5*$I$2+J5*$J$2+K5*$K$2+L5*$L$2+M5*$M$2</f>
        <v>-409.11600000000004</v>
      </c>
      <c r="U5" s="2">
        <f t="shared" si="0"/>
        <v>0</v>
      </c>
      <c r="V5" s="2">
        <v>2199.7600000000002</v>
      </c>
      <c r="W5" s="3">
        <f t="shared" ref="W5:W27" si="5">SUM(S5:V5,Q5)</f>
        <v>863.53400000000033</v>
      </c>
      <c r="X5" s="1">
        <f t="shared" si="1"/>
        <v>0.1278678814747688</v>
      </c>
    </row>
    <row r="6" spans="2:24" x14ac:dyDescent="0.25">
      <c r="B6" t="s">
        <v>1</v>
      </c>
      <c r="C6" s="4">
        <f t="shared" si="2"/>
        <v>147</v>
      </c>
      <c r="D6">
        <v>126</v>
      </c>
      <c r="H6">
        <v>21</v>
      </c>
      <c r="P6" s="57">
        <v>11781.990000000002</v>
      </c>
      <c r="Q6" s="2">
        <v>524.92999999999995</v>
      </c>
      <c r="R6" s="2">
        <v>-2227.0300000000002</v>
      </c>
      <c r="S6" s="2">
        <f t="shared" si="3"/>
        <v>-2227.0300000000002</v>
      </c>
      <c r="T6" s="2">
        <f t="shared" si="4"/>
        <v>-622.06200000000001</v>
      </c>
      <c r="U6" s="2">
        <f t="shared" si="0"/>
        <v>0</v>
      </c>
      <c r="V6" s="2">
        <v>4103.9799999999996</v>
      </c>
      <c r="W6" s="3">
        <f t="shared" si="5"/>
        <v>1779.8179999999993</v>
      </c>
      <c r="X6" s="1">
        <f t="shared" si="1"/>
        <v>0.15106259638651867</v>
      </c>
    </row>
    <row r="7" spans="2:24" x14ac:dyDescent="0.25">
      <c r="B7" t="s">
        <v>0</v>
      </c>
      <c r="C7" s="4">
        <f t="shared" si="2"/>
        <v>196</v>
      </c>
      <c r="D7">
        <v>183</v>
      </c>
      <c r="H7">
        <v>13</v>
      </c>
      <c r="P7" s="57">
        <v>13819.39</v>
      </c>
      <c r="Q7" s="2">
        <v>703.64</v>
      </c>
      <c r="R7" s="2">
        <v>-2116.36</v>
      </c>
      <c r="S7" s="2">
        <f t="shared" si="3"/>
        <v>-2116.36</v>
      </c>
      <c r="T7" s="2">
        <f t="shared" si="4"/>
        <v>-808.44600000000003</v>
      </c>
      <c r="U7" s="2">
        <f t="shared" si="0"/>
        <v>0</v>
      </c>
      <c r="V7" s="2">
        <v>4145.54</v>
      </c>
      <c r="W7" s="3">
        <f t="shared" si="5"/>
        <v>1924.3739999999998</v>
      </c>
      <c r="X7" s="1">
        <f t="shared" si="1"/>
        <v>0.1392517325294387</v>
      </c>
    </row>
    <row r="8" spans="2:24" x14ac:dyDescent="0.25">
      <c r="B8" t="s">
        <v>57</v>
      </c>
      <c r="C8" s="4">
        <f t="shared" si="2"/>
        <v>322</v>
      </c>
      <c r="D8">
        <v>296</v>
      </c>
      <c r="H8">
        <v>26</v>
      </c>
      <c r="P8" s="57">
        <v>26113.32</v>
      </c>
      <c r="Q8" s="2">
        <v>1271.01</v>
      </c>
      <c r="R8" s="2">
        <v>-4070.19</v>
      </c>
      <c r="S8" s="2">
        <f t="shared" si="3"/>
        <v>-4070.19</v>
      </c>
      <c r="T8" s="2">
        <f t="shared" si="4"/>
        <v>-1334.652</v>
      </c>
      <c r="U8" s="2">
        <f t="shared" si="0"/>
        <v>0</v>
      </c>
      <c r="V8" s="2">
        <v>8193.6200000000008</v>
      </c>
      <c r="W8" s="3">
        <f t="shared" si="5"/>
        <v>4059.7880000000005</v>
      </c>
      <c r="X8" s="1">
        <f t="shared" si="1"/>
        <v>0.15546809061429187</v>
      </c>
    </row>
    <row r="9" spans="2:24" x14ac:dyDescent="0.25">
      <c r="B9" t="s">
        <v>60</v>
      </c>
      <c r="C9" s="4">
        <f t="shared" si="2"/>
        <v>208</v>
      </c>
      <c r="D9">
        <v>208</v>
      </c>
      <c r="H9">
        <v>0</v>
      </c>
      <c r="P9" s="57">
        <v>14196.92</v>
      </c>
      <c r="Q9" s="2">
        <v>841.18</v>
      </c>
      <c r="R9" s="2">
        <v>-2217.56</v>
      </c>
      <c r="S9" s="2">
        <f t="shared" si="3"/>
        <v>-2217.56</v>
      </c>
      <c r="T9" s="2">
        <f t="shared" si="4"/>
        <v>-838.65599999999995</v>
      </c>
      <c r="U9" s="2">
        <f t="shared" si="0"/>
        <v>0</v>
      </c>
      <c r="V9" s="2">
        <v>4670.2</v>
      </c>
      <c r="W9" s="3">
        <f t="shared" si="5"/>
        <v>2455.1639999999998</v>
      </c>
      <c r="X9" s="1">
        <f t="shared" si="1"/>
        <v>0.17293638338456507</v>
      </c>
    </row>
    <row r="10" spans="2:24" x14ac:dyDescent="0.25">
      <c r="B10" t="s">
        <v>61</v>
      </c>
      <c r="C10" s="4">
        <f t="shared" si="2"/>
        <v>234</v>
      </c>
      <c r="D10" s="54">
        <v>219</v>
      </c>
      <c r="H10" s="54">
        <v>15</v>
      </c>
      <c r="P10" s="57">
        <v>16933.170000000002</v>
      </c>
      <c r="Q10" s="2">
        <v>883.83</v>
      </c>
      <c r="R10" s="2">
        <v>-2630.18</v>
      </c>
      <c r="S10" s="2">
        <f t="shared" si="3"/>
        <v>-2630.18</v>
      </c>
      <c r="T10" s="2">
        <f t="shared" si="4"/>
        <v>-964.45800000000008</v>
      </c>
      <c r="U10" s="2">
        <f t="shared" si="0"/>
        <v>0</v>
      </c>
      <c r="V10" s="57">
        <v>4477.8606</v>
      </c>
      <c r="W10" s="3">
        <f t="shared" si="5"/>
        <v>1767.0526</v>
      </c>
      <c r="X10" s="1">
        <f t="shared" si="1"/>
        <v>0.10435450656905941</v>
      </c>
    </row>
    <row r="11" spans="2:24" x14ac:dyDescent="0.25">
      <c r="B11" t="s">
        <v>62</v>
      </c>
      <c r="C11" s="4">
        <f t="shared" si="2"/>
        <v>158</v>
      </c>
      <c r="D11" s="54">
        <v>143</v>
      </c>
      <c r="H11" s="54">
        <v>15</v>
      </c>
      <c r="P11" s="57">
        <v>10156.19</v>
      </c>
      <c r="Q11" s="2">
        <v>630.51</v>
      </c>
      <c r="R11" s="2">
        <v>-1838.79</v>
      </c>
      <c r="S11" s="2">
        <f t="shared" si="3"/>
        <v>-1838.79</v>
      </c>
      <c r="T11" s="2">
        <f t="shared" si="4"/>
        <v>-658.02600000000007</v>
      </c>
      <c r="U11" s="2">
        <f t="shared" si="0"/>
        <v>0</v>
      </c>
      <c r="V11" s="57">
        <v>2052.6832399999998</v>
      </c>
      <c r="W11" s="2">
        <f>SUM(S11:V11,Q11)</f>
        <v>186.37724000000003</v>
      </c>
      <c r="X11" s="1">
        <f t="shared" si="1"/>
        <v>1.8351098197257044E-2</v>
      </c>
    </row>
    <row r="12" spans="2:24" x14ac:dyDescent="0.25">
      <c r="B12" t="s">
        <v>63</v>
      </c>
      <c r="C12" s="4">
        <f t="shared" si="2"/>
        <v>93</v>
      </c>
      <c r="D12" s="54">
        <v>76</v>
      </c>
      <c r="H12" s="54">
        <v>17</v>
      </c>
      <c r="P12" s="57">
        <v>4681.4400000000005</v>
      </c>
      <c r="Q12" s="2">
        <v>319.69</v>
      </c>
      <c r="R12" s="2">
        <v>-768.86</v>
      </c>
      <c r="S12" s="2">
        <f t="shared" si="3"/>
        <v>-768.86</v>
      </c>
      <c r="T12" s="2">
        <f t="shared" si="4"/>
        <v>-398.74200000000002</v>
      </c>
      <c r="U12" s="2">
        <f t="shared" si="0"/>
        <v>0</v>
      </c>
      <c r="V12" s="57">
        <v>976.22542999999996</v>
      </c>
      <c r="W12" s="2">
        <f>SUM(S12:V12,Q12)</f>
        <v>128.31342999999987</v>
      </c>
      <c r="X12" s="1">
        <f t="shared" si="1"/>
        <v>2.7408966044635809E-2</v>
      </c>
    </row>
    <row r="13" spans="2:24" x14ac:dyDescent="0.25">
      <c r="B13" t="s">
        <v>64</v>
      </c>
      <c r="C13" s="4">
        <f t="shared" si="2"/>
        <v>108</v>
      </c>
      <c r="F13" s="54">
        <v>89</v>
      </c>
      <c r="J13" s="54">
        <v>19</v>
      </c>
      <c r="P13" s="57">
        <v>5355.76</v>
      </c>
      <c r="Q13" s="2">
        <v>389.82</v>
      </c>
      <c r="R13" s="2">
        <v>-883.87</v>
      </c>
      <c r="S13" s="2">
        <f t="shared" si="3"/>
        <v>-883.87</v>
      </c>
      <c r="T13" s="2">
        <f t="shared" si="4"/>
        <v>-408.70655999999997</v>
      </c>
      <c r="U13" s="2">
        <f t="shared" si="0"/>
        <v>0</v>
      </c>
      <c r="V13" s="57">
        <v>1073.4673849999999</v>
      </c>
      <c r="W13" s="3">
        <f t="shared" si="5"/>
        <v>170.71082499999994</v>
      </c>
      <c r="X13" s="1">
        <f t="shared" si="1"/>
        <v>3.1874248472672402E-2</v>
      </c>
    </row>
    <row r="14" spans="2:24" x14ac:dyDescent="0.25">
      <c r="B14" t="s">
        <v>65</v>
      </c>
      <c r="C14" s="4">
        <f t="shared" si="2"/>
        <v>91</v>
      </c>
      <c r="F14">
        <v>71</v>
      </c>
      <c r="J14">
        <v>20</v>
      </c>
      <c r="P14" s="57">
        <v>3212.41</v>
      </c>
      <c r="Q14" s="2">
        <v>265.8</v>
      </c>
      <c r="R14" s="2">
        <v>-547.91</v>
      </c>
      <c r="S14" s="2">
        <f t="shared" si="3"/>
        <v>-547.91</v>
      </c>
      <c r="T14" s="2">
        <f t="shared" si="4"/>
        <v>-349.95888000000002</v>
      </c>
      <c r="U14" s="2">
        <f t="shared" si="0"/>
        <v>0</v>
      </c>
      <c r="V14" s="57">
        <v>444.77134999999998</v>
      </c>
      <c r="W14" s="3">
        <f t="shared" si="5"/>
        <v>-187.29752999999999</v>
      </c>
      <c r="X14" s="1">
        <f t="shared" si="1"/>
        <v>-5.8304366503653018E-2</v>
      </c>
    </row>
    <row r="15" spans="2:24" x14ac:dyDescent="0.25">
      <c r="B15" t="s">
        <v>68</v>
      </c>
      <c r="C15" s="4">
        <f t="shared" si="2"/>
        <v>75</v>
      </c>
      <c r="F15">
        <v>60</v>
      </c>
      <c r="J15">
        <v>15</v>
      </c>
      <c r="P15" s="57">
        <v>3197.6099999999997</v>
      </c>
      <c r="Q15" s="2">
        <v>237.63</v>
      </c>
      <c r="R15" s="2">
        <v>-573.84</v>
      </c>
      <c r="S15" s="2">
        <f t="shared" si="3"/>
        <v>-573.84</v>
      </c>
      <c r="T15" s="2">
        <f t="shared" si="4"/>
        <v>-286.35120000000001</v>
      </c>
      <c r="U15" s="2">
        <f t="shared" si="0"/>
        <v>0</v>
      </c>
      <c r="V15" s="57">
        <v>608.13570000000004</v>
      </c>
      <c r="W15" s="3">
        <f t="shared" si="5"/>
        <v>-14.425499999999943</v>
      </c>
      <c r="X15" s="1">
        <f t="shared" si="1"/>
        <v>-4.5113381556850102E-3</v>
      </c>
    </row>
    <row r="16" spans="2:24" x14ac:dyDescent="0.25">
      <c r="B16" t="s">
        <v>69</v>
      </c>
      <c r="C16" s="4">
        <f t="shared" si="2"/>
        <v>64</v>
      </c>
      <c r="F16" s="54">
        <v>46</v>
      </c>
      <c r="J16" s="54">
        <v>18</v>
      </c>
      <c r="P16" s="57">
        <v>2918.75</v>
      </c>
      <c r="Q16" s="2">
        <v>203.12</v>
      </c>
      <c r="R16" s="2">
        <v>-232.55</v>
      </c>
      <c r="S16" s="2">
        <f t="shared" si="3"/>
        <v>-232.55</v>
      </c>
      <c r="T16" s="2">
        <f t="shared" si="4"/>
        <v>-251.63135999999997</v>
      </c>
      <c r="U16" s="2">
        <f t="shared" si="0"/>
        <v>0</v>
      </c>
      <c r="V16" s="57">
        <v>456.93004000000002</v>
      </c>
      <c r="W16" s="3">
        <f t="shared" si="5"/>
        <v>175.86868000000004</v>
      </c>
      <c r="X16" s="1">
        <f t="shared" si="1"/>
        <v>6.0254794004282672E-2</v>
      </c>
    </row>
    <row r="17" spans="2:24" x14ac:dyDescent="0.25">
      <c r="B17" t="s">
        <v>70</v>
      </c>
      <c r="C17" s="4">
        <f t="shared" si="2"/>
        <v>61</v>
      </c>
      <c r="F17" s="54">
        <v>47</v>
      </c>
      <c r="J17" s="54">
        <v>14</v>
      </c>
      <c r="P17" s="57">
        <v>2919.68</v>
      </c>
      <c r="Q17" s="2">
        <v>199.86</v>
      </c>
      <c r="R17" s="2">
        <v>-492.36</v>
      </c>
      <c r="S17" s="2">
        <f t="shared" si="3"/>
        <v>-492.36</v>
      </c>
      <c r="T17" s="2">
        <f t="shared" si="4"/>
        <v>-235.41840000000002</v>
      </c>
      <c r="U17" s="2">
        <f t="shared" si="0"/>
        <v>0</v>
      </c>
      <c r="V17" s="57">
        <v>693.92844000000002</v>
      </c>
      <c r="W17" s="3">
        <f t="shared" si="5"/>
        <v>166.01004</v>
      </c>
      <c r="X17" s="1">
        <f t="shared" si="1"/>
        <v>5.6858984546251649E-2</v>
      </c>
    </row>
    <row r="18" spans="2:24" x14ac:dyDescent="0.25">
      <c r="B18" t="s">
        <v>71</v>
      </c>
      <c r="C18" s="4">
        <f t="shared" si="2"/>
        <v>78</v>
      </c>
      <c r="F18" s="54">
        <v>60</v>
      </c>
      <c r="J18" s="54">
        <v>18</v>
      </c>
      <c r="P18" s="57">
        <v>3463.55</v>
      </c>
      <c r="Q18" s="2">
        <v>200.64</v>
      </c>
      <c r="R18" s="2">
        <v>-584.28</v>
      </c>
      <c r="S18" s="2">
        <f t="shared" si="3"/>
        <v>-584.28</v>
      </c>
      <c r="T18" s="2">
        <f t="shared" si="4"/>
        <v>-301.16447999999997</v>
      </c>
      <c r="U18" s="2">
        <f t="shared" si="0"/>
        <v>0</v>
      </c>
      <c r="V18" s="57">
        <v>792.31889999999999</v>
      </c>
      <c r="W18" s="3">
        <f t="shared" si="5"/>
        <v>107.51442000000009</v>
      </c>
      <c r="X18" s="1">
        <f t="shared" si="1"/>
        <v>3.1041682666628195E-2</v>
      </c>
    </row>
    <row r="19" spans="2:24" x14ac:dyDescent="0.25">
      <c r="B19" t="s">
        <v>72</v>
      </c>
      <c r="C19" s="4">
        <f t="shared" si="2"/>
        <v>57</v>
      </c>
      <c r="D19" s="54">
        <v>57</v>
      </c>
      <c r="P19" s="57">
        <v>3380.18</v>
      </c>
      <c r="Q19" s="2">
        <v>177.68</v>
      </c>
      <c r="R19" s="2">
        <v>-647.59</v>
      </c>
      <c r="S19" s="2">
        <f t="shared" si="3"/>
        <v>-647.59</v>
      </c>
      <c r="T19" s="2">
        <f t="shared" si="4"/>
        <v>-229.82400000000001</v>
      </c>
      <c r="U19" s="2">
        <f t="shared" si="0"/>
        <v>0</v>
      </c>
      <c r="V19" s="57">
        <v>842.38013999999998</v>
      </c>
      <c r="W19" s="3">
        <f t="shared" si="5"/>
        <v>142.64614</v>
      </c>
      <c r="X19" s="1">
        <f t="shared" si="1"/>
        <v>4.2200752622641398E-2</v>
      </c>
    </row>
    <row r="20" spans="2:24" x14ac:dyDescent="0.25">
      <c r="B20" t="s">
        <v>76</v>
      </c>
      <c r="C20" s="4">
        <f t="shared" si="2"/>
        <v>84</v>
      </c>
      <c r="D20" s="54">
        <v>71</v>
      </c>
      <c r="H20" s="54">
        <v>13</v>
      </c>
      <c r="P20" s="57">
        <v>3848.49</v>
      </c>
      <c r="Q20" s="2">
        <v>260.41000000000003</v>
      </c>
      <c r="R20" s="2">
        <v>-810.29</v>
      </c>
      <c r="S20" s="2">
        <f t="shared" si="3"/>
        <v>-810.29</v>
      </c>
      <c r="T20" s="2">
        <f t="shared" si="4"/>
        <v>-356.86199999999997</v>
      </c>
      <c r="U20" s="2">
        <f t="shared" si="0"/>
        <v>0</v>
      </c>
      <c r="V20" s="57">
        <v>1045.3418200000001</v>
      </c>
      <c r="W20" s="3">
        <f t="shared" si="5"/>
        <v>138.59982000000008</v>
      </c>
      <c r="X20" s="1">
        <f t="shared" si="1"/>
        <v>3.6014078248871657E-2</v>
      </c>
    </row>
    <row r="21" spans="2:24" x14ac:dyDescent="0.25">
      <c r="B21" t="s">
        <v>77</v>
      </c>
      <c r="C21" s="4">
        <f t="shared" si="2"/>
        <v>122</v>
      </c>
      <c r="D21">
        <v>90</v>
      </c>
      <c r="H21">
        <v>32</v>
      </c>
      <c r="P21" s="57">
        <v>6360.29</v>
      </c>
      <c r="Q21" s="2">
        <v>411.75</v>
      </c>
      <c r="R21" s="2">
        <v>-1317.51</v>
      </c>
      <c r="S21" s="2">
        <f t="shared" si="3"/>
        <v>-1317.51</v>
      </c>
      <c r="T21" s="2">
        <f t="shared" si="4"/>
        <v>-536.64</v>
      </c>
      <c r="U21" s="2">
        <f t="shared" si="0"/>
        <v>0</v>
      </c>
      <c r="V21" s="57">
        <v>1790.8669</v>
      </c>
      <c r="W21" s="3">
        <f t="shared" si="5"/>
        <v>348.4668999999999</v>
      </c>
      <c r="X21" s="1">
        <f t="shared" si="1"/>
        <v>5.4787894891585115E-2</v>
      </c>
    </row>
    <row r="22" spans="2:24" x14ac:dyDescent="0.25">
      <c r="B22" t="s">
        <v>80</v>
      </c>
      <c r="C22" s="4">
        <f t="shared" si="2"/>
        <v>128</v>
      </c>
      <c r="D22">
        <v>91</v>
      </c>
      <c r="H22">
        <v>37</v>
      </c>
      <c r="P22" s="57">
        <v>5627.7699999999995</v>
      </c>
      <c r="Q22" s="2">
        <v>366.86</v>
      </c>
      <c r="R22" s="2">
        <v>-1140.6199999999999</v>
      </c>
      <c r="S22" s="2">
        <f t="shared" si="3"/>
        <v>-1140.6199999999999</v>
      </c>
      <c r="T22" s="2">
        <f t="shared" si="4"/>
        <v>-567.822</v>
      </c>
      <c r="U22" s="2">
        <f t="shared" si="0"/>
        <v>0</v>
      </c>
      <c r="V22" s="57">
        <v>1511.46694</v>
      </c>
      <c r="W22" s="3">
        <f t="shared" si="5"/>
        <v>169.88494000000003</v>
      </c>
      <c r="X22" s="1">
        <f t="shared" si="1"/>
        <v>3.0186901739054729E-2</v>
      </c>
    </row>
    <row r="23" spans="2:24" x14ac:dyDescent="0.25">
      <c r="B23" t="s">
        <v>91</v>
      </c>
      <c r="C23" s="4">
        <f t="shared" si="2"/>
        <v>102</v>
      </c>
      <c r="D23">
        <v>74</v>
      </c>
      <c r="H23">
        <v>28</v>
      </c>
      <c r="P23" s="57">
        <v>4077.42</v>
      </c>
      <c r="Q23" s="2">
        <v>299.73</v>
      </c>
      <c r="R23" s="2">
        <v>-872.57</v>
      </c>
      <c r="S23" s="2">
        <f t="shared" si="3"/>
        <v>-872.57</v>
      </c>
      <c r="T23" s="2">
        <f t="shared" si="4"/>
        <v>-450.40800000000002</v>
      </c>
      <c r="U23" s="2">
        <f t="shared" si="0"/>
        <v>0</v>
      </c>
      <c r="V23" s="57">
        <v>1086.2517399999999</v>
      </c>
      <c r="W23" s="3">
        <f t="shared" si="5"/>
        <v>63.00373999999988</v>
      </c>
      <c r="X23" s="1">
        <f t="shared" si="1"/>
        <v>1.5451864169008804E-2</v>
      </c>
    </row>
    <row r="24" spans="2:24" x14ac:dyDescent="0.25">
      <c r="B24" t="s">
        <v>92</v>
      </c>
      <c r="C24" s="4">
        <f t="shared" si="2"/>
        <v>140</v>
      </c>
      <c r="D24">
        <v>116</v>
      </c>
      <c r="H24">
        <v>24</v>
      </c>
      <c r="P24" s="57">
        <v>4920.1899999999996</v>
      </c>
      <c r="Q24" s="2">
        <v>398.19</v>
      </c>
      <c r="R24" s="2">
        <v>-1111.83</v>
      </c>
      <c r="S24" s="2">
        <f t="shared" si="3"/>
        <v>-1111.83</v>
      </c>
      <c r="T24" s="2">
        <f t="shared" si="4"/>
        <v>-598.03199999999993</v>
      </c>
      <c r="U24" s="2">
        <f t="shared" si="0"/>
        <v>0</v>
      </c>
      <c r="V24" s="2">
        <v>1042.26</v>
      </c>
      <c r="W24" s="3">
        <f t="shared" si="5"/>
        <v>-269.41199999999986</v>
      </c>
      <c r="X24" s="1">
        <f t="shared" si="1"/>
        <v>-5.4756422008093157E-2</v>
      </c>
    </row>
    <row r="25" spans="2:24" x14ac:dyDescent="0.25">
      <c r="B25" t="s">
        <v>93</v>
      </c>
      <c r="C25" s="4">
        <f t="shared" si="2"/>
        <v>180</v>
      </c>
      <c r="D25">
        <v>135</v>
      </c>
      <c r="H25">
        <v>45</v>
      </c>
      <c r="P25" s="57">
        <v>7994.0499999999993</v>
      </c>
      <c r="Q25" s="2">
        <v>569.91999999999996</v>
      </c>
      <c r="R25" s="2">
        <v>-1657.42</v>
      </c>
      <c r="S25" s="2">
        <f t="shared" si="3"/>
        <v>-1657.42</v>
      </c>
      <c r="T25" s="2">
        <f t="shared" si="4"/>
        <v>-788.67000000000007</v>
      </c>
      <c r="U25" s="2">
        <f t="shared" si="0"/>
        <v>0</v>
      </c>
      <c r="V25" s="57">
        <v>1915.7841000000001</v>
      </c>
      <c r="W25" s="3">
        <f t="shared" si="5"/>
        <v>39.614099999999894</v>
      </c>
      <c r="X25" s="1">
        <f t="shared" si="1"/>
        <v>4.9554481145351725E-3</v>
      </c>
    </row>
    <row r="26" spans="2:24" x14ac:dyDescent="0.25">
      <c r="B26" t="s">
        <v>94</v>
      </c>
      <c r="C26" s="4">
        <f t="shared" si="2"/>
        <v>181</v>
      </c>
      <c r="D26">
        <v>136</v>
      </c>
      <c r="H26">
        <v>45</v>
      </c>
      <c r="P26" s="57">
        <v>6093.66</v>
      </c>
      <c r="Q26" s="2">
        <v>484.61</v>
      </c>
      <c r="R26" s="2">
        <v>-1347.34</v>
      </c>
      <c r="S26" s="2">
        <f t="shared" si="3"/>
        <v>-1347.34</v>
      </c>
      <c r="T26" s="2">
        <f t="shared" si="4"/>
        <v>-792.702</v>
      </c>
      <c r="U26" s="2">
        <f t="shared" si="0"/>
        <v>0</v>
      </c>
      <c r="V26" s="57">
        <v>1233.33242</v>
      </c>
      <c r="W26" s="3">
        <f t="shared" si="5"/>
        <v>-422.09957999999995</v>
      </c>
      <c r="X26" s="1">
        <f t="shared" si="1"/>
        <v>-6.9268646429239564E-2</v>
      </c>
    </row>
    <row r="27" spans="2:24" x14ac:dyDescent="0.25">
      <c r="B27" t="s">
        <v>95</v>
      </c>
      <c r="C27" s="4">
        <f t="shared" si="2"/>
        <v>184</v>
      </c>
      <c r="D27">
        <v>131</v>
      </c>
      <c r="H27">
        <v>53</v>
      </c>
      <c r="P27" s="57">
        <v>7937.4800000000005</v>
      </c>
      <c r="Q27" s="2">
        <v>632.61</v>
      </c>
      <c r="R27" s="2">
        <v>-1368.45</v>
      </c>
      <c r="S27" s="2">
        <f t="shared" si="3"/>
        <v>-1368.45</v>
      </c>
      <c r="T27" s="2">
        <f t="shared" si="4"/>
        <v>-815.98199999999997</v>
      </c>
      <c r="U27" s="2">
        <f t="shared" si="0"/>
        <v>0</v>
      </c>
      <c r="V27" s="57">
        <v>1756.8687600000001</v>
      </c>
      <c r="W27" s="3">
        <f t="shared" si="5"/>
        <v>205.04676000000029</v>
      </c>
      <c r="X27" s="1">
        <f t="shared" si="1"/>
        <v>2.5832727767503071E-2</v>
      </c>
    </row>
    <row r="28" spans="2:24" x14ac:dyDescent="0.25">
      <c r="B28" t="s">
        <v>99</v>
      </c>
      <c r="C28" s="4">
        <f t="shared" si="2"/>
        <v>112</v>
      </c>
      <c r="D28">
        <v>89</v>
      </c>
      <c r="H28">
        <v>23</v>
      </c>
      <c r="P28" s="57">
        <v>4657.08</v>
      </c>
      <c r="Q28" s="2">
        <v>409.82</v>
      </c>
      <c r="R28" s="2">
        <v>-1074.3900000000001</v>
      </c>
      <c r="S28" s="2">
        <f t="shared" si="3"/>
        <v>-1074.3900000000001</v>
      </c>
      <c r="T28" s="2">
        <f t="shared" si="4"/>
        <v>-483.738</v>
      </c>
      <c r="U28" s="2">
        <f t="shared" si="0"/>
        <v>0</v>
      </c>
      <c r="V28" s="57">
        <v>1037.7642800000001</v>
      </c>
      <c r="W28" s="3">
        <f t="shared" ref="W28:W29" si="6">SUM(S28:V28,Q28)</f>
        <v>-110.54372000000006</v>
      </c>
      <c r="X28" s="1">
        <f t="shared" ref="X28:X29" si="7">W28/P28</f>
        <v>-2.3736701967756634E-2</v>
      </c>
    </row>
    <row r="29" spans="2:24" x14ac:dyDescent="0.25">
      <c r="B29" t="s">
        <v>100</v>
      </c>
      <c r="C29" s="4">
        <f t="shared" si="2"/>
        <v>128</v>
      </c>
      <c r="D29">
        <v>101</v>
      </c>
      <c r="H29">
        <v>27</v>
      </c>
      <c r="P29" s="57">
        <v>6069.01</v>
      </c>
      <c r="Q29" s="2">
        <v>423.91</v>
      </c>
      <c r="R29" s="2">
        <v>-1331.87</v>
      </c>
      <c r="S29" s="2">
        <f t="shared" si="3"/>
        <v>-1331.87</v>
      </c>
      <c r="T29" s="2">
        <f t="shared" si="4"/>
        <v>-553.84199999999998</v>
      </c>
      <c r="U29" s="2">
        <f t="shared" si="0"/>
        <v>0</v>
      </c>
      <c r="V29" s="57">
        <v>1531.99306</v>
      </c>
      <c r="W29" s="3">
        <f t="shared" si="6"/>
        <v>70.19106000000005</v>
      </c>
      <c r="X29" s="1">
        <f t="shared" si="7"/>
        <v>1.1565487616596454E-2</v>
      </c>
    </row>
    <row r="30" spans="2:24" x14ac:dyDescent="0.25">
      <c r="B30" t="s">
        <v>103</v>
      </c>
      <c r="C30" s="4">
        <f t="shared" si="2"/>
        <v>132</v>
      </c>
      <c r="D30">
        <v>101</v>
      </c>
      <c r="H30">
        <v>31</v>
      </c>
      <c r="P30" s="57">
        <v>9572.1099999999988</v>
      </c>
      <c r="Q30" s="2">
        <v>452.35</v>
      </c>
      <c r="R30" s="2">
        <v>-1911.72</v>
      </c>
      <c r="S30" s="2">
        <f t="shared" si="3"/>
        <v>-1911.72</v>
      </c>
      <c r="T30" s="2">
        <f t="shared" si="4"/>
        <v>-575.56200000000001</v>
      </c>
      <c r="U30" s="2">
        <f t="shared" si="0"/>
        <v>0</v>
      </c>
      <c r="V30" s="57">
        <v>2558.8364799999999</v>
      </c>
      <c r="W30" s="3">
        <f t="shared" ref="W30:W33" si="8">SUM(S30:V30,Q30)</f>
        <v>523.90447999999981</v>
      </c>
      <c r="X30" s="1">
        <f t="shared" ref="X30:X33" si="9">W30/P30</f>
        <v>5.4732392335650124E-2</v>
      </c>
    </row>
    <row r="31" spans="2:24" x14ac:dyDescent="0.25">
      <c r="B31" t="s">
        <v>104</v>
      </c>
      <c r="C31" s="4">
        <f t="shared" si="2"/>
        <v>86</v>
      </c>
      <c r="D31">
        <v>65</v>
      </c>
      <c r="H31">
        <v>21</v>
      </c>
      <c r="P31" s="57">
        <v>3727.39</v>
      </c>
      <c r="Q31" s="2">
        <v>241.68</v>
      </c>
      <c r="R31" s="2">
        <v>-921.35</v>
      </c>
      <c r="S31" s="2">
        <f t="shared" si="3"/>
        <v>-921.35</v>
      </c>
      <c r="T31" s="2">
        <f t="shared" si="4"/>
        <v>-376.11</v>
      </c>
      <c r="U31" s="2">
        <f t="shared" si="0"/>
        <v>0</v>
      </c>
      <c r="V31" s="57">
        <v>727.28575999999998</v>
      </c>
      <c r="W31" s="3">
        <f t="shared" si="8"/>
        <v>-328.49424000000005</v>
      </c>
      <c r="X31" s="1">
        <f t="shared" si="9"/>
        <v>-8.8129828110286301E-2</v>
      </c>
    </row>
    <row r="32" spans="2:24" x14ac:dyDescent="0.25">
      <c r="B32" t="s">
        <v>105</v>
      </c>
      <c r="C32" s="4">
        <f t="shared" si="2"/>
        <v>126</v>
      </c>
      <c r="D32">
        <v>111</v>
      </c>
      <c r="H32">
        <v>15</v>
      </c>
      <c r="P32" s="57">
        <v>7865.07</v>
      </c>
      <c r="Q32" s="2">
        <v>420.52999949999997</v>
      </c>
      <c r="R32" s="2">
        <v>-1674.84</v>
      </c>
      <c r="S32" s="2">
        <f t="shared" si="3"/>
        <v>-1674.84</v>
      </c>
      <c r="T32" s="2">
        <f t="shared" si="4"/>
        <v>-529.00199999999995</v>
      </c>
      <c r="U32" s="2">
        <f t="shared" si="0"/>
        <v>0</v>
      </c>
      <c r="V32" s="57">
        <v>2702.63132</v>
      </c>
      <c r="W32" s="3">
        <f t="shared" si="8"/>
        <v>919.31931950000035</v>
      </c>
      <c r="X32" s="1">
        <f t="shared" si="9"/>
        <v>0.11688634932683376</v>
      </c>
    </row>
    <row r="33" spans="2:24" x14ac:dyDescent="0.25">
      <c r="B33" t="s">
        <v>106</v>
      </c>
      <c r="C33" s="4">
        <f t="shared" si="2"/>
        <v>276</v>
      </c>
      <c r="D33">
        <v>248</v>
      </c>
      <c r="H33">
        <v>28</v>
      </c>
      <c r="P33" s="57">
        <v>22073.399999999998</v>
      </c>
      <c r="Q33" s="2">
        <v>990.33</v>
      </c>
      <c r="S33" s="2">
        <f t="shared" si="3"/>
        <v>0</v>
      </c>
      <c r="T33" s="2">
        <f t="shared" si="4"/>
        <v>-1151.9760000000001</v>
      </c>
      <c r="U33" s="2">
        <f t="shared" si="0"/>
        <v>0</v>
      </c>
      <c r="V33" s="57">
        <v>8604.1356599999999</v>
      </c>
      <c r="W33" s="3">
        <f t="shared" si="8"/>
        <v>8442.4896599999993</v>
      </c>
      <c r="X33" s="1">
        <f t="shared" si="9"/>
        <v>0.38247345945799016</v>
      </c>
    </row>
    <row r="34" spans="2:24" x14ac:dyDescent="0.25">
      <c r="C34" s="4"/>
      <c r="W34" s="3"/>
    </row>
    <row r="35" spans="2:24" x14ac:dyDescent="0.25">
      <c r="C35" s="4"/>
      <c r="W35" s="3"/>
    </row>
    <row r="36" spans="2:24" x14ac:dyDescent="0.25">
      <c r="C36" s="4"/>
      <c r="W36" s="3"/>
    </row>
    <row r="37" spans="2:24" x14ac:dyDescent="0.25">
      <c r="C37" s="4"/>
      <c r="W37" s="3"/>
    </row>
    <row r="38" spans="2:24" x14ac:dyDescent="0.25">
      <c r="C38" s="4"/>
      <c r="W38" s="3"/>
    </row>
    <row r="39" spans="2:24" x14ac:dyDescent="0.25">
      <c r="C39" s="4"/>
      <c r="W39" s="3"/>
    </row>
    <row r="40" spans="2:24" x14ac:dyDescent="0.25">
      <c r="C40" s="4"/>
      <c r="W40" s="3"/>
    </row>
    <row r="41" spans="2:24" x14ac:dyDescent="0.25">
      <c r="C41" s="4"/>
      <c r="W41" s="3"/>
    </row>
  </sheetData>
  <mergeCells count="2">
    <mergeCell ref="T2:U2"/>
    <mergeCell ref="P1:W1"/>
  </mergeCells>
  <conditionalFormatting sqref="A1:XFD1048576">
    <cfRule type="cellIs" dxfId="2" priority="1" operator="lessThan">
      <formula>0</formula>
    </cfRule>
  </conditionalFormatting>
  <pageMargins left="0.7" right="0.7" top="0.75" bottom="0.75" header="0.3" footer="0.3"/>
  <pageSetup paperSize="9" scale="87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6D71-A4E1-440B-9643-CA631E30724D}">
  <sheetPr>
    <pageSetUpPr fitToPage="1"/>
  </sheetPr>
  <dimension ref="B1:T33"/>
  <sheetViews>
    <sheetView tabSelected="1" topLeftCell="B1" workbookViewId="0">
      <pane xSplit="2" ySplit="3" topLeftCell="D4" activePane="bottomRight" state="frozen"/>
      <selection activeCell="B1" sqref="B1"/>
      <selection pane="topRight" activeCell="D1" sqref="D1"/>
      <selection pane="bottomLeft" activeCell="B4" sqref="B4"/>
      <selection pane="bottomRight" activeCell="P33" sqref="P33"/>
    </sheetView>
  </sheetViews>
  <sheetFormatPr defaultRowHeight="15" x14ac:dyDescent="0.25"/>
  <cols>
    <col min="2" max="2" width="22.140625" bestFit="1" customWidth="1"/>
    <col min="3" max="3" width="22.140625" customWidth="1"/>
    <col min="4" max="4" width="22.140625" hidden="1" customWidth="1"/>
    <col min="5" max="5" width="22.85546875" hidden="1" customWidth="1"/>
    <col min="6" max="6" width="22.7109375" hidden="1" customWidth="1"/>
    <col min="7" max="7" width="26" hidden="1" customWidth="1"/>
    <col min="8" max="8" width="25.85546875" hidden="1" customWidth="1"/>
    <col min="9" max="15" width="12.85546875" style="27" customWidth="1"/>
    <col min="16" max="16" width="15.5703125" style="27" bestFit="1" customWidth="1"/>
    <col min="17" max="17" width="15.5703125" style="27" customWidth="1"/>
    <col min="18" max="19" width="12.85546875" style="27" customWidth="1"/>
    <col min="20" max="20" width="9.140625" style="1"/>
  </cols>
  <sheetData>
    <row r="1" spans="2:20" ht="15.75" thickBot="1" x14ac:dyDescent="0.3">
      <c r="I1" s="76" t="s">
        <v>97</v>
      </c>
      <c r="J1" s="76"/>
      <c r="K1" s="76"/>
      <c r="L1" s="76"/>
      <c r="M1" s="76"/>
      <c r="N1" s="76"/>
      <c r="O1" s="76"/>
      <c r="P1" s="76"/>
      <c r="Q1" s="76"/>
      <c r="R1" s="80"/>
      <c r="S1" s="80"/>
    </row>
    <row r="2" spans="2:20" ht="15.75" thickBot="1" x14ac:dyDescent="0.3">
      <c r="C2" s="26" t="s">
        <v>32</v>
      </c>
      <c r="D2" s="35">
        <f>'Postage Costs'!C3</f>
        <v>-4.032</v>
      </c>
      <c r="E2" s="41">
        <v>-5.43</v>
      </c>
      <c r="F2" s="41">
        <v>-4.2960000000000003</v>
      </c>
      <c r="G2" s="41">
        <v>-5.0579999999999998</v>
      </c>
      <c r="H2" s="68">
        <v>-3.18</v>
      </c>
      <c r="I2" s="74" t="s">
        <v>31</v>
      </c>
      <c r="J2" s="81"/>
      <c r="K2" s="81"/>
      <c r="L2" s="75"/>
      <c r="M2" s="74" t="s">
        <v>30</v>
      </c>
      <c r="N2" s="81"/>
      <c r="O2" s="81"/>
      <c r="P2" s="81"/>
      <c r="Q2" s="75"/>
      <c r="R2" s="32"/>
      <c r="S2" s="18"/>
    </row>
    <row r="3" spans="2:20" ht="15.75" thickBot="1" x14ac:dyDescent="0.3">
      <c r="B3" s="17" t="s">
        <v>28</v>
      </c>
      <c r="C3" s="40" t="s">
        <v>27</v>
      </c>
      <c r="D3" t="s">
        <v>45</v>
      </c>
      <c r="E3" t="s">
        <v>49</v>
      </c>
      <c r="F3" t="s">
        <v>50</v>
      </c>
      <c r="G3" t="s">
        <v>51</v>
      </c>
      <c r="H3" t="s">
        <v>52</v>
      </c>
      <c r="I3" s="30" t="s">
        <v>16</v>
      </c>
      <c r="J3" s="31" t="s">
        <v>15</v>
      </c>
      <c r="K3" s="31" t="s">
        <v>42</v>
      </c>
      <c r="L3" s="29" t="s">
        <v>13</v>
      </c>
      <c r="M3" s="30" t="s">
        <v>41</v>
      </c>
      <c r="N3" s="31" t="s">
        <v>40</v>
      </c>
      <c r="O3" s="31" t="s">
        <v>39</v>
      </c>
      <c r="P3" s="31" t="s">
        <v>29</v>
      </c>
      <c r="Q3" s="29" t="s">
        <v>13</v>
      </c>
      <c r="R3" s="39" t="s">
        <v>10</v>
      </c>
      <c r="S3" s="38" t="s">
        <v>9</v>
      </c>
      <c r="T3" s="7" t="s">
        <v>8</v>
      </c>
    </row>
    <row r="4" spans="2:20" x14ac:dyDescent="0.25">
      <c r="B4" s="6" t="s">
        <v>3</v>
      </c>
      <c r="C4">
        <f>SUM(D4:H4)</f>
        <v>449</v>
      </c>
      <c r="D4">
        <v>0</v>
      </c>
      <c r="E4">
        <v>449</v>
      </c>
      <c r="I4" s="55">
        <v>11136.74</v>
      </c>
      <c r="J4" s="27">
        <v>20.010000000000002</v>
      </c>
      <c r="K4" s="27">
        <v>250.58999999999983</v>
      </c>
      <c r="L4" s="27">
        <f>SUM(I4:K4)</f>
        <v>11407.34</v>
      </c>
      <c r="M4" s="27">
        <v>-182.05</v>
      </c>
      <c r="N4" s="27">
        <v>-2485.6900000000014</v>
      </c>
      <c r="O4" s="27">
        <v>-146.79999999999993</v>
      </c>
      <c r="P4" s="27">
        <f t="shared" ref="P4:P30" si="0">E4*$E$2+F4*$F$2+G4*$G$2+H4*$H$2+D4*$D$2</f>
        <v>-2438.0699999999997</v>
      </c>
      <c r="Q4" s="27">
        <f>SUM(M4:P4)</f>
        <v>-5252.6100000000006</v>
      </c>
      <c r="R4" s="27">
        <v>4314.58</v>
      </c>
      <c r="S4" s="27">
        <f>(R4+J4+K4)+Q4</f>
        <v>-667.43000000000029</v>
      </c>
      <c r="T4" s="1">
        <f t="shared" ref="T4:T33" si="1">S4/I4</f>
        <v>-5.9930464390836123E-2</v>
      </c>
    </row>
    <row r="5" spans="2:20" x14ac:dyDescent="0.25">
      <c r="B5" s="6" t="s">
        <v>2</v>
      </c>
      <c r="C5">
        <f>SUM(D5:H5)</f>
        <v>361</v>
      </c>
      <c r="D5">
        <v>0</v>
      </c>
      <c r="E5">
        <v>361</v>
      </c>
      <c r="I5" s="55">
        <v>12152.86</v>
      </c>
      <c r="J5" s="27">
        <v>8.66</v>
      </c>
      <c r="K5" s="27">
        <v>239.93999999999994</v>
      </c>
      <c r="L5" s="27">
        <f t="shared" ref="L5:L33" si="2">SUM(I5:K5)</f>
        <v>12401.460000000001</v>
      </c>
      <c r="M5" s="27">
        <v>0</v>
      </c>
      <c r="N5" s="27">
        <v>-2107.5800000000022</v>
      </c>
      <c r="O5" s="27">
        <v>-94.519999999999968</v>
      </c>
      <c r="P5" s="27">
        <f t="shared" si="0"/>
        <v>-1960.2299999999998</v>
      </c>
      <c r="Q5" s="27">
        <f t="shared" ref="Q5:Q32" si="3">SUM(M5:P5)</f>
        <v>-4162.3300000000017</v>
      </c>
      <c r="R5" s="27">
        <v>5095.12</v>
      </c>
      <c r="S5" s="27">
        <f t="shared" ref="S5:S32" si="4">(R5+J5+K5)+Q5</f>
        <v>1181.3899999999976</v>
      </c>
      <c r="T5" s="1">
        <f t="shared" si="1"/>
        <v>9.721086229908002E-2</v>
      </c>
    </row>
    <row r="6" spans="2:20" x14ac:dyDescent="0.25">
      <c r="B6" t="s">
        <v>1</v>
      </c>
      <c r="C6">
        <f t="shared" ref="C6:C33" si="5">SUM(D6:H6)</f>
        <v>629</v>
      </c>
      <c r="D6">
        <v>0</v>
      </c>
      <c r="E6">
        <v>211</v>
      </c>
      <c r="F6">
        <v>1</v>
      </c>
      <c r="G6">
        <v>367</v>
      </c>
      <c r="H6">
        <v>50</v>
      </c>
      <c r="I6" s="55">
        <v>21437.07</v>
      </c>
      <c r="J6" s="27">
        <v>29.03</v>
      </c>
      <c r="K6" s="27">
        <v>216.5</v>
      </c>
      <c r="L6" s="27">
        <f t="shared" si="2"/>
        <v>21682.6</v>
      </c>
      <c r="M6" s="27">
        <v>-178.94</v>
      </c>
      <c r="N6" s="27">
        <v>-3529.45</v>
      </c>
      <c r="O6" s="27">
        <v>-100.86</v>
      </c>
      <c r="P6" s="27">
        <f t="shared" si="0"/>
        <v>-3165.3119999999999</v>
      </c>
      <c r="Q6" s="27">
        <f t="shared" si="3"/>
        <v>-6974.5619999999999</v>
      </c>
      <c r="R6" s="27">
        <v>8942.8700000000008</v>
      </c>
      <c r="S6" s="27">
        <f t="shared" si="4"/>
        <v>2213.8380000000016</v>
      </c>
      <c r="T6" s="1">
        <f t="shared" si="1"/>
        <v>0.10327148253002867</v>
      </c>
    </row>
    <row r="7" spans="2:20" x14ac:dyDescent="0.25">
      <c r="B7" t="s">
        <v>0</v>
      </c>
      <c r="C7">
        <f t="shared" si="5"/>
        <v>744</v>
      </c>
      <c r="D7">
        <v>0</v>
      </c>
      <c r="E7">
        <v>73</v>
      </c>
      <c r="G7">
        <v>585</v>
      </c>
      <c r="H7">
        <v>86</v>
      </c>
      <c r="I7" s="55">
        <v>28657.22</v>
      </c>
      <c r="J7" s="27">
        <v>40.51</v>
      </c>
      <c r="K7" s="27">
        <v>185.48</v>
      </c>
      <c r="L7" s="27">
        <f t="shared" si="2"/>
        <v>28883.21</v>
      </c>
      <c r="M7" s="27">
        <v>0</v>
      </c>
      <c r="N7" s="27">
        <v>-4318.9399999999996</v>
      </c>
      <c r="O7" s="27">
        <v>-94.69</v>
      </c>
      <c r="P7" s="27">
        <f t="shared" si="0"/>
        <v>-3628.7999999999997</v>
      </c>
      <c r="Q7" s="27">
        <f t="shared" si="3"/>
        <v>-8042.4299999999985</v>
      </c>
      <c r="R7" s="27">
        <v>12064.15</v>
      </c>
      <c r="S7" s="27">
        <f t="shared" si="4"/>
        <v>4247.7100000000009</v>
      </c>
      <c r="T7" s="1">
        <f t="shared" si="1"/>
        <v>0.14822477546670615</v>
      </c>
    </row>
    <row r="8" spans="2:20" x14ac:dyDescent="0.25">
      <c r="B8" t="s">
        <v>57</v>
      </c>
      <c r="C8">
        <f t="shared" si="5"/>
        <v>803</v>
      </c>
      <c r="D8">
        <v>0</v>
      </c>
      <c r="E8">
        <v>78</v>
      </c>
      <c r="G8">
        <v>631</v>
      </c>
      <c r="H8">
        <v>94</v>
      </c>
      <c r="I8" s="55">
        <v>30868.31</v>
      </c>
      <c r="J8" s="27">
        <v>57.82</v>
      </c>
      <c r="K8" s="27">
        <v>191.42</v>
      </c>
      <c r="L8" s="27">
        <f t="shared" si="2"/>
        <v>31117.55</v>
      </c>
      <c r="M8" s="27">
        <v>-70.02</v>
      </c>
      <c r="N8" s="27">
        <v>-4782.3599999999997</v>
      </c>
      <c r="O8" s="27">
        <v>-156.91</v>
      </c>
      <c r="P8" s="27">
        <f t="shared" si="0"/>
        <v>-3914.058</v>
      </c>
      <c r="Q8" s="27">
        <f t="shared" si="3"/>
        <v>-8923.348</v>
      </c>
      <c r="R8" s="27">
        <v>12746.38</v>
      </c>
      <c r="S8" s="27">
        <f t="shared" si="4"/>
        <v>4072.271999999999</v>
      </c>
      <c r="T8" s="1">
        <f t="shared" si="1"/>
        <v>0.13192403471391853</v>
      </c>
    </row>
    <row r="9" spans="2:20" x14ac:dyDescent="0.25">
      <c r="B9" t="s">
        <v>60</v>
      </c>
      <c r="C9">
        <f t="shared" si="5"/>
        <v>1221</v>
      </c>
      <c r="D9">
        <v>0</v>
      </c>
      <c r="E9">
        <v>68</v>
      </c>
      <c r="F9">
        <v>54</v>
      </c>
      <c r="G9">
        <v>1003</v>
      </c>
      <c r="H9">
        <v>96</v>
      </c>
      <c r="I9" s="55">
        <v>39836.299999999996</v>
      </c>
      <c r="J9" s="27">
        <v>89.42</v>
      </c>
      <c r="K9" s="27">
        <v>295.37</v>
      </c>
      <c r="L9" s="27">
        <f t="shared" si="2"/>
        <v>40221.089999999997</v>
      </c>
      <c r="M9" s="27">
        <v>0</v>
      </c>
      <c r="N9" s="27">
        <v>-6716.4</v>
      </c>
      <c r="O9" s="27">
        <v>-146.77000000000001</v>
      </c>
      <c r="P9" s="27">
        <f t="shared" si="0"/>
        <v>-5979.6779999999999</v>
      </c>
      <c r="Q9" s="27">
        <f t="shared" si="3"/>
        <v>-12842.848</v>
      </c>
      <c r="R9" s="27">
        <v>16308.82</v>
      </c>
      <c r="S9" s="27">
        <f t="shared" si="4"/>
        <v>3850.761999999997</v>
      </c>
      <c r="T9" s="1">
        <f t="shared" si="1"/>
        <v>9.666465008045419E-2</v>
      </c>
    </row>
    <row r="10" spans="2:20" x14ac:dyDescent="0.25">
      <c r="B10" t="s">
        <v>61</v>
      </c>
      <c r="C10">
        <f t="shared" si="5"/>
        <v>426</v>
      </c>
      <c r="D10">
        <v>0</v>
      </c>
      <c r="E10">
        <v>87</v>
      </c>
      <c r="G10">
        <v>310</v>
      </c>
      <c r="H10" s="54">
        <v>29</v>
      </c>
      <c r="I10" s="55">
        <v>15066.51</v>
      </c>
      <c r="J10" s="27">
        <v>28</v>
      </c>
      <c r="K10" s="27">
        <v>233.61</v>
      </c>
      <c r="L10" s="27">
        <f t="shared" si="2"/>
        <v>15328.12</v>
      </c>
      <c r="M10" s="27">
        <v>0</v>
      </c>
      <c r="N10" s="27">
        <v>-2535.91</v>
      </c>
      <c r="O10" s="69">
        <v>-136.72</v>
      </c>
      <c r="P10" s="27">
        <f t="shared" si="0"/>
        <v>-2132.6099999999997</v>
      </c>
      <c r="Q10" s="27">
        <f t="shared" si="3"/>
        <v>-4805.24</v>
      </c>
      <c r="R10" s="66">
        <v>6215.4465799999998</v>
      </c>
      <c r="S10" s="27">
        <f t="shared" si="4"/>
        <v>1671.8165799999997</v>
      </c>
      <c r="T10" s="1">
        <f t="shared" si="1"/>
        <v>0.11096243124651958</v>
      </c>
    </row>
    <row r="11" spans="2:20" x14ac:dyDescent="0.25">
      <c r="B11" t="s">
        <v>62</v>
      </c>
      <c r="C11">
        <f t="shared" si="5"/>
        <v>430</v>
      </c>
      <c r="D11">
        <v>0</v>
      </c>
      <c r="E11" s="54">
        <v>47</v>
      </c>
      <c r="F11" s="54">
        <v>3</v>
      </c>
      <c r="G11" s="54">
        <v>317</v>
      </c>
      <c r="H11" s="54">
        <v>63</v>
      </c>
      <c r="I11" s="55">
        <v>12326.16</v>
      </c>
      <c r="J11" s="27">
        <v>32</v>
      </c>
      <c r="K11" s="27">
        <v>271.14</v>
      </c>
      <c r="L11" s="27">
        <f t="shared" si="2"/>
        <v>12629.3</v>
      </c>
      <c r="M11" s="27">
        <v>0</v>
      </c>
      <c r="N11" s="27">
        <v>-2262.17</v>
      </c>
      <c r="O11" s="27">
        <v>-163.24</v>
      </c>
      <c r="P11" s="27">
        <f t="shared" si="0"/>
        <v>-2071.8240000000001</v>
      </c>
      <c r="Q11" s="27">
        <f t="shared" si="3"/>
        <v>-4497.2340000000004</v>
      </c>
      <c r="R11" s="66">
        <v>5202.8311400000002</v>
      </c>
      <c r="S11" s="27">
        <f t="shared" si="4"/>
        <v>1008.7371400000002</v>
      </c>
      <c r="T11" s="1">
        <f t="shared" si="1"/>
        <v>8.183709606235845E-2</v>
      </c>
    </row>
    <row r="12" spans="2:20" x14ac:dyDescent="0.25">
      <c r="B12" t="s">
        <v>63</v>
      </c>
      <c r="C12">
        <f t="shared" si="5"/>
        <v>410</v>
      </c>
      <c r="D12">
        <v>0</v>
      </c>
      <c r="E12" s="54">
        <v>49</v>
      </c>
      <c r="F12" s="54">
        <v>3</v>
      </c>
      <c r="G12" s="54">
        <v>322</v>
      </c>
      <c r="H12" s="54">
        <v>36</v>
      </c>
      <c r="I12" s="55">
        <v>12248.42</v>
      </c>
      <c r="J12" s="27">
        <v>23.2</v>
      </c>
      <c r="K12" s="27">
        <v>199.79</v>
      </c>
      <c r="L12" s="27">
        <f t="shared" si="2"/>
        <v>12471.410000000002</v>
      </c>
      <c r="M12" s="27">
        <v>0</v>
      </c>
      <c r="N12" s="27">
        <v>-2104.17</v>
      </c>
      <c r="O12" s="27">
        <v>-162.82</v>
      </c>
      <c r="P12" s="27">
        <f t="shared" si="0"/>
        <v>-2022.114</v>
      </c>
      <c r="Q12" s="27">
        <f t="shared" si="3"/>
        <v>-4289.1040000000003</v>
      </c>
      <c r="R12" s="66">
        <v>5019.6475600000003</v>
      </c>
      <c r="S12" s="27">
        <f t="shared" si="4"/>
        <v>953.53355999999985</v>
      </c>
      <c r="T12" s="1">
        <f t="shared" si="1"/>
        <v>7.7849515284420343E-2</v>
      </c>
    </row>
    <row r="13" spans="2:20" x14ac:dyDescent="0.25">
      <c r="B13" t="s">
        <v>64</v>
      </c>
      <c r="C13">
        <f t="shared" si="5"/>
        <v>528</v>
      </c>
      <c r="D13">
        <v>0</v>
      </c>
      <c r="E13" s="54">
        <v>65</v>
      </c>
      <c r="F13">
        <v>1</v>
      </c>
      <c r="G13" s="54">
        <v>400</v>
      </c>
      <c r="H13" s="54">
        <v>62</v>
      </c>
      <c r="I13" s="55">
        <v>17769.760000000002</v>
      </c>
      <c r="J13" s="27">
        <v>57.6</v>
      </c>
      <c r="K13" s="27">
        <v>187.33</v>
      </c>
      <c r="L13" s="27">
        <f t="shared" si="2"/>
        <v>18014.690000000002</v>
      </c>
      <c r="M13" s="27">
        <v>0</v>
      </c>
      <c r="N13" s="27">
        <v>-2797.92</v>
      </c>
      <c r="O13" s="27">
        <v>-120.11</v>
      </c>
      <c r="P13" s="27">
        <f t="shared" si="0"/>
        <v>-2577.6059999999998</v>
      </c>
      <c r="Q13" s="27">
        <f t="shared" si="3"/>
        <v>-5495.6360000000004</v>
      </c>
      <c r="R13" s="66">
        <v>7014.0897599999998</v>
      </c>
      <c r="S13" s="27">
        <f t="shared" si="4"/>
        <v>1763.3837599999997</v>
      </c>
      <c r="T13" s="1">
        <f t="shared" si="1"/>
        <v>9.9235091526278324E-2</v>
      </c>
    </row>
    <row r="14" spans="2:20" x14ac:dyDescent="0.25">
      <c r="B14" t="s">
        <v>65</v>
      </c>
      <c r="C14">
        <f t="shared" si="5"/>
        <v>443</v>
      </c>
      <c r="D14">
        <v>0</v>
      </c>
      <c r="E14" s="54">
        <v>44</v>
      </c>
      <c r="G14" s="54">
        <v>373</v>
      </c>
      <c r="H14" s="54">
        <v>26</v>
      </c>
      <c r="I14" s="55">
        <v>13967.52</v>
      </c>
      <c r="J14" s="27">
        <v>34.799999999999997</v>
      </c>
      <c r="K14" s="27">
        <v>206.63</v>
      </c>
      <c r="L14" s="27">
        <f t="shared" si="2"/>
        <v>14208.949999999999</v>
      </c>
      <c r="M14" s="27">
        <v>0</v>
      </c>
      <c r="N14" s="27">
        <v>-2450.09</v>
      </c>
      <c r="O14" s="27">
        <v>-126.88</v>
      </c>
      <c r="P14" s="27">
        <f t="shared" si="0"/>
        <v>-2208.2339999999999</v>
      </c>
      <c r="Q14" s="27">
        <f t="shared" si="3"/>
        <v>-4785.2039999999997</v>
      </c>
      <c r="R14" s="27">
        <v>5399.8</v>
      </c>
      <c r="S14" s="27">
        <f t="shared" si="4"/>
        <v>856.02600000000075</v>
      </c>
      <c r="T14" s="1">
        <f t="shared" si="1"/>
        <v>6.1286899893467181E-2</v>
      </c>
    </row>
    <row r="15" spans="2:20" x14ac:dyDescent="0.25">
      <c r="B15" t="s">
        <v>68</v>
      </c>
      <c r="C15">
        <f t="shared" si="5"/>
        <v>407</v>
      </c>
      <c r="D15">
        <v>18</v>
      </c>
      <c r="E15" s="54">
        <v>81</v>
      </c>
      <c r="G15" s="54">
        <v>285</v>
      </c>
      <c r="H15" s="54">
        <v>23</v>
      </c>
      <c r="I15" s="55">
        <v>14413.48</v>
      </c>
      <c r="J15" s="27">
        <v>52</v>
      </c>
      <c r="K15" s="27">
        <v>148.26</v>
      </c>
      <c r="L15" s="27">
        <f t="shared" si="2"/>
        <v>14613.74</v>
      </c>
      <c r="M15" s="27">
        <v>0</v>
      </c>
      <c r="N15" s="27">
        <v>-2352.21</v>
      </c>
      <c r="O15" s="27">
        <v>-96.38</v>
      </c>
      <c r="P15" s="27">
        <f t="shared" si="0"/>
        <v>-2027.076</v>
      </c>
      <c r="Q15" s="27">
        <f t="shared" si="3"/>
        <v>-4475.6660000000002</v>
      </c>
      <c r="R15" s="27">
        <v>5202.57</v>
      </c>
      <c r="S15" s="27">
        <f t="shared" si="4"/>
        <v>927.16399999999976</v>
      </c>
      <c r="T15" s="1">
        <f t="shared" si="1"/>
        <v>6.4326172444128679E-2</v>
      </c>
    </row>
    <row r="16" spans="2:20" x14ac:dyDescent="0.25">
      <c r="B16" t="s">
        <v>69</v>
      </c>
      <c r="C16">
        <f t="shared" si="5"/>
        <v>276</v>
      </c>
      <c r="E16" s="54">
        <v>57</v>
      </c>
      <c r="G16" s="54">
        <v>183</v>
      </c>
      <c r="H16" s="54">
        <v>36</v>
      </c>
      <c r="I16" s="55">
        <v>9920.7899999999991</v>
      </c>
      <c r="J16" s="27">
        <v>39.4</v>
      </c>
      <c r="K16" s="27">
        <v>182.97</v>
      </c>
      <c r="L16" s="27">
        <f t="shared" si="2"/>
        <v>10143.159999999998</v>
      </c>
      <c r="M16" s="27">
        <v>0</v>
      </c>
      <c r="N16" s="27">
        <v>-1811.05</v>
      </c>
      <c r="O16" s="69">
        <v>-113.55</v>
      </c>
      <c r="P16" s="27">
        <f t="shared" si="0"/>
        <v>-1349.6039999999998</v>
      </c>
      <c r="Q16" s="27">
        <f t="shared" si="3"/>
        <v>-3274.2039999999997</v>
      </c>
      <c r="R16" s="66">
        <v>3566.33736</v>
      </c>
      <c r="S16" s="27">
        <f t="shared" si="4"/>
        <v>514.50336000000016</v>
      </c>
      <c r="T16" s="1">
        <f t="shared" si="1"/>
        <v>5.1861127994847205E-2</v>
      </c>
    </row>
    <row r="17" spans="2:20" x14ac:dyDescent="0.25">
      <c r="B17" t="s">
        <v>70</v>
      </c>
      <c r="C17">
        <f t="shared" si="5"/>
        <v>429</v>
      </c>
      <c r="E17" s="54">
        <v>61</v>
      </c>
      <c r="F17" s="54">
        <v>2</v>
      </c>
      <c r="G17" s="54">
        <v>335</v>
      </c>
      <c r="H17" s="54">
        <v>31</v>
      </c>
      <c r="I17" s="55">
        <v>14247.07</v>
      </c>
      <c r="J17" s="27">
        <v>30.8</v>
      </c>
      <c r="K17" s="27">
        <v>173.72</v>
      </c>
      <c r="L17" s="27">
        <f t="shared" si="2"/>
        <v>14451.589999999998</v>
      </c>
      <c r="M17" s="27">
        <v>0</v>
      </c>
      <c r="N17" s="27">
        <v>-2286.98</v>
      </c>
      <c r="O17" s="27">
        <v>-100.08</v>
      </c>
      <c r="P17" s="27">
        <f t="shared" si="0"/>
        <v>-2132.8319999999999</v>
      </c>
      <c r="Q17" s="27">
        <f t="shared" si="3"/>
        <v>-4519.8919999999998</v>
      </c>
      <c r="R17" s="66">
        <v>5436.7464</v>
      </c>
      <c r="S17" s="27">
        <f t="shared" si="4"/>
        <v>1121.3744000000006</v>
      </c>
      <c r="T17" s="1">
        <f t="shared" si="1"/>
        <v>7.8709124051471679E-2</v>
      </c>
    </row>
    <row r="18" spans="2:20" x14ac:dyDescent="0.25">
      <c r="B18" t="s">
        <v>71</v>
      </c>
      <c r="C18">
        <f t="shared" si="5"/>
        <v>423</v>
      </c>
      <c r="D18" s="54"/>
      <c r="E18" s="54">
        <v>73</v>
      </c>
      <c r="F18" s="54">
        <v>1</v>
      </c>
      <c r="G18" s="54">
        <v>309</v>
      </c>
      <c r="H18" s="54">
        <v>40</v>
      </c>
      <c r="I18" s="55">
        <v>12729.380000000001</v>
      </c>
      <c r="J18" s="27">
        <v>17</v>
      </c>
      <c r="K18" s="27">
        <v>302.31</v>
      </c>
      <c r="L18" s="27">
        <f t="shared" si="2"/>
        <v>13048.69</v>
      </c>
      <c r="M18" s="27">
        <v>0</v>
      </c>
      <c r="N18" s="27">
        <v>-2356.7800000000002</v>
      </c>
      <c r="O18" s="27">
        <v>-156.75</v>
      </c>
      <c r="P18" s="27">
        <f t="shared" si="0"/>
        <v>-2090.808</v>
      </c>
      <c r="Q18" s="27">
        <f t="shared" si="3"/>
        <v>-4604.3379999999997</v>
      </c>
      <c r="R18" s="66">
        <v>4905.8280999999997</v>
      </c>
      <c r="S18" s="27">
        <f t="shared" si="4"/>
        <v>620.80010000000038</v>
      </c>
      <c r="T18" s="1">
        <f t="shared" si="1"/>
        <v>4.8769075948710806E-2</v>
      </c>
    </row>
    <row r="19" spans="2:20" x14ac:dyDescent="0.25">
      <c r="B19" t="s">
        <v>72</v>
      </c>
      <c r="C19">
        <f t="shared" si="5"/>
        <v>530</v>
      </c>
      <c r="E19" s="54">
        <v>102</v>
      </c>
      <c r="F19" s="54">
        <v>3</v>
      </c>
      <c r="G19" s="54">
        <v>305</v>
      </c>
      <c r="H19" s="54">
        <v>120</v>
      </c>
      <c r="I19" s="55">
        <v>19733.82</v>
      </c>
      <c r="J19" s="27">
        <v>41.46</v>
      </c>
      <c r="K19" s="27">
        <v>119.28</v>
      </c>
      <c r="L19" s="27">
        <f t="shared" si="2"/>
        <v>19894.559999999998</v>
      </c>
      <c r="M19" s="27">
        <v>0</v>
      </c>
      <c r="N19" s="27">
        <v>-3100.84</v>
      </c>
      <c r="O19" s="27">
        <v>-72.44</v>
      </c>
      <c r="P19" s="27">
        <f t="shared" si="0"/>
        <v>-2491.038</v>
      </c>
      <c r="Q19" s="27">
        <f t="shared" si="3"/>
        <v>-5664.3180000000002</v>
      </c>
      <c r="R19" s="66">
        <v>7719.4166599999999</v>
      </c>
      <c r="S19" s="27">
        <f t="shared" si="4"/>
        <v>2215.8386599999994</v>
      </c>
      <c r="T19" s="1">
        <f t="shared" si="1"/>
        <v>0.11228635205956067</v>
      </c>
    </row>
    <row r="20" spans="2:20" x14ac:dyDescent="0.25">
      <c r="B20" t="s">
        <v>76</v>
      </c>
      <c r="C20">
        <f t="shared" si="5"/>
        <v>438</v>
      </c>
      <c r="E20" s="54">
        <v>84</v>
      </c>
      <c r="F20" s="54">
        <v>3</v>
      </c>
      <c r="G20" s="54">
        <v>264</v>
      </c>
      <c r="H20" s="54">
        <v>87</v>
      </c>
      <c r="I20" s="55">
        <v>15561.55</v>
      </c>
      <c r="J20" s="27">
        <v>33.78</v>
      </c>
      <c r="K20" s="27">
        <v>251.68</v>
      </c>
      <c r="L20" s="27">
        <f t="shared" si="2"/>
        <v>15847.01</v>
      </c>
      <c r="M20" s="27">
        <v>0</v>
      </c>
      <c r="N20" s="27">
        <v>-2786.84</v>
      </c>
      <c r="O20" s="27">
        <v>-169.59</v>
      </c>
      <c r="P20" s="27">
        <f t="shared" si="0"/>
        <v>-2080.98</v>
      </c>
      <c r="Q20" s="27">
        <f t="shared" si="3"/>
        <v>-5037.41</v>
      </c>
      <c r="R20" s="66">
        <v>6231.8639000000003</v>
      </c>
      <c r="S20" s="27">
        <f t="shared" si="4"/>
        <v>1479.9139000000005</v>
      </c>
      <c r="T20" s="1">
        <f t="shared" si="1"/>
        <v>9.5100674418679407E-2</v>
      </c>
    </row>
    <row r="21" spans="2:20" x14ac:dyDescent="0.25">
      <c r="B21" t="s">
        <v>77</v>
      </c>
      <c r="C21">
        <f t="shared" si="5"/>
        <v>562</v>
      </c>
      <c r="D21">
        <v>10</v>
      </c>
      <c r="E21" s="54">
        <v>157</v>
      </c>
      <c r="F21" s="54">
        <v>2</v>
      </c>
      <c r="G21" s="54">
        <v>310</v>
      </c>
      <c r="H21" s="54">
        <v>83</v>
      </c>
      <c r="I21" s="55">
        <v>21401.15</v>
      </c>
      <c r="J21" s="27">
        <v>66.39</v>
      </c>
      <c r="K21" s="27">
        <v>248.04</v>
      </c>
      <c r="L21" s="27">
        <f t="shared" si="2"/>
        <v>21715.58</v>
      </c>
      <c r="M21" s="27">
        <v>0</v>
      </c>
      <c r="N21" s="27">
        <v>-3508.85</v>
      </c>
      <c r="O21" s="27">
        <v>-137</v>
      </c>
      <c r="P21" s="27">
        <f t="shared" si="0"/>
        <v>-2733.3420000000001</v>
      </c>
      <c r="Q21" s="27">
        <f t="shared" si="3"/>
        <v>-6379.192</v>
      </c>
      <c r="R21" s="66">
        <v>8511.1625000000004</v>
      </c>
      <c r="S21" s="27">
        <f t="shared" si="4"/>
        <v>2446.4005000000006</v>
      </c>
      <c r="T21" s="1">
        <f t="shared" si="1"/>
        <v>0.11431163745873471</v>
      </c>
    </row>
    <row r="22" spans="2:20" x14ac:dyDescent="0.25">
      <c r="B22" t="s">
        <v>80</v>
      </c>
      <c r="C22">
        <f t="shared" si="5"/>
        <v>769</v>
      </c>
      <c r="D22">
        <v>1</v>
      </c>
      <c r="E22" s="54">
        <v>134</v>
      </c>
      <c r="F22" s="54">
        <v>2</v>
      </c>
      <c r="G22" s="54">
        <v>570</v>
      </c>
      <c r="H22" s="54">
        <v>62</v>
      </c>
      <c r="I22" s="55">
        <v>25902.82</v>
      </c>
      <c r="J22" s="27">
        <v>67.2</v>
      </c>
      <c r="K22" s="27">
        <v>385.13</v>
      </c>
      <c r="L22" s="27">
        <f t="shared" si="2"/>
        <v>26355.15</v>
      </c>
      <c r="M22" s="27">
        <v>0</v>
      </c>
      <c r="N22" s="27">
        <v>-4419.25</v>
      </c>
      <c r="O22" s="27">
        <v>-223.96</v>
      </c>
      <c r="P22" s="27">
        <f t="shared" si="0"/>
        <v>-3820.4639999999999</v>
      </c>
      <c r="Q22" s="27">
        <f t="shared" si="3"/>
        <v>-8463.6739999999991</v>
      </c>
      <c r="R22" s="66">
        <v>10850.123879999999</v>
      </c>
      <c r="S22" s="27">
        <f t="shared" si="4"/>
        <v>2838.77988</v>
      </c>
      <c r="T22" s="1">
        <f t="shared" si="1"/>
        <v>0.10959346820153172</v>
      </c>
    </row>
    <row r="23" spans="2:20" x14ac:dyDescent="0.25">
      <c r="B23" t="s">
        <v>91</v>
      </c>
      <c r="C23">
        <f t="shared" si="5"/>
        <v>486</v>
      </c>
      <c r="E23" s="54">
        <v>101</v>
      </c>
      <c r="F23" s="54">
        <v>5</v>
      </c>
      <c r="G23" s="54">
        <v>321</v>
      </c>
      <c r="H23" s="54">
        <v>59</v>
      </c>
      <c r="I23" s="55">
        <v>17297.32</v>
      </c>
      <c r="J23" s="27">
        <v>74.84</v>
      </c>
      <c r="K23" s="27">
        <v>378.82</v>
      </c>
      <c r="L23" s="27">
        <f t="shared" si="2"/>
        <v>17750.98</v>
      </c>
      <c r="M23" s="27">
        <v>0</v>
      </c>
      <c r="N23" s="27">
        <v>-3232.19</v>
      </c>
      <c r="O23" s="27">
        <v>-200.16</v>
      </c>
      <c r="P23" s="27">
        <f t="shared" si="0"/>
        <v>-2381.1479999999997</v>
      </c>
      <c r="Q23" s="27">
        <f t="shared" si="3"/>
        <v>-5813.4979999999996</v>
      </c>
      <c r="R23" s="66">
        <v>6901.0290000000005</v>
      </c>
      <c r="S23" s="27">
        <f t="shared" si="4"/>
        <v>1541.1910000000007</v>
      </c>
      <c r="T23" s="1">
        <f t="shared" si="1"/>
        <v>8.9099987743766124E-2</v>
      </c>
    </row>
    <row r="24" spans="2:20" x14ac:dyDescent="0.25">
      <c r="B24" t="s">
        <v>92</v>
      </c>
      <c r="C24">
        <f t="shared" si="5"/>
        <v>850</v>
      </c>
      <c r="D24" s="54">
        <v>13</v>
      </c>
      <c r="E24" s="54">
        <v>119</v>
      </c>
      <c r="F24" s="54">
        <v>5</v>
      </c>
      <c r="G24" s="54">
        <v>645</v>
      </c>
      <c r="H24" s="54">
        <v>68</v>
      </c>
      <c r="I24" s="55">
        <v>27724.33</v>
      </c>
      <c r="J24" s="27">
        <v>52.01</v>
      </c>
      <c r="K24" s="27">
        <v>372.99</v>
      </c>
      <c r="L24" s="27">
        <f t="shared" si="2"/>
        <v>28149.33</v>
      </c>
      <c r="M24" s="27">
        <v>0</v>
      </c>
      <c r="N24" s="27">
        <v>-4396.72</v>
      </c>
      <c r="O24" s="27">
        <v>-203.44</v>
      </c>
      <c r="P24" s="27">
        <f t="shared" si="0"/>
        <v>-4198.7160000000003</v>
      </c>
      <c r="Q24" s="27">
        <f t="shared" si="3"/>
        <v>-8798.8760000000002</v>
      </c>
      <c r="R24" s="27">
        <v>10896.73</v>
      </c>
      <c r="S24" s="27">
        <f t="shared" si="4"/>
        <v>2522.8539999999994</v>
      </c>
      <c r="T24" s="1">
        <f t="shared" si="1"/>
        <v>9.0997834753806461E-2</v>
      </c>
    </row>
    <row r="25" spans="2:20" x14ac:dyDescent="0.25">
      <c r="B25" t="s">
        <v>93</v>
      </c>
      <c r="C25">
        <f t="shared" si="5"/>
        <v>786</v>
      </c>
      <c r="D25">
        <v>2</v>
      </c>
      <c r="E25" s="54">
        <v>134</v>
      </c>
      <c r="F25" s="54">
        <v>3</v>
      </c>
      <c r="G25" s="54">
        <v>585</v>
      </c>
      <c r="H25" s="54">
        <v>62</v>
      </c>
      <c r="I25" s="55">
        <v>26467.769999999997</v>
      </c>
      <c r="J25" s="27">
        <v>42.94</v>
      </c>
      <c r="K25" s="27">
        <v>330.48</v>
      </c>
      <c r="L25" s="27">
        <f t="shared" si="2"/>
        <v>26841.189999999995</v>
      </c>
      <c r="M25" s="27">
        <v>0</v>
      </c>
      <c r="N25" s="27">
        <v>-4810.3999999999996</v>
      </c>
      <c r="O25" s="27">
        <v>-190.46</v>
      </c>
      <c r="P25" s="27">
        <f t="shared" si="0"/>
        <v>-3904.6619999999998</v>
      </c>
      <c r="Q25" s="27">
        <f t="shared" si="3"/>
        <v>-8905.521999999999</v>
      </c>
      <c r="R25" s="66">
        <v>10756.584940000001</v>
      </c>
      <c r="S25" s="27">
        <f t="shared" si="4"/>
        <v>2224.4829400000017</v>
      </c>
      <c r="T25" s="1">
        <f t="shared" si="1"/>
        <v>8.4044970165601487E-2</v>
      </c>
    </row>
    <row r="26" spans="2:20" x14ac:dyDescent="0.25">
      <c r="B26" t="s">
        <v>94</v>
      </c>
      <c r="C26">
        <f t="shared" si="5"/>
        <v>673</v>
      </c>
      <c r="D26">
        <v>1</v>
      </c>
      <c r="E26" s="54">
        <v>157</v>
      </c>
      <c r="F26" s="54">
        <v>5</v>
      </c>
      <c r="G26" s="54">
        <v>384</v>
      </c>
      <c r="H26" s="54">
        <v>126</v>
      </c>
      <c r="I26" s="55">
        <v>23765.89</v>
      </c>
      <c r="J26" s="27">
        <v>62.82</v>
      </c>
      <c r="K26" s="27">
        <v>376.37</v>
      </c>
      <c r="L26" s="27">
        <f t="shared" si="2"/>
        <v>24205.079999999998</v>
      </c>
      <c r="M26" s="27">
        <v>0</v>
      </c>
      <c r="N26" s="27">
        <v>-4898.34</v>
      </c>
      <c r="O26" s="27">
        <v>-240.43</v>
      </c>
      <c r="P26" s="27">
        <f t="shared" si="0"/>
        <v>-3220.9739999999997</v>
      </c>
      <c r="Q26" s="27">
        <f t="shared" si="3"/>
        <v>-8359.7440000000006</v>
      </c>
      <c r="R26" s="66">
        <v>9806.3019800000002</v>
      </c>
      <c r="S26" s="27">
        <f t="shared" si="4"/>
        <v>1885.7479800000001</v>
      </c>
      <c r="T26" s="1">
        <f t="shared" si="1"/>
        <v>7.934682774345922E-2</v>
      </c>
    </row>
    <row r="27" spans="2:20" x14ac:dyDescent="0.25">
      <c r="B27" t="s">
        <v>95</v>
      </c>
      <c r="C27">
        <f t="shared" si="5"/>
        <v>1375</v>
      </c>
      <c r="E27" s="54">
        <v>367</v>
      </c>
      <c r="F27" s="54">
        <v>2</v>
      </c>
      <c r="G27" s="54">
        <v>738</v>
      </c>
      <c r="H27" s="54">
        <v>268</v>
      </c>
      <c r="I27" s="55">
        <v>51192.380000000005</v>
      </c>
      <c r="J27" s="27">
        <v>67</v>
      </c>
      <c r="K27" s="27">
        <v>440.26</v>
      </c>
      <c r="L27" s="27">
        <f t="shared" si="2"/>
        <v>51699.640000000007</v>
      </c>
      <c r="M27" s="27">
        <v>0</v>
      </c>
      <c r="N27" s="27">
        <v>-9406</v>
      </c>
      <c r="O27" s="27">
        <v>-277</v>
      </c>
      <c r="P27" s="27">
        <f t="shared" si="0"/>
        <v>-6586.4459999999999</v>
      </c>
      <c r="Q27" s="27">
        <f t="shared" si="3"/>
        <v>-16269.446</v>
      </c>
      <c r="R27" s="66">
        <v>21074.56352</v>
      </c>
      <c r="S27" s="27">
        <f t="shared" si="4"/>
        <v>5312.3775199999982</v>
      </c>
      <c r="T27" s="1">
        <f t="shared" si="1"/>
        <v>0.10377281775139185</v>
      </c>
    </row>
    <row r="28" spans="2:20" x14ac:dyDescent="0.25">
      <c r="B28" t="s">
        <v>99</v>
      </c>
      <c r="C28">
        <f t="shared" si="5"/>
        <v>734</v>
      </c>
      <c r="D28">
        <v>1</v>
      </c>
      <c r="E28" s="54">
        <v>131</v>
      </c>
      <c r="F28" s="54">
        <v>1</v>
      </c>
      <c r="G28" s="54">
        <v>405</v>
      </c>
      <c r="H28" s="54">
        <v>196</v>
      </c>
      <c r="I28" s="55">
        <v>20027.82</v>
      </c>
      <c r="J28" s="27">
        <v>61.59</v>
      </c>
      <c r="K28" s="27">
        <v>930</v>
      </c>
      <c r="L28" s="27">
        <f t="shared" si="2"/>
        <v>21019.41</v>
      </c>
      <c r="M28" s="27">
        <v>0</v>
      </c>
      <c r="N28" s="27">
        <v>-5452.9</v>
      </c>
      <c r="O28" s="27">
        <v>-440.8</v>
      </c>
      <c r="P28" s="27">
        <f t="shared" si="0"/>
        <v>-3391.4280000000003</v>
      </c>
      <c r="Q28" s="27">
        <f t="shared" si="3"/>
        <v>-9285.1280000000006</v>
      </c>
      <c r="R28" s="66">
        <v>8517.1722000000009</v>
      </c>
      <c r="S28" s="27">
        <f t="shared" si="4"/>
        <v>223.63420000000042</v>
      </c>
      <c r="T28" s="1">
        <f t="shared" si="1"/>
        <v>1.116617784661538E-2</v>
      </c>
    </row>
    <row r="29" spans="2:20" x14ac:dyDescent="0.25">
      <c r="B29" t="s">
        <v>100</v>
      </c>
      <c r="C29">
        <f t="shared" si="5"/>
        <v>589</v>
      </c>
      <c r="E29" s="54">
        <v>58</v>
      </c>
      <c r="G29" s="54">
        <v>388</v>
      </c>
      <c r="H29" s="54">
        <v>143</v>
      </c>
      <c r="I29" s="55">
        <v>16795.77</v>
      </c>
      <c r="J29" s="27">
        <v>55.64</v>
      </c>
      <c r="K29" s="27">
        <v>594.97</v>
      </c>
      <c r="L29" s="27">
        <f t="shared" si="2"/>
        <v>17446.38</v>
      </c>
      <c r="M29" s="27">
        <v>0</v>
      </c>
      <c r="N29" s="27">
        <v>-3789.98</v>
      </c>
      <c r="O29" s="27">
        <v>-234.15</v>
      </c>
      <c r="P29" s="27">
        <f t="shared" si="0"/>
        <v>-2732.1840000000002</v>
      </c>
      <c r="Q29" s="27">
        <f t="shared" si="3"/>
        <v>-6756.3140000000003</v>
      </c>
      <c r="R29" s="66">
        <v>6750.3240999999998</v>
      </c>
      <c r="S29" s="27">
        <f t="shared" si="4"/>
        <v>644.62010000000009</v>
      </c>
      <c r="T29" s="1">
        <f t="shared" si="1"/>
        <v>3.8379907560058282E-2</v>
      </c>
    </row>
    <row r="30" spans="2:20" x14ac:dyDescent="0.25">
      <c r="B30" t="s">
        <v>103</v>
      </c>
      <c r="C30">
        <f t="shared" si="5"/>
        <v>546</v>
      </c>
      <c r="E30" s="54">
        <v>73</v>
      </c>
      <c r="F30" s="54">
        <v>5</v>
      </c>
      <c r="G30" s="54">
        <v>257</v>
      </c>
      <c r="H30" s="54">
        <v>211</v>
      </c>
      <c r="I30" s="55">
        <v>16660.07</v>
      </c>
      <c r="J30" s="27">
        <v>70.08</v>
      </c>
      <c r="K30" s="27">
        <v>463.58</v>
      </c>
      <c r="L30" s="27">
        <f t="shared" si="2"/>
        <v>17193.730000000003</v>
      </c>
      <c r="M30" s="27">
        <v>0</v>
      </c>
      <c r="N30" s="27">
        <v>-3595.16</v>
      </c>
      <c r="O30" s="27">
        <v>-219.7</v>
      </c>
      <c r="P30" s="27">
        <f t="shared" si="0"/>
        <v>-2388.7559999999999</v>
      </c>
      <c r="Q30" s="27">
        <f t="shared" si="3"/>
        <v>-6203.616</v>
      </c>
      <c r="R30" s="66">
        <v>6385.12842</v>
      </c>
      <c r="S30" s="27">
        <f>(R30+J30+K30)+Q30</f>
        <v>715.17241999999987</v>
      </c>
      <c r="T30" s="1">
        <f t="shared" si="1"/>
        <v>4.292733583952528E-2</v>
      </c>
    </row>
    <row r="31" spans="2:20" x14ac:dyDescent="0.25">
      <c r="B31" t="s">
        <v>104</v>
      </c>
      <c r="C31">
        <f t="shared" si="5"/>
        <v>452</v>
      </c>
      <c r="D31">
        <v>2</v>
      </c>
      <c r="E31" s="54">
        <v>63</v>
      </c>
      <c r="F31" s="54">
        <v>1</v>
      </c>
      <c r="G31" s="54">
        <v>219</v>
      </c>
      <c r="H31" s="54">
        <v>167</v>
      </c>
      <c r="I31" s="66">
        <v>14753.84</v>
      </c>
      <c r="J31" s="27">
        <v>38.799999999999997</v>
      </c>
      <c r="K31" s="27">
        <v>289.63</v>
      </c>
      <c r="L31" s="27">
        <f t="shared" si="2"/>
        <v>15082.269999999999</v>
      </c>
      <c r="M31" s="27">
        <v>0</v>
      </c>
      <c r="N31" s="27">
        <v>-2675.91</v>
      </c>
      <c r="O31" s="27">
        <v>-163.16999999999999</v>
      </c>
      <c r="P31" s="27">
        <f t="shared" ref="P31:P33" si="6">E31*$E$2+F31*$F$2+G31*$G$2+H31*$H$2+D31*$D$2</f>
        <v>-1993.2120000000002</v>
      </c>
      <c r="Q31" s="27">
        <f t="shared" si="3"/>
        <v>-4832.2920000000004</v>
      </c>
      <c r="R31" s="66">
        <v>5691.6774400000004</v>
      </c>
      <c r="S31" s="27">
        <f t="shared" si="4"/>
        <v>1187.8154400000003</v>
      </c>
      <c r="T31" s="1">
        <f t="shared" si="1"/>
        <v>8.0508900733639532E-2</v>
      </c>
    </row>
    <row r="32" spans="2:20" x14ac:dyDescent="0.25">
      <c r="B32" t="s">
        <v>105</v>
      </c>
      <c r="C32">
        <f t="shared" si="5"/>
        <v>523</v>
      </c>
      <c r="E32" s="54">
        <v>112</v>
      </c>
      <c r="F32" s="54">
        <v>4</v>
      </c>
      <c r="G32" s="54">
        <v>261</v>
      </c>
      <c r="H32" s="54">
        <v>146</v>
      </c>
      <c r="I32" s="55">
        <v>19285.419999999998</v>
      </c>
      <c r="J32" s="27">
        <v>33.6</v>
      </c>
      <c r="K32" s="27">
        <v>268.77999999999997</v>
      </c>
      <c r="L32" s="27">
        <f t="shared" si="2"/>
        <v>19587.799999999996</v>
      </c>
      <c r="M32" s="27">
        <v>-8.89</v>
      </c>
      <c r="N32" s="27">
        <v>-4228.74</v>
      </c>
      <c r="O32" s="27">
        <v>-146.91</v>
      </c>
      <c r="P32" s="27">
        <f t="shared" si="6"/>
        <v>-2409.7620000000002</v>
      </c>
      <c r="Q32" s="27">
        <f t="shared" si="3"/>
        <v>-6794.3019999999997</v>
      </c>
      <c r="R32" s="55">
        <v>7474.2239</v>
      </c>
      <c r="S32" s="27">
        <f t="shared" si="4"/>
        <v>982.30190000000039</v>
      </c>
      <c r="T32" s="1">
        <f t="shared" si="1"/>
        <v>5.093494982219731E-2</v>
      </c>
    </row>
    <row r="33" spans="2:20" x14ac:dyDescent="0.25">
      <c r="B33" t="s">
        <v>106</v>
      </c>
      <c r="C33">
        <f t="shared" si="5"/>
        <v>681</v>
      </c>
      <c r="D33">
        <v>2</v>
      </c>
      <c r="E33" s="54">
        <v>99</v>
      </c>
      <c r="F33" s="54">
        <v>6</v>
      </c>
      <c r="G33" s="54">
        <v>333</v>
      </c>
      <c r="H33" s="54">
        <v>241</v>
      </c>
      <c r="I33" s="57">
        <v>23046.52</v>
      </c>
      <c r="J33" s="27">
        <v>23.78</v>
      </c>
      <c r="K33" s="27">
        <v>461.38</v>
      </c>
      <c r="L33" s="27">
        <f t="shared" si="2"/>
        <v>23531.68</v>
      </c>
      <c r="M33" s="27">
        <v>0</v>
      </c>
      <c r="N33" s="27">
        <v>-4554.41</v>
      </c>
      <c r="O33" s="27">
        <v>-209.86</v>
      </c>
      <c r="P33" s="27">
        <f t="shared" si="6"/>
        <v>-3022.1039999999998</v>
      </c>
      <c r="Q33" s="27">
        <f>SUM(M33:P33)</f>
        <v>-7786.3739999999998</v>
      </c>
      <c r="R33" s="57">
        <v>9164.0872799999997</v>
      </c>
      <c r="S33" s="27">
        <f>(R33+J33+K33)+Q33</f>
        <v>1862.8732799999998</v>
      </c>
      <c r="T33" s="1">
        <f t="shared" si="1"/>
        <v>8.0831000949384099E-2</v>
      </c>
    </row>
  </sheetData>
  <mergeCells count="3">
    <mergeCell ref="I1:S1"/>
    <mergeCell ref="I2:L2"/>
    <mergeCell ref="M2:Q2"/>
  </mergeCells>
  <conditionalFormatting sqref="A1:XFD1048576">
    <cfRule type="cellIs" dxfId="1" priority="1" operator="lessThan">
      <formula>0</formula>
    </cfRule>
  </conditionalFormatting>
  <pageMargins left="0.7" right="0.7" top="0.75" bottom="0.75" header="0.3" footer="0.3"/>
  <pageSetup paperSize="9" scale="67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F64B-F058-4C02-822A-BFE023361093}">
  <sheetPr>
    <pageSetUpPr fitToPage="1"/>
  </sheetPr>
  <dimension ref="A1:Z4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35" sqref="S35"/>
    </sheetView>
  </sheetViews>
  <sheetFormatPr defaultRowHeight="15" x14ac:dyDescent="0.25"/>
  <cols>
    <col min="1" max="1" width="12.28515625" bestFit="1" customWidth="1"/>
    <col min="2" max="2" width="22.42578125" bestFit="1" customWidth="1"/>
    <col min="3" max="3" width="13.28515625" bestFit="1" customWidth="1"/>
    <col min="4" max="4" width="24.85546875" hidden="1" customWidth="1"/>
    <col min="5" max="5" width="24.7109375" hidden="1" customWidth="1"/>
    <col min="6" max="6" width="28" hidden="1" customWidth="1"/>
    <col min="7" max="7" width="25.28515625" hidden="1" customWidth="1"/>
    <col min="8" max="8" width="22.85546875" hidden="1" customWidth="1"/>
    <col min="9" max="9" width="22.7109375" hidden="1" customWidth="1"/>
    <col min="10" max="10" width="26" hidden="1" customWidth="1"/>
    <col min="11" max="11" width="25.85546875" hidden="1" customWidth="1"/>
    <col min="12" max="12" width="18.28515625" hidden="1" customWidth="1"/>
    <col min="13" max="13" width="16.85546875" hidden="1" customWidth="1"/>
    <col min="14" max="14" width="8.7109375" hidden="1" customWidth="1"/>
    <col min="15" max="15" width="11" hidden="1" customWidth="1"/>
    <col min="16" max="16" width="12.7109375" hidden="1" customWidth="1"/>
    <col min="17" max="25" width="13.85546875" style="27" customWidth="1"/>
    <col min="26" max="26" width="9.140625" style="1"/>
  </cols>
  <sheetData>
    <row r="1" spans="2:26" ht="15.75" thickBot="1" x14ac:dyDescent="0.3">
      <c r="Q1" s="80" t="s">
        <v>98</v>
      </c>
      <c r="R1" s="80"/>
      <c r="S1" s="80"/>
      <c r="T1" s="80"/>
      <c r="U1" s="80"/>
      <c r="V1" s="80"/>
      <c r="W1" s="80"/>
      <c r="X1" s="80"/>
      <c r="Y1" s="80"/>
    </row>
    <row r="2" spans="2:26" ht="15.75" thickBot="1" x14ac:dyDescent="0.3">
      <c r="C2" s="26" t="s">
        <v>32</v>
      </c>
      <c r="D2" s="25">
        <f>'Postage Costs'!C3</f>
        <v>-4.032</v>
      </c>
      <c r="E2" s="24">
        <f>'Postage Costs'!C4</f>
        <v>-3.5380799999999999</v>
      </c>
      <c r="F2" s="24">
        <f>'Postage Costs'!C5</f>
        <v>-3.5380799999999999</v>
      </c>
      <c r="G2" s="24">
        <f>'Postage Costs'!C6</f>
        <v>-2.5531199999999998</v>
      </c>
      <c r="H2" s="23">
        <f>'Postage Costs'!C7</f>
        <v>-5.43</v>
      </c>
      <c r="I2" s="23">
        <f>'Postage Costs'!C8</f>
        <v>-4.2960000000000003</v>
      </c>
      <c r="J2" s="23">
        <f>'Postage Costs'!C9</f>
        <v>-5.0579999999999998</v>
      </c>
      <c r="K2" s="23">
        <f>'Postage Costs'!C10</f>
        <v>-3.18</v>
      </c>
      <c r="L2" s="22">
        <f>'Postage Costs'!C11</f>
        <v>-10.56</v>
      </c>
      <c r="M2" s="21">
        <f>'Postage Costs'!C12</f>
        <v>-8.7212499999999995</v>
      </c>
      <c r="N2" s="16">
        <v>-8.0179200000000002</v>
      </c>
      <c r="O2" s="16">
        <v>-25.35</v>
      </c>
      <c r="P2" s="16">
        <v>-5.6343803039999996</v>
      </c>
      <c r="Q2" s="34" t="s">
        <v>31</v>
      </c>
      <c r="R2" s="32"/>
      <c r="S2" s="34" t="s">
        <v>30</v>
      </c>
      <c r="T2" s="33"/>
      <c r="U2" s="32"/>
      <c r="V2" s="74" t="s">
        <v>29</v>
      </c>
      <c r="W2" s="75"/>
      <c r="X2" s="32"/>
      <c r="Y2" s="18"/>
    </row>
    <row r="3" spans="2:26" ht="15.75" thickBot="1" x14ac:dyDescent="0.3">
      <c r="B3" s="17" t="s">
        <v>28</v>
      </c>
      <c r="C3" s="16" t="s">
        <v>27</v>
      </c>
      <c r="D3" s="13" t="s">
        <v>45</v>
      </c>
      <c r="E3" s="15" t="s">
        <v>46</v>
      </c>
      <c r="F3" s="15" t="s">
        <v>47</v>
      </c>
      <c r="G3" s="14" t="s">
        <v>48</v>
      </c>
      <c r="H3" s="13" t="s">
        <v>49</v>
      </c>
      <c r="I3" s="15" t="s">
        <v>53</v>
      </c>
      <c r="J3" s="15" t="s">
        <v>51</v>
      </c>
      <c r="K3" s="14" t="s">
        <v>52</v>
      </c>
      <c r="L3" s="13" t="s">
        <v>20</v>
      </c>
      <c r="M3" s="12" t="s">
        <v>36</v>
      </c>
      <c r="N3" s="11" t="s">
        <v>18</v>
      </c>
      <c r="O3" s="11" t="s">
        <v>35</v>
      </c>
      <c r="P3" s="11" t="s">
        <v>17</v>
      </c>
      <c r="Q3" s="30" t="s">
        <v>16</v>
      </c>
      <c r="R3" s="29" t="s">
        <v>15</v>
      </c>
      <c r="S3" s="30" t="s">
        <v>34</v>
      </c>
      <c r="T3" s="31" t="s">
        <v>33</v>
      </c>
      <c r="U3" s="29" t="s">
        <v>13</v>
      </c>
      <c r="V3" s="30" t="s">
        <v>12</v>
      </c>
      <c r="W3" s="29" t="s">
        <v>11</v>
      </c>
      <c r="X3" s="29" t="s">
        <v>10</v>
      </c>
      <c r="Y3" s="8" t="s">
        <v>9</v>
      </c>
      <c r="Z3" s="7" t="s">
        <v>8</v>
      </c>
    </row>
    <row r="4" spans="2:26" x14ac:dyDescent="0.25">
      <c r="B4" s="64" t="s">
        <v>3</v>
      </c>
      <c r="C4" s="4">
        <f>SUM(D4:P4)</f>
        <v>123</v>
      </c>
      <c r="D4">
        <v>119</v>
      </c>
      <c r="H4">
        <v>0</v>
      </c>
      <c r="L4">
        <v>0</v>
      </c>
      <c r="M4">
        <v>3</v>
      </c>
      <c r="O4">
        <v>1</v>
      </c>
      <c r="Q4" s="67">
        <v>5826.1100000000006</v>
      </c>
      <c r="R4" s="27">
        <v>280</v>
      </c>
      <c r="S4" s="27">
        <v>-683.86</v>
      </c>
      <c r="T4" s="27">
        <v>-455.96</v>
      </c>
      <c r="U4" s="27">
        <f>SUM(S4:T4)</f>
        <v>-1139.82</v>
      </c>
      <c r="V4" s="27">
        <f>D4*D$2+E4*E$2+F4*F$2+G4*G$2+H4*H$2+I4*I$2+J4*J$2+K4*K$2+L4*L$2+M4*M$2</f>
        <v>-505.97174999999999</v>
      </c>
      <c r="W4" s="27">
        <f t="shared" ref="W4:W12" si="0">N4*$N$2+O4*$O$2+P4*$P$2</f>
        <v>-25.35</v>
      </c>
      <c r="X4" s="27">
        <v>1654.2</v>
      </c>
      <c r="Y4" s="27">
        <f t="shared" ref="Y4:Y28" si="1">SUM(U4:X4,R4)</f>
        <v>263.05825000000027</v>
      </c>
      <c r="Z4" s="1">
        <f t="shared" ref="Z4:Z28" si="2">Y4/Q4</f>
        <v>4.515161059437605E-2</v>
      </c>
    </row>
    <row r="5" spans="2:26" x14ac:dyDescent="0.25">
      <c r="B5" s="64" t="s">
        <v>2</v>
      </c>
      <c r="C5" s="4">
        <f t="shared" ref="C5:C34" si="3">SUM(D5:P5)</f>
        <v>86</v>
      </c>
      <c r="D5">
        <v>79</v>
      </c>
      <c r="H5">
        <v>0</v>
      </c>
      <c r="L5">
        <v>1</v>
      </c>
      <c r="M5" s="28">
        <v>3</v>
      </c>
      <c r="O5">
        <v>3</v>
      </c>
      <c r="Q5" s="67">
        <v>4873.07</v>
      </c>
      <c r="R5" s="27">
        <v>299.88</v>
      </c>
      <c r="S5" s="27">
        <v>-463.3</v>
      </c>
      <c r="T5" s="27">
        <v>-536.09</v>
      </c>
      <c r="U5" s="27">
        <f t="shared" ref="U5:U19" si="4">SUM(S5:T5)</f>
        <v>-999.3900000000001</v>
      </c>
      <c r="V5" s="27">
        <f t="shared" ref="V5:V33" si="5">D5*D$2+E5*E$2+F5*F$2+G5*G$2+H5*H$2+I5*I$2+J5*J$2+K5*K$2+L5*L$2+M5*M$2</f>
        <v>-355.25175000000002</v>
      </c>
      <c r="W5" s="27">
        <f t="shared" si="0"/>
        <v>-76.050000000000011</v>
      </c>
      <c r="X5" s="27">
        <v>1637.44</v>
      </c>
      <c r="Y5" s="27">
        <f t="shared" si="1"/>
        <v>506.62824999999987</v>
      </c>
      <c r="Z5" s="1">
        <f t="shared" si="2"/>
        <v>0.10396490302827578</v>
      </c>
    </row>
    <row r="6" spans="2:26" x14ac:dyDescent="0.25">
      <c r="B6" s="65" t="s">
        <v>1</v>
      </c>
      <c r="C6" s="4">
        <f t="shared" si="3"/>
        <v>106</v>
      </c>
      <c r="D6">
        <v>104</v>
      </c>
      <c r="H6">
        <v>0</v>
      </c>
      <c r="L6">
        <v>1</v>
      </c>
      <c r="M6">
        <v>1</v>
      </c>
      <c r="Q6" s="67">
        <v>5134.71</v>
      </c>
      <c r="R6" s="27">
        <v>141.6</v>
      </c>
      <c r="S6" s="27">
        <v>-586.54999999999995</v>
      </c>
      <c r="T6" s="27">
        <v>-535.47</v>
      </c>
      <c r="U6" s="27">
        <f t="shared" si="4"/>
        <v>-1122.02</v>
      </c>
      <c r="V6" s="27">
        <f t="shared" si="5"/>
        <v>-438.60924999999997</v>
      </c>
      <c r="W6" s="27">
        <f t="shared" si="0"/>
        <v>0</v>
      </c>
      <c r="X6" s="27">
        <v>1659.02</v>
      </c>
      <c r="Y6" s="27">
        <f t="shared" si="1"/>
        <v>239.99075000000002</v>
      </c>
      <c r="Z6" s="1">
        <f t="shared" si="2"/>
        <v>4.6738910279256279E-2</v>
      </c>
    </row>
    <row r="7" spans="2:26" x14ac:dyDescent="0.25">
      <c r="B7" s="65" t="s">
        <v>0</v>
      </c>
      <c r="C7" s="4">
        <f t="shared" si="3"/>
        <v>93</v>
      </c>
      <c r="D7">
        <v>89</v>
      </c>
      <c r="H7">
        <v>0</v>
      </c>
      <c r="L7">
        <v>0</v>
      </c>
      <c r="M7">
        <v>1</v>
      </c>
      <c r="O7">
        <v>3</v>
      </c>
      <c r="Q7" s="67">
        <v>4831.9699999999993</v>
      </c>
      <c r="R7" s="27">
        <v>214.11</v>
      </c>
      <c r="S7" s="27">
        <v>-464.16</v>
      </c>
      <c r="T7" s="27">
        <v>-357.51</v>
      </c>
      <c r="U7" s="27">
        <f t="shared" si="4"/>
        <v>-821.67000000000007</v>
      </c>
      <c r="V7" s="27">
        <f t="shared" si="5"/>
        <v>-367.56925000000001</v>
      </c>
      <c r="W7" s="27">
        <f t="shared" si="0"/>
        <v>-76.050000000000011</v>
      </c>
      <c r="X7" s="27">
        <v>1523.96</v>
      </c>
      <c r="Y7" s="27">
        <f t="shared" si="1"/>
        <v>472.78075000000001</v>
      </c>
      <c r="Z7" s="1">
        <f t="shared" si="2"/>
        <v>9.7844305738653201E-2</v>
      </c>
    </row>
    <row r="8" spans="2:26" x14ac:dyDescent="0.25">
      <c r="B8" s="65" t="s">
        <v>57</v>
      </c>
      <c r="C8" s="4">
        <f t="shared" si="3"/>
        <v>171</v>
      </c>
      <c r="D8">
        <v>165</v>
      </c>
      <c r="L8">
        <v>1</v>
      </c>
      <c r="M8">
        <v>2</v>
      </c>
      <c r="O8">
        <v>2</v>
      </c>
      <c r="P8">
        <v>1</v>
      </c>
      <c r="Q8" s="67">
        <v>7253.78</v>
      </c>
      <c r="R8" s="27">
        <v>481.18</v>
      </c>
      <c r="S8" s="27">
        <v>-928.83</v>
      </c>
      <c r="T8" s="27">
        <v>-684.33</v>
      </c>
      <c r="U8" s="27">
        <f t="shared" si="4"/>
        <v>-1613.16</v>
      </c>
      <c r="V8" s="27">
        <f t="shared" si="5"/>
        <v>-693.28249999999991</v>
      </c>
      <c r="W8" s="27">
        <f t="shared" si="0"/>
        <v>-56.334380304</v>
      </c>
      <c r="X8" s="27">
        <v>2695.17</v>
      </c>
      <c r="Y8" s="27">
        <f>SUM(U8:X8,R8)</f>
        <v>813.57311969599982</v>
      </c>
      <c r="Z8" s="1">
        <f t="shared" si="2"/>
        <v>0.11215850490309878</v>
      </c>
    </row>
    <row r="9" spans="2:26" x14ac:dyDescent="0.25">
      <c r="B9" s="65" t="s">
        <v>60</v>
      </c>
      <c r="C9" s="4">
        <f t="shared" si="3"/>
        <v>110</v>
      </c>
      <c r="D9">
        <v>90</v>
      </c>
      <c r="H9">
        <v>9</v>
      </c>
      <c r="J9">
        <v>1</v>
      </c>
      <c r="L9">
        <v>1</v>
      </c>
      <c r="O9">
        <v>1</v>
      </c>
      <c r="P9">
        <v>8</v>
      </c>
      <c r="Q9" s="67">
        <v>3843.6</v>
      </c>
      <c r="R9" s="27">
        <v>333.5</v>
      </c>
      <c r="S9" s="27">
        <v>-445.37</v>
      </c>
      <c r="T9" s="27">
        <v>-235.68</v>
      </c>
      <c r="U9" s="27">
        <f t="shared" si="4"/>
        <v>-681.05</v>
      </c>
      <c r="V9" s="27">
        <f t="shared" si="5"/>
        <v>-427.36799999999999</v>
      </c>
      <c r="W9" s="27">
        <f t="shared" si="0"/>
        <v>-70.425042431999998</v>
      </c>
      <c r="X9" s="27">
        <v>1447.58</v>
      </c>
      <c r="Y9" s="27">
        <f t="shared" si="1"/>
        <v>602.23695756799998</v>
      </c>
      <c r="Z9" s="1">
        <f t="shared" si="2"/>
        <v>0.1566856482381101</v>
      </c>
    </row>
    <row r="10" spans="2:26" x14ac:dyDescent="0.25">
      <c r="B10" s="65" t="s">
        <v>61</v>
      </c>
      <c r="C10" s="4">
        <f t="shared" si="3"/>
        <v>66</v>
      </c>
      <c r="D10" s="54">
        <v>27</v>
      </c>
      <c r="F10" s="54">
        <v>17</v>
      </c>
      <c r="G10" s="54">
        <v>15</v>
      </c>
      <c r="H10" s="54">
        <v>3</v>
      </c>
      <c r="J10" s="54">
        <v>2</v>
      </c>
      <c r="M10" s="54">
        <v>2</v>
      </c>
      <c r="Q10" s="67">
        <v>2638.6</v>
      </c>
      <c r="R10" s="66">
        <v>203.6</v>
      </c>
      <c r="S10" s="27">
        <v>-415.31</v>
      </c>
      <c r="T10" s="27">
        <v>-315.01</v>
      </c>
      <c r="U10" s="27">
        <f t="shared" si="4"/>
        <v>-730.31999999999994</v>
      </c>
      <c r="V10" s="27">
        <f t="shared" si="5"/>
        <v>-251.15665999999999</v>
      </c>
      <c r="W10" s="27">
        <f t="shared" si="0"/>
        <v>0</v>
      </c>
      <c r="X10" s="67">
        <v>1048.73334</v>
      </c>
      <c r="Y10" s="27">
        <f t="shared" si="1"/>
        <v>270.8566800000001</v>
      </c>
      <c r="Z10" s="1">
        <f t="shared" si="2"/>
        <v>0.10265166376108546</v>
      </c>
    </row>
    <row r="11" spans="2:26" x14ac:dyDescent="0.25">
      <c r="B11" s="65" t="s">
        <v>62</v>
      </c>
      <c r="C11" s="4">
        <f t="shared" si="3"/>
        <v>49</v>
      </c>
      <c r="D11" s="54">
        <v>10</v>
      </c>
      <c r="E11" s="54">
        <v>4</v>
      </c>
      <c r="F11" s="54">
        <v>13</v>
      </c>
      <c r="G11" s="54">
        <v>18</v>
      </c>
      <c r="M11" s="54">
        <v>3</v>
      </c>
      <c r="N11">
        <v>1</v>
      </c>
      <c r="Q11" s="67">
        <v>1848.53</v>
      </c>
      <c r="R11" s="27">
        <v>117.38</v>
      </c>
      <c r="S11" s="27">
        <v>-135.57</v>
      </c>
      <c r="T11" s="27">
        <v>-198</v>
      </c>
      <c r="U11" s="27">
        <f t="shared" si="4"/>
        <v>-333.57</v>
      </c>
      <c r="V11" s="27">
        <f t="shared" si="5"/>
        <v>-172.58726999999999</v>
      </c>
      <c r="W11" s="27">
        <f t="shared" si="0"/>
        <v>-8.0179200000000002</v>
      </c>
      <c r="X11" s="67">
        <v>669.35500000000002</v>
      </c>
      <c r="Y11" s="27">
        <f t="shared" si="1"/>
        <v>272.55981000000008</v>
      </c>
      <c r="Z11" s="1">
        <f t="shared" si="2"/>
        <v>0.14744678744732306</v>
      </c>
    </row>
    <row r="12" spans="2:26" x14ac:dyDescent="0.25">
      <c r="B12" s="65" t="s">
        <v>63</v>
      </c>
      <c r="C12" s="4">
        <f t="shared" si="3"/>
        <v>60</v>
      </c>
      <c r="D12" s="54">
        <v>20</v>
      </c>
      <c r="E12" s="54">
        <v>1</v>
      </c>
      <c r="F12" s="54">
        <v>18</v>
      </c>
      <c r="G12" s="54">
        <v>17</v>
      </c>
      <c r="L12" s="54">
        <v>1</v>
      </c>
      <c r="N12" s="54">
        <v>1</v>
      </c>
      <c r="O12" s="54">
        <v>2</v>
      </c>
      <c r="Q12" s="67">
        <v>2415.6000000000004</v>
      </c>
      <c r="R12" s="27">
        <v>190.8</v>
      </c>
      <c r="S12" s="27">
        <v>-333.28</v>
      </c>
      <c r="T12" s="27">
        <v>-234.07</v>
      </c>
      <c r="U12" s="27">
        <f t="shared" si="4"/>
        <v>-567.34999999999991</v>
      </c>
      <c r="V12" s="27">
        <f t="shared" si="5"/>
        <v>-201.82656</v>
      </c>
      <c r="W12" s="27">
        <f t="shared" si="0"/>
        <v>-58.717920000000007</v>
      </c>
      <c r="X12" s="67">
        <v>1070.75234</v>
      </c>
      <c r="Y12" s="27">
        <f t="shared" si="1"/>
        <v>433.65786000000008</v>
      </c>
      <c r="Z12" s="1">
        <f t="shared" si="2"/>
        <v>0.17952386984600099</v>
      </c>
    </row>
    <row r="13" spans="2:26" x14ac:dyDescent="0.25">
      <c r="B13" s="65" t="s">
        <v>64</v>
      </c>
      <c r="C13" s="4">
        <f t="shared" si="3"/>
        <v>50</v>
      </c>
      <c r="D13" s="54">
        <v>15</v>
      </c>
      <c r="E13" s="54">
        <v>2</v>
      </c>
      <c r="F13" s="54">
        <v>14</v>
      </c>
      <c r="G13" s="54">
        <v>18</v>
      </c>
      <c r="J13" s="54">
        <v>1</v>
      </c>
      <c r="Q13" s="67">
        <v>1952.58</v>
      </c>
      <c r="R13" s="27">
        <v>132</v>
      </c>
      <c r="S13" s="27">
        <v>-283.97000000000003</v>
      </c>
      <c r="T13" s="27">
        <v>-81.58</v>
      </c>
      <c r="U13" s="27">
        <f t="shared" si="4"/>
        <v>-365.55</v>
      </c>
      <c r="V13" s="27">
        <f t="shared" si="5"/>
        <v>-168.10343999999998</v>
      </c>
      <c r="W13" s="27">
        <f>N13*$N$2+O13*$O$2+P13*$P$2</f>
        <v>0</v>
      </c>
      <c r="X13" s="67">
        <v>1011.01</v>
      </c>
      <c r="Y13" s="27">
        <f>SUM(U13:X13,R13)</f>
        <v>609.35655999999994</v>
      </c>
      <c r="Z13" s="1">
        <f t="shared" si="2"/>
        <v>0.31207764086490691</v>
      </c>
    </row>
    <row r="14" spans="2:26" x14ac:dyDescent="0.25">
      <c r="B14" s="65" t="s">
        <v>65</v>
      </c>
      <c r="C14" s="4">
        <f t="shared" si="3"/>
        <v>34</v>
      </c>
      <c r="D14" s="54">
        <v>14</v>
      </c>
      <c r="E14" s="54">
        <v>1</v>
      </c>
      <c r="F14" s="54">
        <v>11</v>
      </c>
      <c r="G14" s="54">
        <v>5</v>
      </c>
      <c r="J14">
        <v>1</v>
      </c>
      <c r="M14">
        <v>2</v>
      </c>
      <c r="Q14" s="67">
        <v>1622.68</v>
      </c>
      <c r="R14" s="27">
        <v>93.95</v>
      </c>
      <c r="S14" s="27">
        <v>-340.6</v>
      </c>
      <c r="T14" s="27">
        <v>-137.05000000000001</v>
      </c>
      <c r="U14" s="27">
        <f t="shared" si="4"/>
        <v>-477.65000000000003</v>
      </c>
      <c r="V14" s="27">
        <f t="shared" si="5"/>
        <v>-134.17105999999998</v>
      </c>
      <c r="W14" s="27">
        <f>N14*$N$2+O14*$O$2+P14*$P$2</f>
        <v>0</v>
      </c>
      <c r="X14" s="67">
        <v>722.18499999999995</v>
      </c>
      <c r="Y14" s="27">
        <f>SUM(U14:X14,R14)</f>
        <v>204.31393999999995</v>
      </c>
      <c r="Z14" s="1">
        <f t="shared" si="2"/>
        <v>0.12591141814775553</v>
      </c>
    </row>
    <row r="15" spans="2:26" x14ac:dyDescent="0.25">
      <c r="B15" s="65" t="s">
        <v>68</v>
      </c>
      <c r="C15" s="4">
        <f t="shared" si="3"/>
        <v>41</v>
      </c>
      <c r="D15" s="54">
        <v>1</v>
      </c>
      <c r="E15" s="54">
        <v>20</v>
      </c>
      <c r="F15" s="54">
        <v>9</v>
      </c>
      <c r="G15" s="54">
        <v>9</v>
      </c>
      <c r="J15">
        <v>1</v>
      </c>
      <c r="M15">
        <v>1</v>
      </c>
      <c r="Q15" s="67">
        <v>1900.77</v>
      </c>
      <c r="R15" s="27">
        <v>126.69</v>
      </c>
      <c r="S15" s="27">
        <v>-233.4</v>
      </c>
      <c r="T15" s="27">
        <v>-120.11</v>
      </c>
      <c r="U15" s="27">
        <f t="shared" si="4"/>
        <v>-353.51</v>
      </c>
      <c r="V15" s="27">
        <f t="shared" si="5"/>
        <v>-143.39364999999998</v>
      </c>
      <c r="W15" s="27">
        <f>N15*$N$2+O15*$O$2+P15*$P$2</f>
        <v>0</v>
      </c>
      <c r="X15" s="67">
        <v>777.23663999999997</v>
      </c>
      <c r="Y15" s="27">
        <f>SUM(U15:X15,R15)</f>
        <v>407.02298999999999</v>
      </c>
      <c r="Z15" s="1">
        <f>Y15/Q15</f>
        <v>0.21413584494704777</v>
      </c>
    </row>
    <row r="16" spans="2:26" x14ac:dyDescent="0.25">
      <c r="B16" s="65" t="s">
        <v>69</v>
      </c>
      <c r="C16" s="4">
        <f t="shared" si="3"/>
        <v>62</v>
      </c>
      <c r="D16" s="54">
        <v>30</v>
      </c>
      <c r="E16" s="54">
        <v>5</v>
      </c>
      <c r="F16" s="54">
        <v>15</v>
      </c>
      <c r="G16" s="54">
        <v>7</v>
      </c>
      <c r="J16" s="54">
        <v>4</v>
      </c>
      <c r="P16" s="54">
        <v>1</v>
      </c>
      <c r="Q16" s="67">
        <v>3130.72</v>
      </c>
      <c r="R16" s="27">
        <v>184.8</v>
      </c>
      <c r="S16" s="27">
        <v>-297.38</v>
      </c>
      <c r="T16" s="27">
        <v>-375.14</v>
      </c>
      <c r="U16" s="27">
        <f t="shared" si="4"/>
        <v>-672.52</v>
      </c>
      <c r="V16" s="27">
        <f t="shared" si="5"/>
        <v>-229.82544000000001</v>
      </c>
      <c r="W16" s="27">
        <f>N16*$N$2+O16*$O$2+P16*$P$2</f>
        <v>-5.6343803039999996</v>
      </c>
      <c r="X16" s="67">
        <v>1327.6583000000001</v>
      </c>
      <c r="Y16" s="27">
        <f t="shared" si="1"/>
        <v>604.47847969600002</v>
      </c>
      <c r="Z16" s="1">
        <f t="shared" si="2"/>
        <v>0.19307970041907294</v>
      </c>
    </row>
    <row r="17" spans="1:26" x14ac:dyDescent="0.25">
      <c r="B17" s="65" t="s">
        <v>70</v>
      </c>
      <c r="C17" s="4">
        <f t="shared" si="3"/>
        <v>58</v>
      </c>
      <c r="D17" s="54">
        <v>13</v>
      </c>
      <c r="E17" s="54">
        <v>1</v>
      </c>
      <c r="F17" s="54">
        <v>24</v>
      </c>
      <c r="G17" s="54">
        <v>15</v>
      </c>
      <c r="H17" s="54"/>
      <c r="M17">
        <v>5</v>
      </c>
      <c r="Q17" s="67">
        <v>2181.86</v>
      </c>
      <c r="R17" s="27">
        <v>204.17</v>
      </c>
      <c r="S17" s="27">
        <v>-439.3</v>
      </c>
      <c r="T17" s="27">
        <v>-250.78</v>
      </c>
      <c r="U17" s="27">
        <f t="shared" si="4"/>
        <v>-690.08</v>
      </c>
      <c r="V17" s="27">
        <f t="shared" si="5"/>
        <v>-222.77104999999997</v>
      </c>
      <c r="W17" s="27">
        <f>N17*$N$2+O17*$O$2+P17*$P$2</f>
        <v>0</v>
      </c>
      <c r="X17" s="67">
        <v>825.02170000000001</v>
      </c>
      <c r="Y17" s="27">
        <f t="shared" si="1"/>
        <v>116.34065000000001</v>
      </c>
      <c r="Z17" s="1">
        <f t="shared" si="2"/>
        <v>5.3321775915961614E-2</v>
      </c>
    </row>
    <row r="18" spans="1:26" x14ac:dyDescent="0.25">
      <c r="B18" s="65" t="s">
        <v>71</v>
      </c>
      <c r="C18" s="4">
        <f t="shared" si="3"/>
        <v>113</v>
      </c>
      <c r="D18" s="54">
        <v>30</v>
      </c>
      <c r="E18" s="54">
        <v>3</v>
      </c>
      <c r="F18" s="54">
        <v>43</v>
      </c>
      <c r="G18" s="54">
        <v>33</v>
      </c>
      <c r="J18" s="54">
        <v>1</v>
      </c>
      <c r="M18" s="54">
        <v>3</v>
      </c>
      <c r="Q18" s="67">
        <v>4568.26</v>
      </c>
      <c r="R18" s="27">
        <v>369.11</v>
      </c>
      <c r="S18" s="27">
        <v>-643.12</v>
      </c>
      <c r="T18" s="27">
        <v>-633.08000000000004</v>
      </c>
      <c r="U18" s="27">
        <f t="shared" si="4"/>
        <v>-1276.2</v>
      </c>
      <c r="V18" s="27">
        <f t="shared" si="5"/>
        <v>-399.18639000000002</v>
      </c>
      <c r="W18" s="27">
        <f t="shared" ref="W18:W33" si="6">N18*$N$2+O18*$O$2+P18*$P$2</f>
        <v>0</v>
      </c>
      <c r="X18" s="67">
        <v>1799.5189600000001</v>
      </c>
      <c r="Y18" s="27">
        <f t="shared" si="1"/>
        <v>493.24257</v>
      </c>
      <c r="Z18" s="1">
        <f t="shared" si="2"/>
        <v>0.10797165003743218</v>
      </c>
    </row>
    <row r="19" spans="1:26" x14ac:dyDescent="0.25">
      <c r="B19" s="65" t="s">
        <v>72</v>
      </c>
      <c r="C19" s="4">
        <f t="shared" si="3"/>
        <v>88</v>
      </c>
      <c r="D19" s="54">
        <v>21</v>
      </c>
      <c r="E19" s="54">
        <v>5</v>
      </c>
      <c r="F19" s="54">
        <v>35</v>
      </c>
      <c r="G19" s="54">
        <v>24</v>
      </c>
      <c r="M19" s="54">
        <v>3</v>
      </c>
      <c r="Q19" s="67">
        <v>3420.31</v>
      </c>
      <c r="R19" s="27">
        <v>350.38</v>
      </c>
      <c r="S19" s="27">
        <v>-560.57000000000005</v>
      </c>
      <c r="T19" s="27">
        <v>-599.19000000000005</v>
      </c>
      <c r="U19" s="27">
        <f t="shared" si="4"/>
        <v>-1159.7600000000002</v>
      </c>
      <c r="V19" s="27">
        <f t="shared" si="5"/>
        <v>-313.63382999999999</v>
      </c>
      <c r="W19" s="27">
        <f t="shared" si="6"/>
        <v>0</v>
      </c>
      <c r="X19" s="67">
        <v>1519.67074</v>
      </c>
      <c r="Y19" s="27">
        <f t="shared" si="1"/>
        <v>396.65690999999981</v>
      </c>
      <c r="Z19" s="1">
        <f t="shared" si="2"/>
        <v>0.11597104063666738</v>
      </c>
    </row>
    <row r="20" spans="1:26" x14ac:dyDescent="0.25">
      <c r="B20" s="65" t="s">
        <v>76</v>
      </c>
      <c r="C20" s="4">
        <f t="shared" si="3"/>
        <v>88</v>
      </c>
      <c r="D20" s="54">
        <v>27</v>
      </c>
      <c r="E20" s="54">
        <v>5</v>
      </c>
      <c r="F20" s="54">
        <v>26</v>
      </c>
      <c r="G20" s="54">
        <v>26</v>
      </c>
      <c r="H20" s="54">
        <v>1</v>
      </c>
      <c r="M20">
        <v>1</v>
      </c>
      <c r="N20">
        <v>1</v>
      </c>
      <c r="O20">
        <v>1</v>
      </c>
      <c r="Q20" s="67">
        <v>3980.62</v>
      </c>
      <c r="R20" s="27">
        <v>386.74</v>
      </c>
      <c r="S20" s="27">
        <v>-379.09</v>
      </c>
      <c r="T20" s="27">
        <v>-575.91</v>
      </c>
      <c r="U20" s="27">
        <f t="shared" ref="U20:U33" si="7">SUM(S20:T20)</f>
        <v>-955</v>
      </c>
      <c r="V20" s="27">
        <f t="shared" si="5"/>
        <v>-299.07684999999998</v>
      </c>
      <c r="W20" s="27">
        <f t="shared" si="6"/>
        <v>-33.367919999999998</v>
      </c>
      <c r="X20" s="67">
        <v>1832.8178399999999</v>
      </c>
      <c r="Y20" s="27">
        <f t="shared" si="1"/>
        <v>932.11307000000011</v>
      </c>
      <c r="Z20" s="1">
        <f t="shared" si="2"/>
        <v>0.23416278619913483</v>
      </c>
    </row>
    <row r="21" spans="1:26" x14ac:dyDescent="0.25">
      <c r="B21" s="65" t="s">
        <v>77</v>
      </c>
      <c r="C21" s="4">
        <f t="shared" si="3"/>
        <v>90</v>
      </c>
      <c r="D21" s="54">
        <v>31</v>
      </c>
      <c r="E21" s="54">
        <v>8</v>
      </c>
      <c r="F21" s="54">
        <v>38</v>
      </c>
      <c r="G21" s="54">
        <v>13</v>
      </c>
      <c r="Q21" s="67">
        <v>3635</v>
      </c>
      <c r="R21" s="27">
        <v>369.6</v>
      </c>
      <c r="S21" s="27">
        <v>-545.85</v>
      </c>
      <c r="T21" s="27">
        <v>-474.38</v>
      </c>
      <c r="U21" s="27">
        <f t="shared" si="7"/>
        <v>-1020.23</v>
      </c>
      <c r="V21" s="27">
        <f t="shared" si="5"/>
        <v>-320.93423999999999</v>
      </c>
      <c r="W21" s="27">
        <f t="shared" si="6"/>
        <v>0</v>
      </c>
      <c r="X21" s="67">
        <v>1578.22236</v>
      </c>
      <c r="Y21" s="27">
        <f t="shared" si="1"/>
        <v>606.65811999999994</v>
      </c>
      <c r="Z21" s="1">
        <f t="shared" si="2"/>
        <v>0.16689356808803299</v>
      </c>
    </row>
    <row r="22" spans="1:26" x14ac:dyDescent="0.25">
      <c r="A22" s="61" t="s">
        <v>78</v>
      </c>
      <c r="B22" s="82" t="s">
        <v>80</v>
      </c>
      <c r="C22" s="4">
        <f t="shared" si="3"/>
        <v>25</v>
      </c>
      <c r="D22" s="54">
        <v>15</v>
      </c>
      <c r="E22" s="54">
        <v>2</v>
      </c>
      <c r="F22" s="54">
        <v>6</v>
      </c>
      <c r="G22" s="54">
        <v>2</v>
      </c>
      <c r="Q22" s="67">
        <v>1345.17</v>
      </c>
      <c r="R22" s="27">
        <v>90.4</v>
      </c>
      <c r="S22" s="27">
        <v>-213.64</v>
      </c>
      <c r="T22" s="27">
        <v>-89.3</v>
      </c>
      <c r="U22" s="27">
        <f t="shared" si="7"/>
        <v>-302.94</v>
      </c>
      <c r="V22" s="27">
        <f t="shared" si="5"/>
        <v>-93.890879999999996</v>
      </c>
      <c r="W22" s="27">
        <f t="shared" si="6"/>
        <v>0</v>
      </c>
      <c r="X22" s="27">
        <v>605.35</v>
      </c>
      <c r="Y22" s="27">
        <f t="shared" si="1"/>
        <v>298.91912000000002</v>
      </c>
      <c r="Z22" s="1">
        <f t="shared" si="2"/>
        <v>0.22221661202673268</v>
      </c>
    </row>
    <row r="23" spans="1:26" x14ac:dyDescent="0.25">
      <c r="A23" t="s">
        <v>79</v>
      </c>
      <c r="B23" s="83"/>
      <c r="C23" s="4">
        <f t="shared" si="3"/>
        <v>50</v>
      </c>
      <c r="D23" s="54">
        <v>8</v>
      </c>
      <c r="E23" s="54">
        <v>1</v>
      </c>
      <c r="F23" s="54">
        <v>28</v>
      </c>
      <c r="G23" s="54">
        <v>13</v>
      </c>
      <c r="Q23" s="67">
        <v>2103.23</v>
      </c>
      <c r="R23" s="27">
        <v>14.4</v>
      </c>
      <c r="S23" s="27">
        <v>-221.2</v>
      </c>
      <c r="T23" s="27">
        <v>-172.05</v>
      </c>
      <c r="U23" s="27">
        <f t="shared" si="7"/>
        <v>-393.25</v>
      </c>
      <c r="V23" s="27">
        <f t="shared" si="5"/>
        <v>-168.05088000000001</v>
      </c>
      <c r="W23" s="27">
        <f t="shared" si="6"/>
        <v>0</v>
      </c>
      <c r="X23" s="27">
        <v>477.77</v>
      </c>
      <c r="Y23" s="27">
        <f t="shared" si="1"/>
        <v>-69.130880000000019</v>
      </c>
      <c r="Z23" s="1">
        <f t="shared" si="2"/>
        <v>-3.2868911150944036E-2</v>
      </c>
    </row>
    <row r="24" spans="1:26" x14ac:dyDescent="0.25">
      <c r="B24" t="s">
        <v>91</v>
      </c>
      <c r="C24" s="4">
        <f t="shared" si="3"/>
        <v>89</v>
      </c>
      <c r="D24" s="54">
        <v>32</v>
      </c>
      <c r="E24" s="54">
        <v>3</v>
      </c>
      <c r="F24" s="54">
        <v>36</v>
      </c>
      <c r="G24" s="54">
        <v>15</v>
      </c>
      <c r="M24">
        <v>1</v>
      </c>
      <c r="N24">
        <v>0</v>
      </c>
      <c r="O24">
        <v>2</v>
      </c>
      <c r="Q24" s="67">
        <v>4959.08</v>
      </c>
      <c r="R24" s="27">
        <v>393.94</v>
      </c>
      <c r="S24" s="27">
        <v>-716.97</v>
      </c>
      <c r="T24" s="27">
        <v>-595.49</v>
      </c>
      <c r="U24" s="27">
        <f t="shared" si="7"/>
        <v>-1312.46</v>
      </c>
      <c r="V24" s="27">
        <f t="shared" si="5"/>
        <v>-314.02717000000001</v>
      </c>
      <c r="W24" s="27">
        <f t="shared" si="6"/>
        <v>-50.7</v>
      </c>
      <c r="X24" s="67">
        <v>1418.03656</v>
      </c>
      <c r="Y24" s="27">
        <f t="shared" si="1"/>
        <v>134.78938999999986</v>
      </c>
      <c r="Z24" s="1">
        <f t="shared" si="2"/>
        <v>2.7180321753228393E-2</v>
      </c>
    </row>
    <row r="25" spans="1:26" x14ac:dyDescent="0.25">
      <c r="B25" t="s">
        <v>92</v>
      </c>
      <c r="C25" s="4">
        <f t="shared" si="3"/>
        <v>127</v>
      </c>
      <c r="D25" s="54">
        <v>31</v>
      </c>
      <c r="E25" s="54">
        <v>1</v>
      </c>
      <c r="F25" s="54">
        <v>75</v>
      </c>
      <c r="G25" s="54">
        <v>15</v>
      </c>
      <c r="M25">
        <v>4</v>
      </c>
      <c r="N25" s="54">
        <v>1</v>
      </c>
      <c r="Q25" s="67">
        <v>4542.9699999999993</v>
      </c>
      <c r="R25" s="27">
        <v>48.19</v>
      </c>
      <c r="S25" s="27">
        <v>-467.78</v>
      </c>
      <c r="T25" s="27">
        <v>-483.08</v>
      </c>
      <c r="U25" s="27">
        <f t="shared" si="7"/>
        <v>-950.8599999999999</v>
      </c>
      <c r="V25" s="27">
        <f t="shared" si="5"/>
        <v>-467.06788</v>
      </c>
      <c r="W25" s="27">
        <f t="shared" si="6"/>
        <v>-8.0179200000000002</v>
      </c>
      <c r="X25" s="27">
        <v>1559.61</v>
      </c>
      <c r="Y25" s="27">
        <f t="shared" si="1"/>
        <v>181.85419999999993</v>
      </c>
      <c r="Z25" s="1">
        <f t="shared" si="2"/>
        <v>4.0029804291025463E-2</v>
      </c>
    </row>
    <row r="26" spans="1:26" x14ac:dyDescent="0.25">
      <c r="B26" t="s">
        <v>93</v>
      </c>
      <c r="C26" s="4">
        <f t="shared" si="3"/>
        <v>155</v>
      </c>
      <c r="D26" s="54">
        <v>25</v>
      </c>
      <c r="E26" s="54">
        <v>90</v>
      </c>
      <c r="F26" s="54">
        <v>3</v>
      </c>
      <c r="G26" s="54">
        <v>31</v>
      </c>
      <c r="M26">
        <v>6</v>
      </c>
      <c r="Q26" s="67">
        <v>5197.43</v>
      </c>
      <c r="R26" s="27">
        <v>51.46</v>
      </c>
      <c r="S26" s="27">
        <v>-781.31</v>
      </c>
      <c r="T26" s="27">
        <v>-494.86</v>
      </c>
      <c r="U26" s="27">
        <f t="shared" si="7"/>
        <v>-1276.17</v>
      </c>
      <c r="V26" s="27">
        <f t="shared" si="5"/>
        <v>-561.31565999999998</v>
      </c>
      <c r="W26" s="27">
        <f t="shared" si="6"/>
        <v>0</v>
      </c>
      <c r="X26" s="67">
        <v>1644.4715200000001</v>
      </c>
      <c r="Y26" s="27">
        <f t="shared" si="1"/>
        <v>-141.55413999999999</v>
      </c>
      <c r="Z26" s="1">
        <f t="shared" si="2"/>
        <v>-2.7235410577920238E-2</v>
      </c>
    </row>
    <row r="27" spans="1:26" x14ac:dyDescent="0.25">
      <c r="B27" t="s">
        <v>94</v>
      </c>
      <c r="C27" s="4">
        <f t="shared" si="3"/>
        <v>142</v>
      </c>
      <c r="D27" s="54">
        <v>42</v>
      </c>
      <c r="E27" s="54">
        <v>1</v>
      </c>
      <c r="F27" s="54">
        <v>69</v>
      </c>
      <c r="G27" s="54">
        <v>29</v>
      </c>
      <c r="J27" s="54">
        <v>1</v>
      </c>
      <c r="Q27" s="67">
        <v>5579.2900000000009</v>
      </c>
      <c r="R27" s="27">
        <v>-4.22</v>
      </c>
      <c r="S27" s="27">
        <v>-577.22</v>
      </c>
      <c r="T27" s="27">
        <v>-520.46</v>
      </c>
      <c r="U27" s="27">
        <f t="shared" si="7"/>
        <v>-1097.68</v>
      </c>
      <c r="V27" s="27">
        <f t="shared" si="5"/>
        <v>-496.10807999999997</v>
      </c>
      <c r="W27" s="27">
        <f t="shared" si="6"/>
        <v>0</v>
      </c>
      <c r="X27" s="67">
        <v>1810.0682999999999</v>
      </c>
      <c r="Y27" s="27">
        <f t="shared" si="1"/>
        <v>212.06021999999987</v>
      </c>
      <c r="Z27" s="1">
        <f t="shared" si="2"/>
        <v>3.8008459857795496E-2</v>
      </c>
    </row>
    <row r="28" spans="1:26" x14ac:dyDescent="0.25">
      <c r="B28" t="s">
        <v>95</v>
      </c>
      <c r="C28" s="4">
        <f t="shared" si="3"/>
        <v>141</v>
      </c>
      <c r="D28" s="54">
        <v>48</v>
      </c>
      <c r="E28" s="54">
        <v>8</v>
      </c>
      <c r="F28" s="54">
        <v>42</v>
      </c>
      <c r="G28" s="54">
        <v>39</v>
      </c>
      <c r="N28">
        <v>2</v>
      </c>
      <c r="P28">
        <v>2</v>
      </c>
      <c r="Q28" s="67">
        <v>6595.07</v>
      </c>
      <c r="R28" s="27">
        <v>26.86</v>
      </c>
      <c r="S28" s="27">
        <v>-781.73</v>
      </c>
      <c r="T28" s="27">
        <v>-621.08000000000004</v>
      </c>
      <c r="U28" s="27">
        <f t="shared" si="7"/>
        <v>-1402.81</v>
      </c>
      <c r="V28" s="27">
        <f t="shared" si="5"/>
        <v>-470.01167999999996</v>
      </c>
      <c r="W28" s="27">
        <f t="shared" si="6"/>
        <v>-27.304600608000001</v>
      </c>
      <c r="X28" s="67">
        <v>2053.1480000000001</v>
      </c>
      <c r="Y28" s="27">
        <f t="shared" si="1"/>
        <v>179.88171939200004</v>
      </c>
      <c r="Z28" s="1">
        <f t="shared" si="2"/>
        <v>2.7275179701201056E-2</v>
      </c>
    </row>
    <row r="29" spans="1:26" x14ac:dyDescent="0.25">
      <c r="B29" t="s">
        <v>99</v>
      </c>
      <c r="C29" s="4">
        <f t="shared" si="3"/>
        <v>68</v>
      </c>
      <c r="D29" s="54">
        <v>28</v>
      </c>
      <c r="E29" s="54">
        <v>2</v>
      </c>
      <c r="F29" s="54">
        <v>21</v>
      </c>
      <c r="G29" s="54">
        <v>14</v>
      </c>
      <c r="H29" s="54">
        <v>2</v>
      </c>
      <c r="P29">
        <v>1</v>
      </c>
      <c r="Q29" s="67">
        <v>2111</v>
      </c>
      <c r="R29" s="27">
        <v>292.8</v>
      </c>
      <c r="S29" s="27">
        <v>-343.82</v>
      </c>
      <c r="T29" s="27">
        <v>-84.09</v>
      </c>
      <c r="U29" s="27">
        <f t="shared" si="7"/>
        <v>-427.90999999999997</v>
      </c>
      <c r="V29" s="27">
        <f t="shared" si="5"/>
        <v>-240.87551999999999</v>
      </c>
      <c r="W29" s="27">
        <f t="shared" si="6"/>
        <v>-5.6343803039999996</v>
      </c>
      <c r="X29" s="67">
        <v>856.27170000000001</v>
      </c>
      <c r="Y29" s="27">
        <f t="shared" ref="Y29:Y33" si="8">SUM(U29:X29,R29)</f>
        <v>474.65179969600007</v>
      </c>
      <c r="Z29" s="1">
        <f t="shared" ref="Z29:Z33" si="9">Y29/Q29</f>
        <v>0.22484689706110852</v>
      </c>
    </row>
    <row r="30" spans="1:26" x14ac:dyDescent="0.25">
      <c r="B30" t="s">
        <v>100</v>
      </c>
      <c r="C30" s="4">
        <f t="shared" si="3"/>
        <v>48</v>
      </c>
      <c r="D30" s="54">
        <v>20</v>
      </c>
      <c r="E30" s="54">
        <v>1</v>
      </c>
      <c r="F30" s="54">
        <v>7</v>
      </c>
      <c r="G30" s="54">
        <v>20</v>
      </c>
      <c r="Q30" s="67">
        <v>1581.49</v>
      </c>
      <c r="R30" s="27">
        <v>212</v>
      </c>
      <c r="S30" s="27">
        <v>-61.43</v>
      </c>
      <c r="T30" s="27">
        <v>-284.36</v>
      </c>
      <c r="U30" s="27">
        <f t="shared" si="7"/>
        <v>-345.79</v>
      </c>
      <c r="V30" s="27">
        <f t="shared" si="5"/>
        <v>-160.00703999999999</v>
      </c>
      <c r="W30" s="27">
        <f t="shared" si="6"/>
        <v>0</v>
      </c>
      <c r="X30" s="67">
        <v>559.42996000000005</v>
      </c>
      <c r="Y30" s="27">
        <f t="shared" si="8"/>
        <v>265.63292000000001</v>
      </c>
      <c r="Z30" s="1">
        <f t="shared" si="9"/>
        <v>0.16796370511353217</v>
      </c>
    </row>
    <row r="31" spans="1:26" x14ac:dyDescent="0.25">
      <c r="B31" t="s">
        <v>103</v>
      </c>
      <c r="C31" s="4">
        <f t="shared" si="3"/>
        <v>59</v>
      </c>
      <c r="D31" s="54">
        <v>20</v>
      </c>
      <c r="E31" s="54">
        <v>3</v>
      </c>
      <c r="F31" s="54">
        <v>12</v>
      </c>
      <c r="G31" s="54">
        <v>23</v>
      </c>
      <c r="N31">
        <v>1</v>
      </c>
      <c r="Q31" s="67">
        <v>2425.14</v>
      </c>
      <c r="R31" s="27">
        <v>279.48</v>
      </c>
      <c r="S31" s="27">
        <v>-307.68</v>
      </c>
      <c r="T31" s="27">
        <v>-363.9</v>
      </c>
      <c r="U31" s="27">
        <f t="shared" si="7"/>
        <v>-671.57999999999993</v>
      </c>
      <c r="V31" s="27">
        <f t="shared" si="5"/>
        <v>-192.43295999999998</v>
      </c>
      <c r="W31" s="27">
        <f t="shared" si="6"/>
        <v>-8.0179200000000002</v>
      </c>
      <c r="X31" s="67">
        <v>787.52998000000002</v>
      </c>
      <c r="Y31" s="27">
        <f t="shared" si="8"/>
        <v>194.97910000000013</v>
      </c>
      <c r="Z31" s="1">
        <f t="shared" si="9"/>
        <v>8.0399110979160027E-2</v>
      </c>
    </row>
    <row r="32" spans="1:26" x14ac:dyDescent="0.25">
      <c r="B32" t="s">
        <v>104</v>
      </c>
      <c r="C32" s="4">
        <f t="shared" si="3"/>
        <v>38</v>
      </c>
      <c r="D32" s="54">
        <v>14</v>
      </c>
      <c r="E32" s="54">
        <v>2</v>
      </c>
      <c r="F32" s="54">
        <v>10</v>
      </c>
      <c r="G32" s="54">
        <v>11</v>
      </c>
      <c r="N32">
        <v>1</v>
      </c>
      <c r="Q32" s="67">
        <v>1589.19</v>
      </c>
      <c r="R32" s="27">
        <v>176.04</v>
      </c>
      <c r="S32" s="27">
        <v>-120.97</v>
      </c>
      <c r="T32" s="27">
        <v>-200.72</v>
      </c>
      <c r="U32" s="27">
        <f t="shared" si="7"/>
        <v>-321.69</v>
      </c>
      <c r="V32" s="27">
        <f t="shared" si="5"/>
        <v>-126.98928000000001</v>
      </c>
      <c r="W32" s="27">
        <f t="shared" si="6"/>
        <v>-8.0179200000000002</v>
      </c>
      <c r="X32" s="67">
        <v>511.60806000000002</v>
      </c>
      <c r="Y32" s="27">
        <f t="shared" si="8"/>
        <v>230.95086000000001</v>
      </c>
      <c r="Z32" s="1">
        <f t="shared" si="9"/>
        <v>0.14532614728257792</v>
      </c>
    </row>
    <row r="33" spans="2:26" x14ac:dyDescent="0.25">
      <c r="B33" t="s">
        <v>105</v>
      </c>
      <c r="C33" s="4">
        <f t="shared" si="3"/>
        <v>39</v>
      </c>
      <c r="D33" s="54">
        <v>11</v>
      </c>
      <c r="E33" s="54">
        <v>6</v>
      </c>
      <c r="F33" s="54">
        <v>9</v>
      </c>
      <c r="G33" s="54">
        <v>11</v>
      </c>
      <c r="H33" s="54">
        <v>1</v>
      </c>
      <c r="M33">
        <v>1</v>
      </c>
      <c r="Q33" s="67">
        <v>1897.35</v>
      </c>
      <c r="R33" s="27">
        <v>161.94</v>
      </c>
      <c r="S33" s="27">
        <v>-209.05</v>
      </c>
      <c r="T33" s="27">
        <v>-359.78</v>
      </c>
      <c r="U33" s="27">
        <f t="shared" si="7"/>
        <v>-568.82999999999993</v>
      </c>
      <c r="V33" s="27">
        <f t="shared" si="5"/>
        <v>-139.65877</v>
      </c>
      <c r="W33" s="27">
        <f t="shared" si="6"/>
        <v>0</v>
      </c>
      <c r="X33" s="67">
        <v>604.29164000000003</v>
      </c>
      <c r="Y33" s="27">
        <f t="shared" si="8"/>
        <v>57.742870000000096</v>
      </c>
      <c r="Z33" s="1">
        <f t="shared" si="9"/>
        <v>3.0433430837747435E-2</v>
      </c>
    </row>
    <row r="34" spans="2:26" x14ac:dyDescent="0.25">
      <c r="B34" t="s">
        <v>106</v>
      </c>
      <c r="C34" s="4">
        <f t="shared" si="3"/>
        <v>89</v>
      </c>
      <c r="D34" s="54">
        <v>22</v>
      </c>
      <c r="E34" s="54">
        <v>4</v>
      </c>
      <c r="F34" s="54">
        <v>20</v>
      </c>
      <c r="G34" s="54">
        <v>40</v>
      </c>
      <c r="M34">
        <v>3</v>
      </c>
      <c r="Q34" s="70">
        <v>4535.0600000000004</v>
      </c>
      <c r="R34" s="27">
        <v>420.42</v>
      </c>
      <c r="S34" s="27">
        <v>-444.72</v>
      </c>
      <c r="T34" s="27">
        <v>-491.28</v>
      </c>
      <c r="U34" s="27">
        <f t="shared" ref="U34" si="10">SUM(S34:T34)</f>
        <v>-936</v>
      </c>
      <c r="V34" s="27">
        <f t="shared" ref="V34" si="11">D34*D$2+E34*E$2+F34*F$2+G34*G$2+H34*H$2+I34*I$2+J34*J$2+K34*K$2+L34*L$2+M34*M$2</f>
        <v>-301.90647000000001</v>
      </c>
      <c r="W34" s="27">
        <f t="shared" ref="W34" si="12">N34*$N$2+O34*$O$2+P34*$P$2</f>
        <v>0</v>
      </c>
      <c r="X34" s="70">
        <v>1082.57168</v>
      </c>
      <c r="Y34" s="27">
        <f t="shared" ref="Y34" si="13">SUM(U34:X34,R34)</f>
        <v>265.08521000000013</v>
      </c>
      <c r="Z34" s="1">
        <f t="shared" ref="Z34" si="14">Y34/Q34</f>
        <v>5.8452415183040604E-2</v>
      </c>
    </row>
    <row r="35" spans="2:26" x14ac:dyDescent="0.25">
      <c r="C35" s="4"/>
    </row>
    <row r="36" spans="2:26" x14ac:dyDescent="0.25">
      <c r="C36" s="4"/>
    </row>
    <row r="37" spans="2:26" x14ac:dyDescent="0.25">
      <c r="C37" s="4"/>
    </row>
    <row r="38" spans="2:26" x14ac:dyDescent="0.25">
      <c r="C38" s="4"/>
    </row>
    <row r="39" spans="2:26" x14ac:dyDescent="0.25">
      <c r="C39" s="4"/>
    </row>
    <row r="40" spans="2:26" x14ac:dyDescent="0.25">
      <c r="C40" s="4"/>
    </row>
    <row r="41" spans="2:26" x14ac:dyDescent="0.25">
      <c r="C41" s="4"/>
    </row>
  </sheetData>
  <mergeCells count="3">
    <mergeCell ref="V2:W2"/>
    <mergeCell ref="B22:B23"/>
    <mergeCell ref="Q1:Y1"/>
  </mergeCells>
  <conditionalFormatting sqref="A1:XFD1048576">
    <cfRule type="cellIs" dxfId="0" priority="1" operator="lessThan">
      <formula>0</formula>
    </cfRule>
  </conditionalFormatting>
  <pageMargins left="0.7" right="0.7" top="0.75" bottom="0.75" header="0.3" footer="0.3"/>
  <pageSetup paperSize="9" scale="78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46E-890A-496F-A6D8-A30EFE5C7655}">
  <dimension ref="B1:C14"/>
  <sheetViews>
    <sheetView workbookViewId="0">
      <selection activeCell="B5" sqref="B5:C5"/>
    </sheetView>
  </sheetViews>
  <sheetFormatPr defaultRowHeight="15" x14ac:dyDescent="0.25"/>
  <cols>
    <col min="2" max="2" width="41.85546875" bestFit="1" customWidth="1"/>
    <col min="3" max="3" width="18.42578125" style="27" bestFit="1" customWidth="1"/>
  </cols>
  <sheetData>
    <row r="1" spans="2:3" ht="15.75" thickBot="1" x14ac:dyDescent="0.3"/>
    <row r="2" spans="2:3" x14ac:dyDescent="0.25">
      <c r="B2" s="42" t="s">
        <v>44</v>
      </c>
      <c r="C2" s="37" t="s">
        <v>43</v>
      </c>
    </row>
    <row r="3" spans="2:3" x14ac:dyDescent="0.25">
      <c r="B3" s="43" t="s">
        <v>45</v>
      </c>
      <c r="C3" s="35">
        <v>-4.032</v>
      </c>
    </row>
    <row r="4" spans="2:3" x14ac:dyDescent="0.25">
      <c r="B4" s="43" t="s">
        <v>46</v>
      </c>
      <c r="C4" s="36">
        <v>-3.5380799999999999</v>
      </c>
    </row>
    <row r="5" spans="2:3" x14ac:dyDescent="0.25">
      <c r="B5" s="43" t="s">
        <v>47</v>
      </c>
      <c r="C5" s="35">
        <v>-3.5380799999999999</v>
      </c>
    </row>
    <row r="6" spans="2:3" x14ac:dyDescent="0.25">
      <c r="B6" s="43" t="s">
        <v>48</v>
      </c>
      <c r="C6" s="35">
        <v>-2.5531199999999998</v>
      </c>
    </row>
    <row r="7" spans="2:3" x14ac:dyDescent="0.25">
      <c r="B7" s="43" t="s">
        <v>49</v>
      </c>
      <c r="C7" s="35">
        <v>-5.43</v>
      </c>
    </row>
    <row r="8" spans="2:3" x14ac:dyDescent="0.25">
      <c r="B8" s="43" t="s">
        <v>50</v>
      </c>
      <c r="C8" s="35">
        <v>-4.2960000000000003</v>
      </c>
    </row>
    <row r="9" spans="2:3" x14ac:dyDescent="0.25">
      <c r="B9" s="43" t="s">
        <v>51</v>
      </c>
      <c r="C9" s="35">
        <v>-5.0579999999999998</v>
      </c>
    </row>
    <row r="10" spans="2:3" x14ac:dyDescent="0.25">
      <c r="B10" s="43" t="s">
        <v>52</v>
      </c>
      <c r="C10" s="35">
        <v>-3.18</v>
      </c>
    </row>
    <row r="11" spans="2:3" x14ac:dyDescent="0.25">
      <c r="B11" s="43" t="s">
        <v>20</v>
      </c>
      <c r="C11" s="35">
        <v>-10.56</v>
      </c>
    </row>
    <row r="12" spans="2:3" x14ac:dyDescent="0.25">
      <c r="B12" s="43" t="s">
        <v>19</v>
      </c>
      <c r="C12" s="35">
        <v>-8.7212499999999995</v>
      </c>
    </row>
    <row r="13" spans="2:3" x14ac:dyDescent="0.25">
      <c r="B13" s="43" t="s">
        <v>18</v>
      </c>
      <c r="C13" s="35">
        <v>-8.0179200000000002</v>
      </c>
    </row>
    <row r="14" spans="2:3" ht="15.75" thickBot="1" x14ac:dyDescent="0.3">
      <c r="B14" s="44" t="s">
        <v>17</v>
      </c>
      <c r="C14" s="45">
        <v>-5.6343803039999996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02C5-6670-476E-80FE-7A65372B1AAE}">
  <dimension ref="A1:G20"/>
  <sheetViews>
    <sheetView workbookViewId="0">
      <selection activeCell="G8" sqref="G8"/>
    </sheetView>
  </sheetViews>
  <sheetFormatPr defaultRowHeight="15" x14ac:dyDescent="0.25"/>
  <cols>
    <col min="1" max="1" width="22.42578125" bestFit="1" customWidth="1"/>
    <col min="2" max="2" width="17.85546875" bestFit="1" customWidth="1"/>
    <col min="3" max="3" width="16" bestFit="1" customWidth="1"/>
    <col min="4" max="4" width="17.28515625" bestFit="1" customWidth="1"/>
    <col min="5" max="5" width="16.7109375" bestFit="1" customWidth="1"/>
    <col min="6" max="6" width="17" bestFit="1" customWidth="1"/>
    <col min="7" max="7" width="19.28515625" bestFit="1" customWidth="1"/>
  </cols>
  <sheetData>
    <row r="1" spans="1:7" x14ac:dyDescent="0.25">
      <c r="A1" s="62" t="s">
        <v>81</v>
      </c>
      <c r="B1" t="s">
        <v>88</v>
      </c>
      <c r="C1" t="s">
        <v>87</v>
      </c>
      <c r="D1" t="s">
        <v>83</v>
      </c>
      <c r="E1" t="s">
        <v>89</v>
      </c>
      <c r="F1" t="s">
        <v>85</v>
      </c>
      <c r="G1" t="s">
        <v>86</v>
      </c>
    </row>
    <row r="2" spans="1:7" x14ac:dyDescent="0.25">
      <c r="A2" s="63" t="s">
        <v>3</v>
      </c>
      <c r="B2">
        <v>2178.679157871999</v>
      </c>
      <c r="C2">
        <v>8521.43</v>
      </c>
      <c r="D2">
        <v>25032</v>
      </c>
      <c r="E2">
        <v>-6122.02</v>
      </c>
      <c r="F2">
        <v>-1516.6985000000002</v>
      </c>
      <c r="G2">
        <v>-71.512342128</v>
      </c>
    </row>
    <row r="3" spans="1:7" x14ac:dyDescent="0.25">
      <c r="A3" s="63" t="s">
        <v>2</v>
      </c>
      <c r="B3">
        <v>2627.9363378719981</v>
      </c>
      <c r="C3">
        <v>9059.9599999999991</v>
      </c>
      <c r="D3">
        <v>26888.3</v>
      </c>
      <c r="E3">
        <v>-6227.42</v>
      </c>
      <c r="F3">
        <v>-1645.663</v>
      </c>
      <c r="G3">
        <v>-39.440662128</v>
      </c>
    </row>
    <row r="4" spans="1:7" x14ac:dyDescent="0.25">
      <c r="A4" s="63" t="s">
        <v>1</v>
      </c>
      <c r="B4">
        <v>3909.0341175680005</v>
      </c>
      <c r="C4">
        <v>11066.65</v>
      </c>
      <c r="D4">
        <v>31763.39</v>
      </c>
      <c r="E4">
        <v>-6924.98</v>
      </c>
      <c r="F4">
        <v>-1887.5349999999999</v>
      </c>
      <c r="G4">
        <v>-61.110882431999997</v>
      </c>
    </row>
    <row r="5" spans="1:7" x14ac:dyDescent="0.25">
      <c r="A5" s="63" t="s">
        <v>0</v>
      </c>
      <c r="B5">
        <v>12198.672477263999</v>
      </c>
      <c r="C5">
        <v>20221.23</v>
      </c>
      <c r="D5">
        <v>60316.82</v>
      </c>
      <c r="E5">
        <v>-7951.36</v>
      </c>
      <c r="F5">
        <v>-2864.2984999999999</v>
      </c>
      <c r="G5">
        <v>-90.799022735999998</v>
      </c>
    </row>
    <row r="6" spans="1:7" x14ac:dyDescent="0.25">
      <c r="A6" s="63" t="s">
        <v>57</v>
      </c>
      <c r="B6">
        <v>12838.89781848</v>
      </c>
      <c r="C6">
        <v>20895.46</v>
      </c>
      <c r="D6">
        <v>59123.62</v>
      </c>
      <c r="E6">
        <v>-7978.78</v>
      </c>
      <c r="F6">
        <v>-3087.9490000000001</v>
      </c>
      <c r="G6">
        <v>-100.33318152000001</v>
      </c>
    </row>
    <row r="7" spans="1:7" x14ac:dyDescent="0.25">
      <c r="A7" s="63" t="s">
        <v>60</v>
      </c>
      <c r="B7">
        <v>6285.2900042239999</v>
      </c>
      <c r="C7">
        <v>13065.88</v>
      </c>
      <c r="D7">
        <v>47095.47</v>
      </c>
      <c r="E7">
        <v>-6695.3899999999994</v>
      </c>
      <c r="F7">
        <v>-2599.5392500000003</v>
      </c>
      <c r="G7">
        <v>-155.160745776</v>
      </c>
    </row>
    <row r="8" spans="1:7" x14ac:dyDescent="0.25">
      <c r="A8" s="63" t="s">
        <v>61</v>
      </c>
      <c r="B8">
        <v>4478.9060769600001</v>
      </c>
      <c r="C8">
        <v>13331.80264</v>
      </c>
      <c r="D8">
        <v>52448.599999999838</v>
      </c>
      <c r="E8">
        <v>-8144.44</v>
      </c>
      <c r="F8">
        <v>-2846.0590000000002</v>
      </c>
      <c r="G8">
        <v>-80.397563039999994</v>
      </c>
    </row>
    <row r="9" spans="1:7" x14ac:dyDescent="0.25">
      <c r="A9" s="63" t="s">
        <v>62</v>
      </c>
      <c r="B9">
        <v>1945.060198784</v>
      </c>
      <c r="C9">
        <v>10570.09598</v>
      </c>
      <c r="D9">
        <v>51601.14</v>
      </c>
      <c r="E9">
        <v>-7917.1</v>
      </c>
      <c r="F9">
        <v>-2626.3444999999997</v>
      </c>
      <c r="G9">
        <v>-46.591281215999999</v>
      </c>
    </row>
    <row r="10" spans="1:7" x14ac:dyDescent="0.25">
      <c r="A10" s="63" t="s">
        <v>63</v>
      </c>
      <c r="B10">
        <v>11334.082889968002</v>
      </c>
      <c r="C10">
        <v>20141.718390000002</v>
      </c>
      <c r="D10">
        <v>62344.17</v>
      </c>
      <c r="E10">
        <v>-7814.9084000000003</v>
      </c>
      <c r="F10">
        <v>-2719.7370300000007</v>
      </c>
      <c r="G10">
        <v>-434.49007003199995</v>
      </c>
    </row>
    <row r="11" spans="1:7" x14ac:dyDescent="0.25">
      <c r="A11" s="63" t="s">
        <v>64</v>
      </c>
      <c r="B11">
        <v>1222.6995343600004</v>
      </c>
      <c r="C11">
        <v>6349.4163950000002</v>
      </c>
      <c r="D11">
        <v>33606.81</v>
      </c>
      <c r="E11">
        <v>-4985.1458999999995</v>
      </c>
      <c r="F11">
        <v>-1329.80629</v>
      </c>
      <c r="G11">
        <v>-461.79467063999999</v>
      </c>
    </row>
    <row r="12" spans="1:7" x14ac:dyDescent="0.25">
      <c r="A12" s="63" t="s">
        <v>65</v>
      </c>
      <c r="B12">
        <v>1718.0336545280015</v>
      </c>
      <c r="C12">
        <v>7759.72</v>
      </c>
      <c r="D12">
        <v>33299.1</v>
      </c>
      <c r="E12">
        <v>-5464.8222999999989</v>
      </c>
      <c r="F12">
        <v>-1435.2926399999999</v>
      </c>
      <c r="G12">
        <v>-245.741405472</v>
      </c>
    </row>
    <row r="13" spans="1:7" x14ac:dyDescent="0.25">
      <c r="A13" s="63" t="s">
        <v>68</v>
      </c>
      <c r="B13">
        <v>3005.2695830080002</v>
      </c>
      <c r="C13">
        <v>9019.0038299999997</v>
      </c>
      <c r="D13">
        <v>37956.199999999997</v>
      </c>
      <c r="E13">
        <v>-5830.8922999999995</v>
      </c>
      <c r="F13">
        <v>-1719.2673600000003</v>
      </c>
      <c r="G13">
        <v>-346.07458699200004</v>
      </c>
    </row>
    <row r="14" spans="1:7" x14ac:dyDescent="0.25">
      <c r="A14" s="63" t="s">
        <v>69</v>
      </c>
      <c r="B14">
        <v>914.92378939199921</v>
      </c>
      <c r="C14">
        <v>6232.57258</v>
      </c>
      <c r="D14">
        <v>26765.54</v>
      </c>
      <c r="E14">
        <v>-5281.93127</v>
      </c>
      <c r="F14">
        <v>-1418.5762</v>
      </c>
      <c r="G14">
        <v>-155.59132060800002</v>
      </c>
    </row>
    <row r="15" spans="1:7" x14ac:dyDescent="0.25">
      <c r="A15" s="63" t="s">
        <v>70</v>
      </c>
      <c r="B15">
        <v>3247.9914737840008</v>
      </c>
      <c r="C15">
        <v>8916.3568450000002</v>
      </c>
      <c r="D15">
        <v>32324.799999999999</v>
      </c>
      <c r="E15">
        <v>-5494.8352999999997</v>
      </c>
      <c r="F15">
        <v>-1687.7183099999997</v>
      </c>
      <c r="G15">
        <v>-198.93176121599998</v>
      </c>
    </row>
    <row r="16" spans="1:7" x14ac:dyDescent="0.25">
      <c r="A16" s="63" t="s">
        <v>71</v>
      </c>
      <c r="B16">
        <v>5595.2264590879986</v>
      </c>
      <c r="C16">
        <v>11428.545179999999</v>
      </c>
      <c r="D16">
        <v>32928.949999999997</v>
      </c>
      <c r="E16">
        <v>-5331.1967000000004</v>
      </c>
      <c r="F16">
        <v>-1930.8604800000001</v>
      </c>
      <c r="G16">
        <v>-177.26154091200002</v>
      </c>
    </row>
    <row r="17" spans="1:7" x14ac:dyDescent="0.25">
      <c r="A17" s="63" t="s">
        <v>72</v>
      </c>
      <c r="B17">
        <v>3723.8820572639997</v>
      </c>
      <c r="C17">
        <v>9089.41</v>
      </c>
      <c r="D17">
        <v>26769.64</v>
      </c>
      <c r="E17">
        <v>-4871.7745999999997</v>
      </c>
      <c r="F17">
        <v>-1648.3017600000001</v>
      </c>
      <c r="G17">
        <v>-235.12158273599999</v>
      </c>
    </row>
    <row r="18" spans="1:7" x14ac:dyDescent="0.25">
      <c r="A18" s="63" t="s">
        <v>76</v>
      </c>
      <c r="B18">
        <v>960.32365317599988</v>
      </c>
      <c r="C18">
        <v>5128.6897950000002</v>
      </c>
      <c r="D18">
        <v>15983.14</v>
      </c>
      <c r="E18">
        <v>-3828.5913</v>
      </c>
      <c r="F18">
        <v>-1307.0855999999999</v>
      </c>
      <c r="G18">
        <v>-138.03924182399999</v>
      </c>
    </row>
    <row r="19" spans="1:7" x14ac:dyDescent="0.25">
      <c r="A19" s="63" t="s">
        <v>77</v>
      </c>
      <c r="B19">
        <v>2690.027727568</v>
      </c>
      <c r="C19">
        <v>6639.0651500000004</v>
      </c>
      <c r="D19">
        <v>20963.23</v>
      </c>
      <c r="E19">
        <v>-3779.1986999999999</v>
      </c>
      <c r="F19">
        <v>-1440.8440800000005</v>
      </c>
      <c r="G19">
        <v>-85.164642431999994</v>
      </c>
    </row>
    <row r="20" spans="1:7" x14ac:dyDescent="0.25">
      <c r="A20" s="63" t="s">
        <v>82</v>
      </c>
      <c r="B20">
        <v>80874.937011159986</v>
      </c>
      <c r="C20">
        <v>197437.00678500003</v>
      </c>
      <c r="D20">
        <v>677210.91999999981</v>
      </c>
      <c r="E20">
        <v>-110644.78677000002</v>
      </c>
      <c r="F20">
        <v>-35711.576500000003</v>
      </c>
      <c r="G20">
        <v>-3123.55650384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E21A-300E-4A9B-B49B-B939433A0FFB}">
  <dimension ref="A1:G11"/>
  <sheetViews>
    <sheetView workbookViewId="0">
      <selection activeCell="B10" sqref="B10:D10"/>
    </sheetView>
  </sheetViews>
  <sheetFormatPr defaultRowHeight="15" x14ac:dyDescent="0.25"/>
  <cols>
    <col min="1" max="1" width="22.42578125" bestFit="1" customWidth="1"/>
    <col min="2" max="2" width="17.85546875" bestFit="1" customWidth="1"/>
    <col min="3" max="3" width="16" bestFit="1" customWidth="1"/>
    <col min="4" max="4" width="17.28515625" bestFit="1" customWidth="1"/>
    <col min="5" max="5" width="16.7109375" bestFit="1" customWidth="1"/>
    <col min="6" max="6" width="17" bestFit="1" customWidth="1"/>
    <col min="7" max="7" width="19.28515625" bestFit="1" customWidth="1"/>
  </cols>
  <sheetData>
    <row r="1" spans="1:7" x14ac:dyDescent="0.25">
      <c r="A1" s="62" t="s">
        <v>81</v>
      </c>
      <c r="B1" t="s">
        <v>88</v>
      </c>
      <c r="C1" t="s">
        <v>87</v>
      </c>
      <c r="D1" t="s">
        <v>83</v>
      </c>
      <c r="E1" t="s">
        <v>89</v>
      </c>
      <c r="F1" t="s">
        <v>85</v>
      </c>
      <c r="G1" t="s">
        <v>86</v>
      </c>
    </row>
    <row r="2" spans="1:7" x14ac:dyDescent="0.25">
      <c r="A2" s="63" t="s">
        <v>64</v>
      </c>
      <c r="B2" s="51">
        <v>170.71082499999994</v>
      </c>
      <c r="C2" s="51">
        <v>1073.4673849999999</v>
      </c>
      <c r="D2" s="51">
        <v>7117.09</v>
      </c>
      <c r="E2" s="51">
        <v>-883.87</v>
      </c>
      <c r="F2" s="51">
        <v>-408.70655999999997</v>
      </c>
      <c r="G2">
        <v>0</v>
      </c>
    </row>
    <row r="3" spans="1:7" x14ac:dyDescent="0.25">
      <c r="A3" s="63" t="s">
        <v>65</v>
      </c>
      <c r="B3" s="51">
        <v>-187.29752999999999</v>
      </c>
      <c r="C3" s="51">
        <v>444.77134999999998</v>
      </c>
      <c r="D3" s="51">
        <v>4632.37</v>
      </c>
      <c r="E3" s="51">
        <v>-547.91</v>
      </c>
      <c r="F3" s="51">
        <v>-349.95888000000002</v>
      </c>
      <c r="G3">
        <v>0</v>
      </c>
    </row>
    <row r="4" spans="1:7" x14ac:dyDescent="0.25">
      <c r="A4" s="63" t="s">
        <v>68</v>
      </c>
      <c r="B4" s="51">
        <v>-14.425499999999943</v>
      </c>
      <c r="C4" s="51">
        <v>608.13570000000004</v>
      </c>
      <c r="D4" s="51">
        <v>3792.89</v>
      </c>
      <c r="E4" s="51">
        <v>-573.84</v>
      </c>
      <c r="F4" s="51">
        <v>-286.35120000000001</v>
      </c>
      <c r="G4">
        <v>0</v>
      </c>
    </row>
    <row r="5" spans="1:7" x14ac:dyDescent="0.25">
      <c r="A5" s="63" t="s">
        <v>69</v>
      </c>
      <c r="B5" s="51">
        <v>175.86868000000004</v>
      </c>
      <c r="C5" s="51">
        <v>456.93004000000002</v>
      </c>
      <c r="D5" s="51">
        <v>3286.31</v>
      </c>
      <c r="E5" s="51">
        <v>-232.55</v>
      </c>
      <c r="F5" s="51">
        <v>-251.63135999999997</v>
      </c>
      <c r="G5">
        <v>0</v>
      </c>
    </row>
    <row r="6" spans="1:7" x14ac:dyDescent="0.25">
      <c r="A6" s="63" t="s">
        <v>70</v>
      </c>
      <c r="B6" s="51">
        <v>166.01004</v>
      </c>
      <c r="C6" s="51">
        <v>693.92844000000002</v>
      </c>
      <c r="D6" s="51">
        <v>3290.64</v>
      </c>
      <c r="E6" s="51">
        <v>-492.36</v>
      </c>
      <c r="F6" s="51">
        <v>-235.41840000000002</v>
      </c>
      <c r="G6">
        <v>0</v>
      </c>
    </row>
    <row r="7" spans="1:7" x14ac:dyDescent="0.25">
      <c r="A7" s="63" t="s">
        <v>71</v>
      </c>
      <c r="B7" s="51">
        <v>107.51442000000009</v>
      </c>
      <c r="C7" s="51">
        <v>792.31889999999999</v>
      </c>
      <c r="D7" s="51">
        <v>3625.51</v>
      </c>
      <c r="E7" s="51">
        <v>-584.28</v>
      </c>
      <c r="F7" s="51">
        <v>-301.16447999999997</v>
      </c>
      <c r="G7">
        <v>0</v>
      </c>
    </row>
    <row r="8" spans="1:7" x14ac:dyDescent="0.25">
      <c r="A8" s="63" t="s">
        <v>72</v>
      </c>
      <c r="B8" s="51">
        <v>142.64614</v>
      </c>
      <c r="C8" s="51">
        <v>842.38013999999998</v>
      </c>
      <c r="D8" s="51">
        <v>3301.38</v>
      </c>
      <c r="E8" s="51">
        <v>-647.59</v>
      </c>
      <c r="F8" s="51">
        <v>-229.82400000000001</v>
      </c>
      <c r="G8">
        <v>0</v>
      </c>
    </row>
    <row r="9" spans="1:7" x14ac:dyDescent="0.25">
      <c r="A9" s="63" t="s">
        <v>76</v>
      </c>
      <c r="B9" s="51">
        <v>138.59982000000008</v>
      </c>
      <c r="C9" s="51">
        <v>1045.3418200000001</v>
      </c>
      <c r="D9" s="51">
        <v>3902.68</v>
      </c>
      <c r="E9" s="51">
        <v>-810.29</v>
      </c>
      <c r="F9" s="51">
        <v>-356.86199999999997</v>
      </c>
      <c r="G9">
        <v>0</v>
      </c>
    </row>
    <row r="10" spans="1:7" x14ac:dyDescent="0.25">
      <c r="A10" s="63" t="s">
        <v>77</v>
      </c>
      <c r="B10" s="51">
        <v>348.4668999999999</v>
      </c>
      <c r="C10" s="51">
        <v>1790.8669</v>
      </c>
      <c r="D10" s="51">
        <v>6556.75</v>
      </c>
      <c r="E10" s="51">
        <v>-1317.51</v>
      </c>
      <c r="F10" s="51">
        <v>-536.64</v>
      </c>
      <c r="G10">
        <v>0</v>
      </c>
    </row>
    <row r="11" spans="1:7" x14ac:dyDescent="0.25">
      <c r="A11" s="63" t="s">
        <v>82</v>
      </c>
      <c r="B11" s="51">
        <v>1048.0937950000002</v>
      </c>
      <c r="C11">
        <v>7748.1406749999996</v>
      </c>
      <c r="D11">
        <v>39505.619999999995</v>
      </c>
      <c r="E11">
        <v>-6090.2000000000007</v>
      </c>
      <c r="F11">
        <v>-2956.5568800000001</v>
      </c>
      <c r="G11">
        <v>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BD34-8C29-47E4-92FE-F614417F65FD}">
  <dimension ref="A1:F20"/>
  <sheetViews>
    <sheetView workbookViewId="0">
      <selection activeCell="C10" sqref="C10"/>
    </sheetView>
  </sheetViews>
  <sheetFormatPr defaultRowHeight="15" x14ac:dyDescent="0.25"/>
  <cols>
    <col min="1" max="1" width="22.42578125" bestFit="1" customWidth="1"/>
    <col min="2" max="2" width="17.85546875" bestFit="1" customWidth="1"/>
    <col min="3" max="3" width="16" bestFit="1" customWidth="1"/>
    <col min="4" max="4" width="17.28515625" bestFit="1" customWidth="1"/>
    <col min="5" max="5" width="12" bestFit="1" customWidth="1"/>
    <col min="6" max="6" width="22.42578125" bestFit="1" customWidth="1"/>
  </cols>
  <sheetData>
    <row r="1" spans="1:6" x14ac:dyDescent="0.25">
      <c r="A1" s="62" t="s">
        <v>81</v>
      </c>
      <c r="B1" t="s">
        <v>88</v>
      </c>
      <c r="C1" t="s">
        <v>87</v>
      </c>
      <c r="D1" t="s">
        <v>83</v>
      </c>
      <c r="E1" t="s">
        <v>84</v>
      </c>
      <c r="F1" t="s">
        <v>90</v>
      </c>
    </row>
    <row r="2" spans="1:6" x14ac:dyDescent="0.25">
      <c r="A2" s="63" t="s">
        <v>3</v>
      </c>
      <c r="B2">
        <v>-687.44000000000051</v>
      </c>
      <c r="C2">
        <v>4314.58</v>
      </c>
      <c r="D2">
        <v>14241.479999999967</v>
      </c>
      <c r="E2">
        <v>-2563.9500000000012</v>
      </c>
      <c r="F2">
        <v>-2438.0699999999997</v>
      </c>
    </row>
    <row r="3" spans="1:6" x14ac:dyDescent="0.25">
      <c r="A3" s="63" t="s">
        <v>2</v>
      </c>
      <c r="B3">
        <v>1172.7299999999977</v>
      </c>
      <c r="C3">
        <v>5095.12</v>
      </c>
      <c r="D3">
        <v>12030.369999999957</v>
      </c>
      <c r="E3">
        <v>-1962.1600000000021</v>
      </c>
      <c r="F3">
        <v>-1960.2299999999998</v>
      </c>
    </row>
    <row r="4" spans="1:6" x14ac:dyDescent="0.25">
      <c r="A4" s="63" t="s">
        <v>1</v>
      </c>
      <c r="B4">
        <v>2184.8080000000009</v>
      </c>
      <c r="C4">
        <v>8942.8700000000008</v>
      </c>
      <c r="D4">
        <v>23243.64</v>
      </c>
      <c r="E4">
        <v>-3592.75</v>
      </c>
      <c r="F4">
        <v>-3165.3119999999999</v>
      </c>
    </row>
    <row r="5" spans="1:6" x14ac:dyDescent="0.25">
      <c r="A5" s="63" t="s">
        <v>0</v>
      </c>
      <c r="B5">
        <v>4207.2000000000007</v>
      </c>
      <c r="C5">
        <v>12064.15</v>
      </c>
      <c r="D5">
        <v>28686.080000000002</v>
      </c>
      <c r="E5">
        <v>-4228.1499999999996</v>
      </c>
      <c r="F5">
        <v>-3628.7999999999997</v>
      </c>
    </row>
    <row r="6" spans="1:6" x14ac:dyDescent="0.25">
      <c r="A6" s="63" t="s">
        <v>57</v>
      </c>
      <c r="B6">
        <v>4014.4519999999993</v>
      </c>
      <c r="C6">
        <v>12746.38</v>
      </c>
      <c r="D6">
        <v>31667.78</v>
      </c>
      <c r="E6">
        <v>-4817.87</v>
      </c>
      <c r="F6">
        <v>-3914.058</v>
      </c>
    </row>
    <row r="7" spans="1:6" x14ac:dyDescent="0.25">
      <c r="A7" s="63" t="s">
        <v>60</v>
      </c>
      <c r="B7">
        <v>3761.3420000000006</v>
      </c>
      <c r="C7">
        <v>16308.82</v>
      </c>
      <c r="D7">
        <v>44365</v>
      </c>
      <c r="E7">
        <v>-6567.8</v>
      </c>
      <c r="F7">
        <v>-5979.6779999999999</v>
      </c>
    </row>
    <row r="8" spans="1:6" x14ac:dyDescent="0.25">
      <c r="A8" s="63" t="s">
        <v>61</v>
      </c>
      <c r="B8">
        <v>1643.8165800000006</v>
      </c>
      <c r="C8">
        <v>6215.4465799999998</v>
      </c>
      <c r="D8">
        <v>16262.64999999994</v>
      </c>
      <c r="E8">
        <v>-2439.0199999999995</v>
      </c>
      <c r="F8">
        <v>-2132.6099999999997</v>
      </c>
    </row>
    <row r="9" spans="1:6" x14ac:dyDescent="0.25">
      <c r="A9" s="63" t="s">
        <v>62</v>
      </c>
      <c r="B9">
        <v>976.73713999999927</v>
      </c>
      <c r="C9">
        <v>5202.8311400000002</v>
      </c>
      <c r="D9">
        <v>15961.44</v>
      </c>
      <c r="E9">
        <v>-2154.2700000000004</v>
      </c>
      <c r="F9">
        <v>-2071.8240000000001</v>
      </c>
    </row>
    <row r="10" spans="1:6" x14ac:dyDescent="0.25">
      <c r="A10" s="63" t="s">
        <v>63</v>
      </c>
      <c r="B10">
        <v>930.33356000000003</v>
      </c>
      <c r="C10">
        <v>5019.6475600000003</v>
      </c>
      <c r="D10">
        <v>15511.03</v>
      </c>
      <c r="E10">
        <v>-2067.2000000000003</v>
      </c>
      <c r="F10">
        <v>-2022.114</v>
      </c>
    </row>
    <row r="11" spans="1:6" x14ac:dyDescent="0.25">
      <c r="A11" s="63" t="s">
        <v>64</v>
      </c>
      <c r="B11">
        <v>1705.7837599999993</v>
      </c>
      <c r="C11">
        <v>7014.0897599999998</v>
      </c>
      <c r="D11">
        <v>20358.63</v>
      </c>
      <c r="E11">
        <v>-2730.7000000000003</v>
      </c>
      <c r="F11">
        <v>-2577.6059999999998</v>
      </c>
    </row>
    <row r="12" spans="1:6" x14ac:dyDescent="0.25">
      <c r="A12" s="63" t="s">
        <v>65</v>
      </c>
      <c r="B12">
        <v>821.22599999999966</v>
      </c>
      <c r="C12">
        <v>5399.8</v>
      </c>
      <c r="D12">
        <v>16685.16</v>
      </c>
      <c r="E12">
        <v>-2370.34</v>
      </c>
      <c r="F12">
        <v>-2208.2339999999999</v>
      </c>
    </row>
    <row r="13" spans="1:6" x14ac:dyDescent="0.25">
      <c r="A13" s="63" t="s">
        <v>68</v>
      </c>
      <c r="B13">
        <v>726.90399999999954</v>
      </c>
      <c r="C13">
        <v>5202.57</v>
      </c>
      <c r="D13">
        <v>15378.22</v>
      </c>
      <c r="E13">
        <v>-2448.59</v>
      </c>
      <c r="F13">
        <v>-2027.076</v>
      </c>
    </row>
    <row r="14" spans="1:6" x14ac:dyDescent="0.25">
      <c r="A14" s="63" t="s">
        <v>69</v>
      </c>
      <c r="B14">
        <v>475.10336000000052</v>
      </c>
      <c r="C14">
        <v>3566.33736</v>
      </c>
      <c r="D14">
        <v>11767.8</v>
      </c>
      <c r="E14">
        <v>-1741.6299999999999</v>
      </c>
      <c r="F14">
        <v>-1349.6039999999998</v>
      </c>
    </row>
    <row r="15" spans="1:6" x14ac:dyDescent="0.25">
      <c r="A15" s="63" t="s">
        <v>70</v>
      </c>
      <c r="B15">
        <v>1090.5743999999995</v>
      </c>
      <c r="C15">
        <v>5436.7464</v>
      </c>
      <c r="D15">
        <v>16608.63</v>
      </c>
      <c r="E15">
        <v>-2213.34</v>
      </c>
      <c r="F15">
        <v>-2132.8319999999999</v>
      </c>
    </row>
    <row r="16" spans="1:6" x14ac:dyDescent="0.25">
      <c r="A16" s="63" t="s">
        <v>71</v>
      </c>
      <c r="B16">
        <v>603.80009999999947</v>
      </c>
      <c r="C16">
        <v>4905.8280999999997</v>
      </c>
      <c r="D16">
        <v>14387.71</v>
      </c>
      <c r="E16">
        <v>-2211.2200000000003</v>
      </c>
      <c r="F16">
        <v>-2090.808</v>
      </c>
    </row>
    <row r="17" spans="1:6" x14ac:dyDescent="0.25">
      <c r="A17" s="63" t="s">
        <v>72</v>
      </c>
      <c r="B17">
        <v>2174.3786599999994</v>
      </c>
      <c r="C17">
        <v>7719.4166599999999</v>
      </c>
      <c r="D17">
        <v>20503.150000000001</v>
      </c>
      <c r="E17">
        <v>-3054</v>
      </c>
      <c r="F17">
        <v>-2491.038</v>
      </c>
    </row>
    <row r="18" spans="1:6" x14ac:dyDescent="0.25">
      <c r="A18" s="63" t="s">
        <v>76</v>
      </c>
      <c r="B18">
        <v>1446.1338999999998</v>
      </c>
      <c r="C18">
        <v>6231.8639000000003</v>
      </c>
      <c r="D18">
        <v>16570.490000000002</v>
      </c>
      <c r="E18">
        <v>-2704.7500000000005</v>
      </c>
      <c r="F18">
        <v>-2080.98</v>
      </c>
    </row>
    <row r="19" spans="1:6" x14ac:dyDescent="0.25">
      <c r="A19" s="63" t="s">
        <v>77</v>
      </c>
      <c r="B19">
        <v>2380.0105000000003</v>
      </c>
      <c r="C19">
        <v>8511.1625000000004</v>
      </c>
      <c r="D19">
        <v>22349.48</v>
      </c>
      <c r="E19">
        <v>-3397.81</v>
      </c>
      <c r="F19">
        <v>-2733.3420000000001</v>
      </c>
    </row>
    <row r="20" spans="1:6" x14ac:dyDescent="0.25">
      <c r="A20" s="63" t="s">
        <v>82</v>
      </c>
      <c r="B20">
        <v>29627.893959999994</v>
      </c>
      <c r="C20">
        <v>129897.65996000002</v>
      </c>
      <c r="D20">
        <v>356578.73999999987</v>
      </c>
      <c r="E20">
        <v>-53265.55</v>
      </c>
      <c r="F20">
        <v>-47004.216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m x u W W b Q w G i n A A A A 9 g A A A B I A H A B D b 2 5 m a W c v U G F j a 2 F n Z S 5 4 b W w g o h g A K K A U A A A A A A A A A A A A A A A A A A A A A A A A A A A A h Y 9 L C s I w G I S v U r J v H q 2 g l r 8 p 6 M K N B U E Q t y H G N t i m 0 q S m d 3 P h k b y C F a 2 6 c z k z 3 8 D M / X q D r K + r 4 K J a q x u T I o Y p C p S R z U G b I k W d O 4 Y z l H H Y C H k S h Q o G 2 N i k t z p F p X P n h B D v P f Y x b t q C R J Q y s s / X W 1 m q W o T a W C e M V O j T O v x v I Q 6 7 1 x g e Y R Z P M J v O M Q U y m p B r 8 w W i Y e 8 z / T F h 2 V W u a x V X J l w t g I w S y P s D f w B Q S w M E F A A C A A g A Q m x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s b l k o i k e 4 D g A A A B E A A A A T A B w A R m 9 y b X V s Y X M v U 2 V j d G l v b j E u b S C i G A A o o B Q A A A A A A A A A A A A A A A A A A A A A A A A A A A A r T k 0 u y c z P U w i G 0 I b W A F B L A Q I t A B Q A A g A I A E J s b l l m 0 M B o p w A A A P Y A A A A S A A A A A A A A A A A A A A A A A A A A A A B D b 2 5 m a W c v U G F j a 2 F n Z S 5 4 b W x Q S w E C L Q A U A A I A C A B C b G 5 Z D 8 r p q 6 Q A A A D p A A A A E w A A A A A A A A A A A A A A A A D z A A A A W 0 N v b n R l b n R f V H l w Z X N d L n h t b F B L A Q I t A B Q A A g A I A E J s b l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v u m S e 6 x d R a E P F I i 7 / P 6 m A A A A A A I A A A A A A B B m A A A A A Q A A I A A A A B T 0 + + s L D H 2 4 O L S l A U S U q Y C j N S 4 i D j Z 2 + 6 o y M w w m T k w P A A A A A A 6 A A A A A A g A A I A A A A B u F k o j N t G S 1 4 d B O M N B q 6 3 O b J J C + 0 W 3 M 3 B p A s D u x n x o 3 U A A A A G n L w l 7 e D g N S 3 z V G q y c b w C B K V 5 8 S 2 v d R P H f p l + 3 s Y Q M v / Q V v o e p 3 E B u 2 d / Z H 9 C s j W L S c l F n T 7 9 u C f X T r y b d h I Y 5 + e Z T 7 e Q V V 5 5 C f n c n l K C F 5 Q A A A A O M Z E W L P c A + 5 O 1 m E I 1 H U D q s C + 6 E 1 Z T l w T S M S P r S 4 J E / i v v x g f n j R e + / + U a 9 r o 0 9 h l / F p / 5 d V Z o o b T F f Y e 8 5 E M U Y = < / D a t a M a s h u p > 
</file>

<file path=customXml/itemProps1.xml><?xml version="1.0" encoding="utf-8"?>
<ds:datastoreItem xmlns:ds="http://schemas.openxmlformats.org/officeDocument/2006/customXml" ds:itemID="{0EE43FBF-FFA7-4C56-A093-2113FE2576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RM Invoicing</vt:lpstr>
      <vt:lpstr>WEB</vt:lpstr>
      <vt:lpstr>LTS</vt:lpstr>
      <vt:lpstr>Amazon</vt:lpstr>
      <vt:lpstr>eBay</vt:lpstr>
      <vt:lpstr>Postage Costs</vt:lpstr>
      <vt:lpstr>Web Pivot</vt:lpstr>
      <vt:lpstr>LTS Pivot</vt:lpstr>
      <vt:lpstr>Amazon Pivot</vt:lpstr>
      <vt:lpstr>eBay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Wilson</dc:creator>
  <cp:lastModifiedBy>Joe Wilson</cp:lastModifiedBy>
  <cp:lastPrinted>2024-12-05T14:49:04Z</cp:lastPrinted>
  <dcterms:created xsi:type="dcterms:W3CDTF">2023-12-04T15:51:59Z</dcterms:created>
  <dcterms:modified xsi:type="dcterms:W3CDTF">2024-12-05T14:51:48Z</dcterms:modified>
</cp:coreProperties>
</file>