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ivotTables/pivotTable6.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Wilson Adames\Documents\Carolina Softech\"/>
    </mc:Choice>
  </mc:AlternateContent>
  <xr:revisionPtr revIDLastSave="0" documentId="13_ncr:1_{8145802C-FF2C-4CF4-93A1-E6F690248A6E}" xr6:coauthVersionLast="47" xr6:coauthVersionMax="47" xr10:uidLastSave="{00000000-0000-0000-0000-000000000000}"/>
  <bookViews>
    <workbookView xWindow="-120" yWindow="-120" windowWidth="29040" windowHeight="17640" activeTab="9" xr2:uid="{3F396370-2144-4D01-B693-F4E0D3CB5C02}"/>
  </bookViews>
  <sheets>
    <sheet name="Master" sheetId="1" r:id="rId1"/>
    <sheet name="1" sheetId="2" r:id="rId2"/>
    <sheet name="2.a" sheetId="3" r:id="rId3"/>
    <sheet name="2.b" sheetId="4" r:id="rId4"/>
    <sheet name="3.a" sheetId="5" r:id="rId5"/>
    <sheet name="3.b" sheetId="6" r:id="rId6"/>
    <sheet name="4.a" sheetId="7" r:id="rId7"/>
    <sheet name="4.b" sheetId="8" r:id="rId8"/>
    <sheet name="5" sheetId="10" r:id="rId9"/>
    <sheet name="6" sheetId="11" r:id="rId10"/>
  </sheets>
  <definedNames>
    <definedName name="Slicer_Country">#N/A</definedName>
    <definedName name="Slicer_Country1">#N/A</definedName>
    <definedName name="Slicer_Department">#N/A</definedName>
    <definedName name="Slicer_Department1">#N/A</definedName>
  </definedNames>
  <calcPr calcId="191029"/>
  <pivotCaches>
    <pivotCache cacheId="1" r:id="rId11"/>
    <pivotCache cacheId="1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0" l="1"/>
  <c r="G6" i="10"/>
  <c r="G7" i="10"/>
  <c r="G8" i="10"/>
  <c r="G9" i="10"/>
  <c r="H9" i="10" s="1"/>
  <c r="G10" i="10"/>
  <c r="G11" i="10"/>
  <c r="G12" i="10"/>
  <c r="G13" i="10"/>
  <c r="G14" i="10"/>
  <c r="G15" i="10"/>
  <c r="G16" i="10"/>
  <c r="G17" i="10"/>
  <c r="G18" i="10"/>
  <c r="G19" i="10"/>
  <c r="G20" i="10"/>
  <c r="G21" i="10"/>
  <c r="G22" i="10"/>
  <c r="G23" i="10"/>
  <c r="G24" i="10"/>
  <c r="G25" i="10"/>
  <c r="G26" i="10"/>
  <c r="G27" i="10"/>
  <c r="G28" i="10"/>
  <c r="G29" i="10"/>
  <c r="G30" i="10"/>
  <c r="G31" i="10"/>
  <c r="G32" i="10"/>
  <c r="H32" i="10" s="1"/>
  <c r="G33" i="10"/>
  <c r="H33" i="10" s="1"/>
  <c r="G34" i="10"/>
  <c r="G35" i="10"/>
  <c r="G36" i="10"/>
  <c r="G37" i="10"/>
  <c r="H37" i="10" s="1"/>
  <c r="G38" i="10"/>
  <c r="H38" i="10" s="1"/>
  <c r="G39" i="10"/>
  <c r="G40" i="10"/>
  <c r="G41" i="10"/>
  <c r="G42" i="10"/>
  <c r="H42" i="10" s="1"/>
  <c r="G43" i="10"/>
  <c r="G44" i="10"/>
  <c r="H44" i="10" s="1"/>
  <c r="G45" i="10"/>
  <c r="H45" i="10" s="1"/>
  <c r="G46" i="10"/>
  <c r="G47" i="10"/>
  <c r="H47" i="10" s="1"/>
  <c r="G48" i="10"/>
  <c r="G49" i="10"/>
  <c r="H49" i="10" s="1"/>
  <c r="G50" i="10"/>
  <c r="H50" i="10" s="1"/>
  <c r="G51" i="10"/>
  <c r="G52" i="10"/>
  <c r="G53" i="10"/>
  <c r="G54" i="10"/>
  <c r="H54" i="10" s="1"/>
  <c r="H15" i="10"/>
  <c r="H5" i="10"/>
  <c r="H6" i="10"/>
  <c r="H7" i="10"/>
  <c r="H8" i="10"/>
  <c r="H10" i="10"/>
  <c r="H11" i="10"/>
  <c r="H12" i="10"/>
  <c r="H13" i="10"/>
  <c r="H14" i="10"/>
  <c r="H16" i="10"/>
  <c r="H17" i="10"/>
  <c r="H18" i="10"/>
  <c r="H19" i="10"/>
  <c r="H20" i="10"/>
  <c r="H21" i="10"/>
  <c r="H22" i="10"/>
  <c r="H23" i="10"/>
  <c r="H24" i="10"/>
  <c r="H25" i="10"/>
  <c r="H26" i="10"/>
  <c r="H27" i="10"/>
  <c r="H28" i="10"/>
  <c r="H29" i="10"/>
  <c r="H30" i="10"/>
  <c r="H31" i="10"/>
  <c r="H34" i="10"/>
  <c r="H35" i="10"/>
  <c r="H36" i="10"/>
  <c r="H39" i="10"/>
  <c r="H40" i="10"/>
  <c r="H41" i="10"/>
  <c r="H43" i="10"/>
  <c r="H46" i="10"/>
  <c r="H48" i="10"/>
  <c r="H51" i="10"/>
  <c r="H52" i="10"/>
  <c r="H53" i="10"/>
  <c r="E5" i="3"/>
  <c r="E4" i="3"/>
  <c r="E3" i="3"/>
  <c r="D5" i="3"/>
  <c r="D4" i="3"/>
  <c r="D3" i="3"/>
  <c r="D8" i="2" l="1"/>
  <c r="D7" i="2"/>
  <c r="D6" i="2"/>
  <c r="D5" i="2"/>
  <c r="D4" i="2"/>
  <c r="D3" i="2"/>
  <c r="E54" i="1" l="1"/>
</calcChain>
</file>

<file path=xl/sharedStrings.xml><?xml version="1.0" encoding="utf-8"?>
<sst xmlns="http://schemas.openxmlformats.org/spreadsheetml/2006/main" count="720" uniqueCount="155">
  <si>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</si>
  <si>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</si>
  <si>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</si>
  <si>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</si>
  <si>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</si>
  <si>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</si>
  <si>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</si>
  <si>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</si>
  <si>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</si>
  <si>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</si>
  <si>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</si>
  <si>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</si>
  <si>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</si>
  <si>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</si>
  <si>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</si>
  <si>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</si>
  <si>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</si>
  <si>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</si>
  <si>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</si>
  <si>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</si>
  <si>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</si>
  <si>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</si>
  <si>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</si>
  <si>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</si>
  <si>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</si>
  <si>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</si>
  <si>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</si>
  <si>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</si>
  <si>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</si>
  <si>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</si>
  <si>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</si>
  <si>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</si>
  <si>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</si>
  <si>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</si>
  <si>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</si>
  <si>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</si>
  <si>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</si>
  <si>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</si>
  <si>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</si>
  <si>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</si>
  <si>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</si>
  <si>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</si>
  <si>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</si>
  <si>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</si>
  <si>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</si>
  <si>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</si>
  <si>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</si>
  <si>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</si>
  <si>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</si>
  <si>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</si>
  <si>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</si>
  <si>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</si>
  <si>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</si>
  <si>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</si>
  <si>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</si>
  <si>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</si>
  <si>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</si>
  <si>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</si>
  <si>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</si>
  <si>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</si>
  <si>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</si>
  <si>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</si>
  <si>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</si>
  <si>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</si>
  <si>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</si>
  <si>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</si>
  <si>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</si>
  <si>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</si>
  <si>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</si>
  <si>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</si>
  <si>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</si>
  <si>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</si>
  <si>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</si>
  <si>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</si>
  <si>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</si>
  <si>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</si>
  <si>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</si>
  <si>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</si>
  <si>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</si>
  <si>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</si>
  <si>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</si>
  <si>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</si>
  <si>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</si>
  <si>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</si>
  <si>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</si>
  <si>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</si>
  <si>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</si>
  <si>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</si>
  <si>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</si>
  <si>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</si>
  <si>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</si>
  <si>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</si>
  <si>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</si>
  <si>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</si>
  <si>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</si>
  <si>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</si>
  <si>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</si>
  <si>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</si>
  <si>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</si>
  <si>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</si>
  <si>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</si>
  <si>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</si>
  <si>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</si>
  <si>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</si>
  <si>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</si>
  <si>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</si>
  <si>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</si>
  <si>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</si>
  <si>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</si>
  <si>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</si>
  <si>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</si>
  <si>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</si>
  <si>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</si>
  <si>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</si>
  <si>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</si>
  <si>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</si>
  <si>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</si>
  <si>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</si>
  <si>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</si>
  <si>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</si>
  <si>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</si>
  <si>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</si>
  <si>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</si>
  <si>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</si>
  <si>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</si>
  <si>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</si>
  <si>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</si>
  <si>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</si>
  <si>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</si>
  <si>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</si>
  <si>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</si>
  <si>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</si>
  <si>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</si>
  <si>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</si>
  <si>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</si>
  <si>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</si>
  <si>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</si>
  <si>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</si>
  <si>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</si>
  <si>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</si>
  <si>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</si>
  <si>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</si>
  <si>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Output should look like below</t>
  </si>
  <si>
    <t>Output should look like below.</t>
  </si>
  <si>
    <t>Statistical Methods - Emp Salary</t>
  </si>
  <si>
    <t>Tim Watson</t>
  </si>
  <si>
    <t>#</t>
  </si>
  <si>
    <t>EMP Salary</t>
  </si>
  <si>
    <t>Mode</t>
  </si>
  <si>
    <t>Sum of Salaries</t>
  </si>
  <si>
    <t>Sum of Yearly Sal</t>
  </si>
  <si>
    <t>Salary</t>
  </si>
  <si>
    <t>(All)</t>
  </si>
  <si>
    <t>Bonus $s</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</si>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</sst>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0" fontId="0" fillId="4" borderId="1" xfId="0" applyFont="1" applyFill="1" applyBorder="1" applyAlignment="1">
      <alignment horizontal="center"/>
    </xf>
    <xf numFmtId="0" fontId="0" fillId="0" borderId="1" xfId="0" applyFont="1" applyBorder="1" applyAlignment="1">
      <alignment horizontal="center"/>
    </xf>
    <xf numFmtId="0" fontId="0" fillId="0" borderId="1" xfId="0" applyFont="1" applyBorder="1"/>
    <xf numFmtId="44" fontId="1" fillId="0" borderId="1" xfId="2" applyFont="1" applyBorder="1"/>
    <xf numFmtId="0" fontId="5" fillId="5" borderId="0" xfId="0" applyFont="1" applyFill="1"/>
    <xf numFmtId="0" fontId="0" fillId="0" borderId="0" xfId="0" pivotButton="1"/>
    <xf numFmtId="0" fontId="0" fillId="0" borderId="0" xfId="0" applyAlignment="1">
      <alignment horizontal="left"/>
    </xf>
    <xf numFmtId="44" fontId="0" fillId="0" borderId="0" xfId="0" applyNumberFormat="1"/>
    <xf numFmtId="0" fontId="0" fillId="0" borderId="10" xfId="0" pivotButton="1" applyBorder="1"/>
    <xf numFmtId="44" fontId="0" fillId="0" borderId="11" xfId="0" applyNumberFormat="1" applyBorder="1" applyAlignment="1">
      <alignment horizontal="center"/>
    </xf>
    <xf numFmtId="0" fontId="0" fillId="0" borderId="10" xfId="0" applyBorder="1" applyAlignment="1">
      <alignment horizontal="left"/>
    </xf>
    <xf numFmtId="44" fontId="0" fillId="0" borderId="11" xfId="0" applyNumberFormat="1" applyBorder="1"/>
    <xf numFmtId="0" fontId="0" fillId="0" borderId="0" xfId="0" applyAlignment="1"/>
    <xf numFmtId="0" fontId="0" fillId="4" borderId="1" xfId="0" applyFont="1" applyFill="1" applyBorder="1" applyAlignment="1">
      <alignment horizontal="center"/>
    </xf>
    <xf numFmtId="0" fontId="5" fillId="5" borderId="0" xfId="0" applyFont="1" applyFill="1" applyAlignment="1">
      <alignment horizontal="center"/>
    </xf>
    <xf numFmtId="0" fontId="0" fillId="6" borderId="1" xfId="0" applyFont="1" applyFill="1" applyBorder="1"/>
    <xf numFmtId="0" fontId="0" fillId="6" borderId="2" xfId="0" applyFont="1" applyFill="1" applyBorder="1"/>
    <xf numFmtId="0" fontId="0" fillId="0" borderId="2" xfId="0" applyFont="1" applyBorder="1"/>
    <xf numFmtId="164" fontId="0" fillId="6" borderId="3" xfId="1" applyNumberFormat="1" applyFont="1" applyFill="1" applyBorder="1"/>
    <xf numFmtId="0" fontId="5" fillId="7" borderId="4" xfId="0" applyFont="1" applyFill="1" applyBorder="1"/>
    <xf numFmtId="0" fontId="5" fillId="7" borderId="5" xfId="0" applyFont="1" applyFill="1" applyBorder="1"/>
    <xf numFmtId="164" fontId="5" fillId="7" borderId="6" xfId="0" applyNumberFormat="1" applyFont="1" applyFill="1" applyBorder="1"/>
    <xf numFmtId="0" fontId="0" fillId="0" borderId="7" xfId="0" applyFont="1" applyBorder="1"/>
    <xf numFmtId="0" fontId="0" fillId="0" borderId="8" xfId="0" applyFont="1" applyBorder="1"/>
    <xf numFmtId="9" fontId="5" fillId="7" borderId="5" xfId="3" applyFont="1" applyFill="1" applyBorder="1" applyAlignment="1">
      <alignment horizontal="center"/>
    </xf>
    <xf numFmtId="9" fontId="0" fillId="0" borderId="5" xfId="3" applyFont="1" applyBorder="1" applyAlignment="1">
      <alignment horizontal="center"/>
    </xf>
    <xf numFmtId="9" fontId="0" fillId="0" borderId="1" xfId="3" applyFont="1" applyBorder="1" applyAlignment="1">
      <alignment horizontal="center"/>
    </xf>
    <xf numFmtId="9" fontId="0" fillId="0" borderId="8" xfId="3" applyFont="1" applyBorder="1" applyAlignment="1">
      <alignment horizontal="center"/>
    </xf>
    <xf numFmtId="164" fontId="0" fillId="0" borderId="5" xfId="0" applyNumberFormat="1" applyFont="1" applyBorder="1"/>
    <xf numFmtId="164" fontId="0" fillId="0" borderId="1" xfId="0" applyNumberFormat="1" applyFont="1" applyBorder="1"/>
    <xf numFmtId="164" fontId="0" fillId="0" borderId="8" xfId="0" applyNumberFormat="1" applyFont="1" applyBorder="1"/>
    <xf numFmtId="0" fontId="0" fillId="8" borderId="0" xfId="0" applyFill="1"/>
    <xf numFmtId="0" fontId="0" fillId="8" borderId="10" xfId="0" applyFill="1" applyBorder="1" applyAlignment="1">
      <alignment horizontal="left"/>
    </xf>
    <xf numFmtId="44" fontId="0" fillId="8" borderId="11" xfId="0" applyNumberFormat="1" applyFill="1" applyBorder="1"/>
    <xf numFmtId="0" fontId="2" fillId="9" borderId="10" xfId="0" applyFont="1" applyFill="1" applyBorder="1"/>
    <xf numFmtId="44" fontId="2" fillId="9" borderId="11" xfId="0" applyNumberFormat="1" applyFont="1" applyFill="1" applyBorder="1"/>
  </cellXfs>
  <cellStyles count="4">
    <cellStyle name="Comma" xfId="1" builtinId="3"/>
    <cellStyle name="Currency" xfId="2" builtinId="4"/>
    <cellStyle name="Normal" xfId="0" builtinId="0"/>
    <cellStyle name="Percent" xfId="3" builtinId="5"/>
  </cellStyles>
  <dxfs count="237">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ont>
        <b/>
      </font>
    </dxf>
    <dxf>
      <font>
        <b/>
      </font>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8" tint="0.39997558519241921"/>
        </patternFill>
      </fill>
    </dxf>
    <dxf>
      <fill>
        <patternFill>
          <bgColor theme="0"/>
        </patternFill>
      </fill>
    </dxf>
    <dxf>
      <fill>
        <patternFill>
          <bgColor theme="0"/>
        </patternFill>
      </fill>
    </dxf>
    <dxf>
      <fill>
        <patternFill>
          <bgColor theme="8"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font>
        <b/>
      </font>
    </dxf>
    <dxf>
      <font>
        <b/>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font>
    </dxf>
    <dxf>
      <font>
        <b/>
      </font>
    </dxf>
    <dxf>
      <font>
        <b/>
      </font>
    </dxf>
    <dxf>
      <font>
        <b/>
      </font>
    </dxf>
    <dxf>
      <font>
        <b/>
      </font>
    </dxf>
    <dxf>
      <font>
        <b val="0"/>
        <i val="0"/>
        <strike val="0"/>
        <condense val="0"/>
        <extend val="0"/>
        <outline val="0"/>
        <shadow val="0"/>
        <u val="none"/>
        <vertAlign val="baseline"/>
        <sz val="11"/>
        <color theme="1"/>
        <name val="Calibri"/>
        <family val="2"/>
        <scheme val="minor"/>
      </font>
      <numFmt numFmtId="1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theme="4" tint="0.39997558519241921"/>
        </bottom>
      </border>
    </dxf>
    <dxf>
      <border>
        <top style="hair">
          <color indexed="64"/>
        </top>
        <bottom style="hair">
          <color indexed="64"/>
        </bottom>
        <vertical style="hair">
          <color indexed="64"/>
        </vertical>
        <horizontal style="hair">
          <color indexed="64"/>
        </horizontal>
      </border>
    </dxf>
    <dxf>
      <border>
        <top style="hair">
          <color indexed="64"/>
        </top>
        <bottom style="hair">
          <color indexed="64"/>
        </bottom>
        <vertical style="hair">
          <color indexed="64"/>
        </vertical>
        <horizontal style="hair">
          <color indexed="64"/>
        </horizontal>
      </border>
    </dxf>
    <dxf>
      <border>
        <top style="hair">
          <color indexed="64"/>
        </top>
        <bottom style="hair">
          <color indexed="64"/>
        </bottom>
        <vertical style="hair">
          <color indexed="64"/>
        </vertical>
        <horizontal style="hair">
          <color indexed="64"/>
        </horizontal>
      </border>
    </dxf>
    <dxf>
      <border>
        <top style="hair">
          <color indexed="64"/>
        </top>
        <bottom style="hair">
          <color indexed="64"/>
        </bottom>
        <vertical style="hair">
          <color indexed="64"/>
        </vertical>
        <horizontal style="hair">
          <color indexed="64"/>
        </horizontal>
      </border>
    </dxf>
    <dxf>
      <border>
        <top style="hair">
          <color indexed="64"/>
        </top>
        <bottom style="hair">
          <color indexed="64"/>
        </bottom>
        <vertical style="hair">
          <color indexed="64"/>
        </vertical>
        <horizontal style="hair">
          <color indexed="64"/>
        </horizontal>
      </border>
    </dxf>
    <dxf>
      <alignment horizontal="center"/>
    </dxf>
    <dxf>
      <numFmt numFmtId="34" formatCode="_(&quot;$&quot;* #,##0.00_);_(&quot;$&quot;* \(#,##0.00\);_(&quot;$&quot;* &quot;-&quot;??_);_(@_)"/>
    </dxf>
    <dxf>
      <numFmt numFmtId="34" formatCode="_(&quot;$&quot;* #,##0.00_);_(&quot;$&quot;* \(#,##0.00\);_(&quot;$&quot;* &quot;-&quot;??_);_(@_)"/>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numFmt numFmtId="34" formatCode="_(&quot;$&quot;* #,##0.00_);_(&quot;$&quot;* \(#,##0.00\);_(&quot;$&quot;* &quot;-&quot;??_);_(@_)"/>
    </dxf>
    <dxf>
      <numFmt numFmtId="34" formatCode="_(&quot;$&quot;* #,##0.00_);_(&quot;$&quot;* \(#,##0.00\);_(&quot;$&quot;* &quot;-&quot;??_);_(@_)"/>
    </dxf>
    <dxf>
      <alignment horizontal="center"/>
    </dxf>
    <dxf>
      <alignment horizontal="right"/>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border>
        <top style="hair">
          <color auto="1"/>
        </top>
        <bottom style="hair">
          <color auto="1"/>
        </bottom>
        <vertical style="hair">
          <color auto="1"/>
        </vertical>
        <horizontal style="hair">
          <color auto="1"/>
        </horizontal>
      </border>
    </dxf>
    <dxf>
      <numFmt numFmtId="34" formatCode="_(&quot;$&quot;* #,##0.00_);_(&quot;$&quot;* \(#,##0.00\);_(&quot;$&quot;* &quot;-&quot;??_);_(@_)"/>
    </dxf>
    <dxf>
      <numFmt numFmtId="34" formatCode="_(&quot;$&quot;* #,##0.00_);_(&quot;$&quot;* \(#,##0.00\);_(&quot;$&quot;* &quot;-&quot;??_);_(@_)"/>
    </dxf>
    <dxf>
      <border>
        <vertical style="hair">
          <color auto="1"/>
        </vertical>
      </border>
    </dxf>
    <dxf>
      <border>
        <vertical style="hair">
          <color auto="1"/>
        </vertical>
      </border>
    </dxf>
    <dxf>
      <border>
        <vertical style="hair">
          <color auto="1"/>
        </vertical>
      </border>
    </dxf>
    <dxf>
      <border>
        <vertical style="hair">
          <color auto="1"/>
        </vertical>
      </border>
    </dxf>
    <dxf>
      <border>
        <vertical style="hair">
          <color auto="1"/>
        </vertical>
      </border>
    </dxf>
    <dxf>
      <border>
        <top style="hair">
          <color auto="1"/>
        </top>
        <bottom style="hair">
          <color auto="1"/>
        </bottom>
        <horizontal style="hair">
          <color auto="1"/>
        </horizontal>
      </border>
    </dxf>
    <dxf>
      <border>
        <top style="hair">
          <color auto="1"/>
        </top>
        <bottom style="hair">
          <color auto="1"/>
        </bottom>
        <horizontal style="hair">
          <color auto="1"/>
        </horizontal>
      </border>
    </dxf>
    <dxf>
      <border>
        <top style="hair">
          <color auto="1"/>
        </top>
        <bottom style="hair">
          <color auto="1"/>
        </bottom>
        <horizontal style="hair">
          <color auto="1"/>
        </horizontal>
      </border>
    </dxf>
    <dxf>
      <border>
        <top style="hair">
          <color auto="1"/>
        </top>
        <bottom style="hair">
          <color auto="1"/>
        </bottom>
        <horizontal style="hair">
          <color auto="1"/>
        </horizontal>
      </border>
    </dxf>
    <dxf>
      <border>
        <top style="hair">
          <color auto="1"/>
        </top>
        <bottom style="hair">
          <color auto="1"/>
        </bottom>
        <horizontal style="hair">
          <color auto="1"/>
        </horizontal>
      </border>
    </dxf>
    <dxf>
      <numFmt numFmtId="34" formatCode="_(&quot;$&quot;* #,##0.00_);_(&quot;$&quot;* \(#,##0.00\);_(&quot;$&quot;* &quot;-&quot;??_);_(@_)"/>
    </dxf>
    <dxf>
      <numFmt numFmtId="34" formatCode="_(&quot;$&quot;* #,##0.00_);_(&quot;$&quot;* \(#,##0.00\);_(&quot;$&quot;* &quot;-&quot;??_);_(@_)"/>
    </dxf>
    <dxf>
      <alignment horizontal="center"/>
    </dxf>
    <dxf>
      <alignment horizontal="center"/>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180975</xdr:rowOff>
    </xdr:from>
    <xdr:to>
      <xdr:col>7</xdr:col>
      <xdr:colOff>908316</xdr:colOff>
      <xdr:row>21</xdr:row>
      <xdr:rowOff>35022</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0" y="2352675"/>
          <a:ext cx="5070741" cy="194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177800</xdr:rowOff>
    </xdr:from>
    <xdr:to>
      <xdr:col>10</xdr:col>
      <xdr:colOff>70815</xdr:colOff>
      <xdr:row>15</xdr:row>
      <xdr:rowOff>161925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0" y="1968500"/>
          <a:ext cx="6719265" cy="1317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9</xdr:row>
      <xdr:rowOff>180975</xdr:rowOff>
    </xdr:from>
    <xdr:to>
      <xdr:col>9</xdr:col>
      <xdr:colOff>531874</xdr:colOff>
      <xdr:row>17</xdr:row>
      <xdr:rowOff>0</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9525" y="2162175"/>
          <a:ext cx="7208899" cy="1343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273409</xdr:colOff>
      <xdr:row>25</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0" y="2667000"/>
          <a:ext cx="6991709" cy="2235315"/>
        </a:xfrm>
        <a:prstGeom prst="rect">
          <a:avLst/>
        </a:prstGeom>
      </xdr:spPr>
    </xdr:pic>
    <xdr:clientData/>
  </xdr:twoCellAnchor>
  <xdr:twoCellAnchor editAs="oneCell">
    <xdr:from>
      <xdr:col>3</xdr:col>
      <xdr:colOff>200025</xdr:colOff>
      <xdr:row>4</xdr:row>
      <xdr:rowOff>1</xdr:rowOff>
    </xdr:from>
    <xdr:to>
      <xdr:col>6</xdr:col>
      <xdr:colOff>200025</xdr:colOff>
      <xdr:row>10</xdr:row>
      <xdr:rowOff>1</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E6FCAB48-1C76-4038-8FC3-16BF5CEC8C3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57450" y="10287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295564</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8</xdr:col>
      <xdr:colOff>575014</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twoCellAnchor editAs="oneCell">
    <xdr:from>
      <xdr:col>3</xdr:col>
      <xdr:colOff>76200</xdr:colOff>
      <xdr:row>3</xdr:row>
      <xdr:rowOff>0</xdr:rowOff>
    </xdr:from>
    <xdr:to>
      <xdr:col>6</xdr:col>
      <xdr:colOff>38100</xdr:colOff>
      <xdr:row>9</xdr:row>
      <xdr:rowOff>28575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E5591075-6B4E-4C66-9DDD-2BDF60626A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943225" y="838200"/>
              <a:ext cx="17907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349535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140082</xdr:colOff>
      <xdr:row>32</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twoCellAnchor editAs="oneCell">
    <xdr:from>
      <xdr:col>6</xdr:col>
      <xdr:colOff>266700</xdr:colOff>
      <xdr:row>2</xdr:row>
      <xdr:rowOff>9526</xdr:rowOff>
    </xdr:from>
    <xdr:to>
      <xdr:col>9</xdr:col>
      <xdr:colOff>266700</xdr:colOff>
      <xdr:row>7</xdr:row>
      <xdr:rowOff>180975</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847A6E45-9E4E-434A-A48F-0EBAEEA0F44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5029200" y="657226"/>
              <a:ext cx="182880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2</xdr:row>
      <xdr:rowOff>9526</xdr:rowOff>
    </xdr:from>
    <xdr:to>
      <xdr:col>6</xdr:col>
      <xdr:colOff>257175</xdr:colOff>
      <xdr:row>8</xdr:row>
      <xdr:rowOff>19049</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02E94E24-9B06-4CE9-8ADC-C51D38561A7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3190875" y="657226"/>
              <a:ext cx="1828800" cy="1152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son Adames" refreshedDate="45402.455758564814" createdVersion="7" refreshedVersion="7" minRefreshableVersion="3" recordCount="50" xr:uid="{9033CFB6-4983-4DFF-A63C-31C615EDC804}">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12746902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son Adames" refreshedDate="45406.051285879628" createdVersion="7" refreshedVersion="7" minRefreshableVersion="3" recordCount="50" xr:uid="{11130241-DE26-44B0-9FDB-37B5FBA39655}">
  <cacheSource type="worksheet">
    <worksheetSource name="Table3"/>
  </cacheSource>
  <cacheFields count="7">
    <cacheField name="Employee ID" numFmtId="0">
      <sharedItems/>
    </cacheField>
    <cacheField name="Department" numFmtId="0">
      <sharedItems count="3">
        <s v="Procurement"/>
        <s v="Finance"/>
        <s v="Sales"/>
      </sharedItems>
    </cacheField>
    <cacheField name="Employee" numFmtId="0">
      <sharedItems count="50">
        <s v="Natalie Porter"/>
        <s v="Dan Ziegler"/>
        <s v="Paul Wells"/>
        <s v="Kim West"/>
        <s v="Stephen Hughes"/>
        <s v="Crystal Doyle"/>
        <s v="Andre Cooper"/>
        <s v="Corinna Schmidt"/>
        <s v="Ashley Lee"/>
        <s v="John Baptist"/>
        <s v="Tommy Lee"/>
        <s v="Robert Richardson"/>
        <s v="Walter Miller"/>
        <s v="Gary Miller"/>
        <s v="Sarah Gavlace"/>
        <s v="Mahitha Nowman"/>
        <s v="Robert Blume"/>
        <s v="Lenny Karwiz "/>
        <s v="Wolfgang Ramjac"/>
        <s v="Roger Mun"/>
        <s v="John Mark"/>
        <s v="Sharon Rose"/>
        <s v="Robert Musser"/>
        <s v="Tim Watson"/>
        <s v="Charles Paul"/>
        <s v="Rose Kuntum"/>
        <s v="James Willard"/>
        <s v="Lukas Hofer"/>
        <s v="Isaac Doantan"/>
        <s v="Ruth Joseph"/>
        <s v="Paul Hill"/>
        <s v="Edward William"/>
        <s v="Daniel Garrett"/>
        <s v="John Mylas"/>
        <s v="Ann Withers"/>
        <s v="Mercy Mayo"/>
        <s v="Maria Tot"/>
        <s v="Daniela Schreiber"/>
        <s v="Stephen Hawkings "/>
        <s v="Betina Bauer"/>
        <s v="Brigitte Bond"/>
        <s v="Mike Saban"/>
        <s v="Joseph Vinod"/>
        <s v="Ewan Thompson"/>
        <s v="Robert Spear"/>
        <s v="Richard Elliot"/>
        <s v="Hanna Morea"/>
        <s v="Stevie Bridge"/>
        <s v="Paul Garza"/>
        <s v="Peter Ramsy"/>
      </sharedItems>
    </cacheField>
    <cacheField name="Country" numFmtId="0">
      <sharedItems count="3">
        <s v="USA"/>
        <s v="Australia"/>
        <s v="Netherlands"/>
      </sharedItems>
    </cacheField>
    <cacheField name="Yearly Sal" numFmtId="164">
      <sharedItems containsSemiMixedTypes="0" containsString="0" containsNumber="1" containsInteger="1" minValue="21971" maxValue="140000"/>
    </cacheField>
    <cacheField name="Bonus %" numFmtId="9">
      <sharedItems containsSemiMixedTypes="0" containsString="0" containsNumber="1" minValue="0" maxValue="0.27"/>
    </cacheField>
    <cacheField name="Bonus $s" numFmtId="164">
      <sharedItems containsSemiMixedTypes="0" containsString="0" containsNumber="1" minValue="0" maxValue="28000"/>
    </cacheField>
  </cacheFields>
  <extLst>
    <ext xmlns:x14="http://schemas.microsoft.com/office/spreadsheetml/2009/9/main" uri="{725AE2AE-9491-48be-B2B4-4EB974FC3084}">
      <x14:pivotCacheDefinition pivotCacheId="1541724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3"/>
    <x v="0"/>
    <x v="0"/>
    <x v="0"/>
    <n v="140000"/>
    <n v="0.1"/>
    <n v="14000"/>
  </r>
  <r>
    <s v="ID11"/>
    <x v="1"/>
    <x v="1"/>
    <x v="1"/>
    <n v="140000"/>
    <n v="0.2"/>
    <n v="28000"/>
  </r>
  <r>
    <s v="ID19"/>
    <x v="2"/>
    <x v="2"/>
    <x v="0"/>
    <n v="135000"/>
    <n v="0.14000000000000001"/>
    <n v="18900"/>
  </r>
  <r>
    <s v="ID13"/>
    <x v="2"/>
    <x v="3"/>
    <x v="2"/>
    <n v="134000"/>
    <n v="0.08"/>
    <n v="10720"/>
  </r>
  <r>
    <s v="ID42"/>
    <x v="2"/>
    <x v="4"/>
    <x v="0"/>
    <n v="120000"/>
    <n v="0.13"/>
    <n v="15600"/>
  </r>
  <r>
    <s v="ID1"/>
    <x v="1"/>
    <x v="5"/>
    <x v="0"/>
    <n v="120000"/>
    <n v="0.21"/>
    <n v="25200"/>
  </r>
  <r>
    <s v="ID29"/>
    <x v="0"/>
    <x v="6"/>
    <x v="2"/>
    <n v="110000"/>
    <n v="0.18"/>
    <n v="19800"/>
  </r>
  <r>
    <s v="ID16"/>
    <x v="0"/>
    <x v="7"/>
    <x v="0"/>
    <n v="97000"/>
    <n v="0.19"/>
    <n v="18430"/>
  </r>
  <r>
    <s v="ID32"/>
    <x v="1"/>
    <x v="8"/>
    <x v="1"/>
    <n v="97000"/>
    <n v="0.15"/>
    <n v="14550"/>
  </r>
  <r>
    <s v="ID35"/>
    <x v="1"/>
    <x v="9"/>
    <x v="0"/>
    <n v="97000"/>
    <n v="0.18"/>
    <n v="17460"/>
  </r>
  <r>
    <s v="ID23"/>
    <x v="2"/>
    <x v="10"/>
    <x v="0"/>
    <n v="93668"/>
    <n v="0"/>
    <n v="0"/>
  </r>
  <r>
    <s v="ID26"/>
    <x v="1"/>
    <x v="11"/>
    <x v="0"/>
    <n v="90000"/>
    <n v="0.25"/>
    <n v="22500"/>
  </r>
  <r>
    <s v="ID5"/>
    <x v="2"/>
    <x v="12"/>
    <x v="0"/>
    <n v="89500"/>
    <n v="0.06"/>
    <n v="5370"/>
  </r>
  <r>
    <s v="ID4"/>
    <x v="1"/>
    <x v="13"/>
    <x v="1"/>
    <n v="89500"/>
    <n v="0.24"/>
    <n v="21480"/>
  </r>
  <r>
    <s v="ID37"/>
    <x v="0"/>
    <x v="14"/>
    <x v="0"/>
    <n v="89500"/>
    <n v="0.21"/>
    <n v="18795"/>
  </r>
  <r>
    <s v="ID44"/>
    <x v="0"/>
    <x v="15"/>
    <x v="0"/>
    <n v="89500"/>
    <n v="0.09"/>
    <n v="8055"/>
  </r>
  <r>
    <s v="ID6"/>
    <x v="1"/>
    <x v="16"/>
    <x v="2"/>
    <n v="88357"/>
    <n v="0"/>
    <n v="0"/>
  </r>
  <r>
    <s v="ID49"/>
    <x v="2"/>
    <x v="17"/>
    <x v="0"/>
    <n v="83117"/>
    <n v="0.2"/>
    <n v="16623.400000000001"/>
  </r>
  <r>
    <s v="ID17"/>
    <x v="2"/>
    <x v="18"/>
    <x v="1"/>
    <n v="80000"/>
    <n v="0.06"/>
    <n v="4800"/>
  </r>
  <r>
    <s v="ID20"/>
    <x v="1"/>
    <x v="19"/>
    <x v="2"/>
    <n v="80000"/>
    <n v="0.25"/>
    <n v="20000"/>
  </r>
  <r>
    <s v="ID39"/>
    <x v="0"/>
    <x v="20"/>
    <x v="2"/>
    <n v="80000"/>
    <n v="0.16"/>
    <n v="12800"/>
  </r>
  <r>
    <s v="ID46"/>
    <x v="0"/>
    <x v="21"/>
    <x v="0"/>
    <n v="80000"/>
    <n v="0.18"/>
    <n v="14400"/>
  </r>
  <r>
    <s v="ID30"/>
    <x v="0"/>
    <x v="22"/>
    <x v="0"/>
    <n v="68357"/>
    <n v="0"/>
    <n v="0"/>
  </r>
  <r>
    <s v="ID33"/>
    <x v="1"/>
    <x v="23"/>
    <x v="0"/>
    <n v="68357"/>
    <n v="0.15"/>
    <n v="10253.549999999999"/>
  </r>
  <r>
    <s v="ID45"/>
    <x v="0"/>
    <x v="24"/>
    <x v="1"/>
    <n v="65971"/>
    <n v="0.1"/>
    <n v="6597.1"/>
  </r>
  <r>
    <s v="ID48"/>
    <x v="2"/>
    <x v="25"/>
    <x v="1"/>
    <n v="60445"/>
    <n v="0.19"/>
    <n v="11484.55"/>
  </r>
  <r>
    <s v="ID18"/>
    <x v="2"/>
    <x v="26"/>
    <x v="1"/>
    <n v="60270"/>
    <n v="0"/>
    <n v="0"/>
  </r>
  <r>
    <s v="ID31"/>
    <x v="1"/>
    <x v="27"/>
    <x v="0"/>
    <n v="59200"/>
    <n v="0.06"/>
    <n v="3552"/>
  </r>
  <r>
    <s v="ID41"/>
    <x v="2"/>
    <x v="28"/>
    <x v="0"/>
    <n v="58445"/>
    <n v="0.22"/>
    <n v="12857.9"/>
  </r>
  <r>
    <s v="ID50"/>
    <x v="2"/>
    <x v="29"/>
    <x v="1"/>
    <n v="58445"/>
    <n v="0.11"/>
    <n v="6428.95"/>
  </r>
  <r>
    <s v="ID25"/>
    <x v="1"/>
    <x v="30"/>
    <x v="1"/>
    <n v="58445"/>
    <n v="0.25"/>
    <n v="14611.25"/>
  </r>
  <r>
    <s v="ID47"/>
    <x v="2"/>
    <x v="31"/>
    <x v="2"/>
    <n v="55117"/>
    <n v="0.13"/>
    <n v="7165.21"/>
  </r>
  <r>
    <s v="ID28"/>
    <x v="1"/>
    <x v="32"/>
    <x v="0"/>
    <n v="55117"/>
    <n v="0"/>
    <n v="0"/>
  </r>
  <r>
    <s v="ID40"/>
    <x v="0"/>
    <x v="33"/>
    <x v="1"/>
    <n v="55117"/>
    <n v="0.14000000000000001"/>
    <n v="7716.380000000001"/>
  </r>
  <r>
    <s v="ID14"/>
    <x v="0"/>
    <x v="34"/>
    <x v="1"/>
    <n v="51800"/>
    <n v="0.09"/>
    <n v="4662"/>
  </r>
  <r>
    <s v="ID34"/>
    <x v="1"/>
    <x v="35"/>
    <x v="2"/>
    <n v="51800"/>
    <n v="0.19"/>
    <n v="9842"/>
  </r>
  <r>
    <s v="ID21"/>
    <x v="2"/>
    <x v="36"/>
    <x v="2"/>
    <n v="50545"/>
    <n v="0.25"/>
    <n v="12636.25"/>
  </r>
  <r>
    <s v="ID2"/>
    <x v="1"/>
    <x v="37"/>
    <x v="2"/>
    <n v="50545"/>
    <n v="0"/>
    <n v="0"/>
  </r>
  <r>
    <s v="ID43"/>
    <x v="0"/>
    <x v="38"/>
    <x v="2"/>
    <n v="45450"/>
    <n v="0.16"/>
    <n v="7272"/>
  </r>
  <r>
    <s v="ID15"/>
    <x v="1"/>
    <x v="39"/>
    <x v="0"/>
    <n v="45117"/>
    <n v="0.17"/>
    <n v="7669.89"/>
  </r>
  <r>
    <s v="ID10"/>
    <x v="2"/>
    <x v="40"/>
    <x v="0"/>
    <n v="45117"/>
    <n v="0.24"/>
    <n v="10828.08"/>
  </r>
  <r>
    <s v="ID27"/>
    <x v="0"/>
    <x v="41"/>
    <x v="0"/>
    <n v="45000"/>
    <n v="0.18"/>
    <n v="8100"/>
  </r>
  <r>
    <s v="ID36"/>
    <x v="1"/>
    <x v="42"/>
    <x v="1"/>
    <n v="45000"/>
    <n v="0.18"/>
    <n v="8100"/>
  </r>
  <r>
    <s v="ID22"/>
    <x v="2"/>
    <x v="43"/>
    <x v="0"/>
    <n v="45000"/>
    <n v="0.09"/>
    <n v="4050"/>
  </r>
  <r>
    <s v="ID8"/>
    <x v="2"/>
    <x v="44"/>
    <x v="2"/>
    <n v="39627"/>
    <n v="0.23"/>
    <n v="9114.2100000000009"/>
  </r>
  <r>
    <s v="ID12"/>
    <x v="1"/>
    <x v="45"/>
    <x v="0"/>
    <n v="35971"/>
    <n v="0.14000000000000001"/>
    <n v="5035.9400000000005"/>
  </r>
  <r>
    <s v="ID38"/>
    <x v="0"/>
    <x v="46"/>
    <x v="2"/>
    <n v="35971"/>
    <n v="0.14000000000000001"/>
    <n v="5035.9400000000005"/>
  </r>
  <r>
    <s v="ID7"/>
    <x v="2"/>
    <x v="47"/>
    <x v="2"/>
    <n v="34808"/>
    <n v="0.27"/>
    <n v="9398.16"/>
  </r>
  <r>
    <s v="ID24"/>
    <x v="2"/>
    <x v="48"/>
    <x v="0"/>
    <n v="29726"/>
    <n v="0.1"/>
    <n v="2972.6000000000004"/>
  </r>
  <r>
    <s v="ID9"/>
    <x v="2"/>
    <x v="49"/>
    <x v="1"/>
    <n v="21971"/>
    <n v="0.23"/>
    <n v="505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8591F-709C-4832-AF77-3CCD67CFC990}"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epartment">
  <location ref="B2:C5"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3">
    <i>
      <x/>
    </i>
    <i>
      <x v="1"/>
    </i>
    <i>
      <x v="2"/>
    </i>
  </rowItems>
  <colItems count="1">
    <i/>
  </colItems>
  <dataFields count="1">
    <dataField name="Sum of Yearly Sal" fld="4" baseField="0" baseItem="0" numFmtId="44"/>
  </dataFields>
  <formats count="2">
    <format dxfId="215">
      <pivotArea outline="0" collapsedLevelsAreSubtotals="1" fieldPosition="0"/>
    </format>
    <format dxfId="214">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36F05-0300-4CA2-AA10-A87530D74D62}" name="PivotTable1"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Employee">
  <location ref="B5:C7" firstHeaderRow="1" firstDataRow="1" firstDataCol="1"/>
  <pivotFields count="5">
    <pivotField showAll="0"/>
    <pivotField showAll="0">
      <items count="4">
        <item x="2"/>
        <item x="1"/>
        <item x="0"/>
        <item t="default"/>
      </items>
    </pivotField>
    <pivotField axis="axisRow" showAll="0" measureFilter="1" sortType="descending">
      <items count="51">
        <item x="10"/>
        <item x="8"/>
        <item x="3"/>
        <item x="32"/>
        <item x="5"/>
        <item x="41"/>
        <item x="42"/>
        <item x="45"/>
        <item x="36"/>
        <item x="49"/>
        <item x="47"/>
        <item x="21"/>
        <item x="1"/>
        <item x="28"/>
        <item x="15"/>
        <item x="29"/>
        <item x="20"/>
        <item x="9"/>
        <item x="6"/>
        <item x="23"/>
        <item x="2"/>
        <item x="13"/>
        <item x="18"/>
        <item x="33"/>
        <item x="12"/>
        <item x="43"/>
        <item x="30"/>
        <item x="48"/>
        <item x="4"/>
        <item x="35"/>
        <item x="39"/>
        <item x="38"/>
        <item x="34"/>
        <item x="0"/>
        <item x="40"/>
        <item x="37"/>
        <item x="19"/>
        <item x="7"/>
        <item x="46"/>
        <item x="26"/>
        <item x="22"/>
        <item x="27"/>
        <item x="24"/>
        <item x="17"/>
        <item x="44"/>
        <item x="11"/>
        <item x="25"/>
        <item x="31"/>
        <item x="16"/>
        <item x="14"/>
        <item t="default"/>
      </items>
    </pivotField>
    <pivotField showAll="0"/>
    <pivotField dataField="1" numFmtId="164" showAll="0"/>
  </pivotFields>
  <rowFields count="1">
    <field x="2"/>
  </rowFields>
  <rowItems count="2">
    <i>
      <x v="21"/>
    </i>
    <i>
      <x v="41"/>
    </i>
  </rowItems>
  <colItems count="1">
    <i/>
  </colItems>
  <dataFields count="1">
    <dataField name="Salary" fld="4" baseField="0" baseItem="0" numFmtId="44"/>
  </dataFields>
  <formats count="13">
    <format dxfId="213">
      <pivotArea dataOnly="0" labelOnly="1" outline="0" axis="axisValues" fieldPosition="0"/>
    </format>
    <format dxfId="212">
      <pivotArea dataOnly="0" outline="0" axis="axisValues" fieldPosition="0"/>
    </format>
    <format dxfId="211">
      <pivotArea outline="0" collapsedLevelsAreSubtotals="1" fieldPosition="0"/>
    </format>
    <format dxfId="210">
      <pivotArea type="all" dataOnly="0" outline="0" fieldPosition="0"/>
    </format>
    <format dxfId="209">
      <pivotArea outline="0" collapsedLevelsAreSubtotals="1" fieldPosition="0"/>
    </format>
    <format dxfId="208">
      <pivotArea field="2" type="button" dataOnly="0" labelOnly="1" outline="0" axis="axisRow" fieldPosition="0"/>
    </format>
    <format dxfId="207">
      <pivotArea dataOnly="0" labelOnly="1" fieldPosition="0">
        <references count="1">
          <reference field="2" count="2">
            <x v="21"/>
            <x v="41"/>
          </reference>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2" type="button" dataOnly="0" labelOnly="1" outline="0" axis="axisRow" fieldPosition="0"/>
    </format>
    <format dxfId="202">
      <pivotArea dataOnly="0" labelOnly="1" fieldPosition="0">
        <references count="1">
          <reference field="2" count="2">
            <x v="21"/>
            <x v="41"/>
          </reference>
        </references>
      </pivotArea>
    </format>
    <format dxfId="201">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6D2FF-49E2-4780-B50C-876DE90AEB4E}" name="PivotTable1"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Employee">
  <location ref="B4:C6" firstHeaderRow="1" firstDataRow="1" firstDataCol="1" rowPageCount="1" colPageCount="1"/>
  <pivotFields count="5">
    <pivotField showAll="0"/>
    <pivotField axis="axisPage"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2">
    <i>
      <x v="29"/>
    </i>
    <i>
      <x v="32"/>
    </i>
  </rowItems>
  <colItems count="1">
    <i/>
  </colItems>
  <pageFields count="1">
    <pageField fld="1" hier="-1"/>
  </pageFields>
  <dataFields count="1">
    <dataField name="Salary" fld="4" baseField="0" baseItem="0" numFmtId="44"/>
  </dataFields>
  <formats count="7">
    <format dxfId="200">
      <pivotArea outline="0" collapsedLevelsAreSubtotals="1" fieldPosition="0"/>
    </format>
    <format dxfId="199">
      <pivotArea dataOnly="0" labelOnly="1" outline="0" axis="axisValues" fieldPosition="0"/>
    </format>
    <format dxfId="198">
      <pivotArea type="all" dataOnly="0" outline="0" fieldPosition="0"/>
    </format>
    <format dxfId="197">
      <pivotArea outline="0" collapsedLevelsAreSubtotals="1" fieldPosition="0"/>
    </format>
    <format dxfId="196">
      <pivotArea field="2" type="button" dataOnly="0" labelOnly="1" outline="0" axis="axisRow" fieldPosition="0"/>
    </format>
    <format dxfId="195">
      <pivotArea dataOnly="0" labelOnly="1" fieldPosition="0">
        <references count="1">
          <reference field="2" count="2">
            <x v="29"/>
            <x v="32"/>
          </reference>
        </references>
      </pivotArea>
    </format>
    <format dxfId="194">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979B73-9E29-42B2-9277-BDEF12E8768B}"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Employee">
  <location ref="B4:C6"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2">
    <i>
      <x v="8"/>
    </i>
    <i>
      <x v="28"/>
    </i>
  </rowItems>
  <colItems count="1">
    <i/>
  </colItems>
  <dataFields count="1">
    <dataField name="Salary" fld="4" baseField="0" baseItem="0" numFmtId="44"/>
  </dataFields>
  <formats count="9">
    <format dxfId="193">
      <pivotArea collapsedLevelsAreSubtotals="1" fieldPosition="0">
        <references count="1">
          <reference field="2" count="1">
            <x v="0"/>
          </reference>
        </references>
      </pivotArea>
    </format>
    <format dxfId="192">
      <pivotArea dataOnly="0" labelOnly="1" outline="0" axis="axisValues" fieldPosition="0"/>
    </format>
    <format dxfId="191">
      <pivotArea outline="0" collapsedLevelsAreSubtotals="1"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2" type="button" dataOnly="0" labelOnly="1" outline="0" axis="axisRow" fieldPosition="0"/>
    </format>
    <format dxfId="186">
      <pivotArea dataOnly="0" labelOnly="1" fieldPosition="0">
        <references count="1">
          <reference field="2" count="2">
            <x v="8"/>
            <x v="28"/>
          </reference>
        </references>
      </pivotArea>
    </format>
    <format dxfId="185">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9704B5-50FB-41FD-88C5-BB2D159050E1}" name="PivotTable5"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Employee">
  <location ref="B4:C6" firstHeaderRow="1" firstDataRow="1" firstDataCol="1" rowPageCount="1" colPageCount="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axis="axisPage" showAll="0">
      <items count="4">
        <item x="0"/>
        <item x="1"/>
        <item x="2"/>
        <item t="default"/>
      </items>
    </pivotField>
    <pivotField dataField="1" numFmtId="164" showAll="0"/>
  </pivotFields>
  <rowFields count="1">
    <field x="2"/>
  </rowFields>
  <rowItems count="2">
    <i>
      <x v="29"/>
    </i>
    <i>
      <x v="32"/>
    </i>
  </rowItems>
  <colItems count="1">
    <i/>
  </colItems>
  <pageFields count="1">
    <pageField fld="3" hier="-1"/>
  </pageFields>
  <dataFields count="1">
    <dataField name="Salary" fld="4" baseField="0" baseItem="0" numFmtId="44"/>
  </dataFields>
  <formats count="8">
    <format dxfId="184">
      <pivotArea outline="0" collapsedLevelsAreSubtotals="1" fieldPosition="0"/>
    </format>
    <format dxfId="183">
      <pivotArea dataOnly="0" labelOnly="1" outline="0" axis="axisValues"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2" type="button" dataOnly="0" labelOnly="1" outline="0" axis="axisRow" fieldPosition="0"/>
    </format>
    <format dxfId="178">
      <pivotArea dataOnly="0" labelOnly="1" fieldPosition="0">
        <references count="1">
          <reference field="2" count="2">
            <x v="29"/>
            <x v="32"/>
          </reference>
        </references>
      </pivotArea>
    </format>
    <format dxfId="177">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A2764F-594E-45DD-AFCD-51EAA636CFF2}" name="PivotTable4" cacheId="1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Employee Name">
  <location ref="B3:C53" firstHeaderRow="1" firstDataRow="1" firstDataCol="1"/>
  <pivotFields count="7">
    <pivotField showAll="0"/>
    <pivotField showAll="0">
      <items count="4">
        <item x="1"/>
        <item x="0"/>
        <item x="2"/>
        <item t="default"/>
      </items>
    </pivotField>
    <pivotField axis="axisRow" showAll="0">
      <items count="51">
        <item x="6"/>
        <item x="34"/>
        <item x="8"/>
        <item x="39"/>
        <item x="40"/>
        <item x="24"/>
        <item x="7"/>
        <item x="5"/>
        <item x="1"/>
        <item x="32"/>
        <item x="37"/>
        <item x="31"/>
        <item x="43"/>
        <item x="13"/>
        <item x="46"/>
        <item x="28"/>
        <item x="26"/>
        <item x="9"/>
        <item x="20"/>
        <item x="33"/>
        <item x="42"/>
        <item x="3"/>
        <item x="17"/>
        <item x="27"/>
        <item x="15"/>
        <item x="36"/>
        <item x="35"/>
        <item x="41"/>
        <item x="0"/>
        <item x="48"/>
        <item x="30"/>
        <item x="2"/>
        <item x="49"/>
        <item x="45"/>
        <item x="16"/>
        <item x="22"/>
        <item x="11"/>
        <item x="44"/>
        <item x="19"/>
        <item x="25"/>
        <item x="29"/>
        <item x="14"/>
        <item x="21"/>
        <item x="38"/>
        <item x="4"/>
        <item x="47"/>
        <item x="23"/>
        <item x="10"/>
        <item x="12"/>
        <item x="18"/>
        <item t="default"/>
      </items>
    </pivotField>
    <pivotField showAll="0">
      <items count="4">
        <item x="1"/>
        <item x="2"/>
        <item x="0"/>
        <item t="default"/>
      </items>
    </pivotField>
    <pivotField numFmtId="164" showAll="0"/>
    <pivotField numFmtId="9" showAll="0"/>
    <pivotField dataField="1" numFmtId="164" showAll="0"/>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Items count="1">
    <i/>
  </colItems>
  <dataFields count="1">
    <dataField name="Sum of Bonus $s" fld="6" baseField="0" baseItem="0" numFmtId="44"/>
  </dataFields>
  <formats count="16">
    <format dxfId="157">
      <pivotArea field="2" type="button" dataOnly="0" labelOnly="1" outline="0" axis="axisRow" fieldPosition="0"/>
    </format>
    <format dxfId="156">
      <pivotArea dataOnly="0" labelOnly="1" outline="0" axis="axisValues" fieldPosition="0"/>
    </format>
    <format dxfId="152">
      <pivotArea outline="0" collapsedLevelsAreSubtotals="1" fieldPosition="0"/>
    </format>
    <format dxfId="151">
      <pivotArea dataOnly="0" labelOnly="1" outline="0" axis="axisValues" fieldPosition="0"/>
    </format>
    <format dxfId="145">
      <pivotArea type="all" dataOnly="0" outline="0" fieldPosition="0"/>
    </format>
    <format dxfId="144">
      <pivotArea outline="0" collapsedLevelsAreSubtotals="1" fieldPosition="0"/>
    </format>
    <format dxfId="143">
      <pivotArea field="2" type="button" dataOnly="0" labelOnly="1" outline="0" axis="axisRow" fieldPosition="0"/>
    </format>
    <format dxfId="142">
      <pivotArea dataOnly="0" labelOnly="1" fieldPosition="0">
        <references count="1">
          <reference field="2" count="0"/>
        </references>
      </pivotArea>
    </format>
    <format dxfId="141">
      <pivotArea dataOnly="0" labelOnly="1" outline="0" axis="axisValues" fieldPosition="0"/>
    </format>
    <format dxfId="139">
      <pivotArea field="2" type="button" dataOnly="0" labelOnly="1" outline="0" axis="axisRow" fieldPosition="0"/>
    </format>
    <format dxfId="138">
      <pivotArea dataOnly="0" labelOnly="1" outline="0" axis="axisValues" fieldPosition="0"/>
    </format>
    <format dxfId="136">
      <pivotArea type="all" dataOnly="0" outline="0" fieldPosition="0"/>
    </format>
    <format dxfId="135">
      <pivotArea outline="0" collapsedLevelsAreSubtotals="1" fieldPosition="0"/>
    </format>
    <format dxfId="134">
      <pivotArea dataOnly="0" labelOnly="1" fieldPosition="0">
        <references count="1">
          <reference field="2" count="0"/>
        </references>
      </pivotArea>
    </format>
    <format dxfId="132">
      <pivotArea field="2" type="button" dataOnly="0" labelOnly="1" outline="0" axis="axisRow" fieldPosition="0"/>
    </format>
    <format dxfId="1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F2D5886-1482-4EBC-AEB0-5172DF8B1E4A}" sourceName="Department">
  <pivotTables>
    <pivotTable tabId="5" name="PivotTable1"/>
  </pivotTables>
  <data>
    <tabular pivotCacheId="127469029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AA5035F-32A2-48AE-8417-DB4E5858C37B}" sourceName="Country">
  <pivotTables>
    <pivotTable tabId="7" name="PivotTable4"/>
  </pivotTables>
  <data>
    <tabular pivotCacheId="127469029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F2AFC7DD-FC31-47FF-8110-2FA7F707BB29}" sourceName="Department">
  <pivotTables>
    <pivotTable tabId="11" name="PivotTable4"/>
  </pivotTables>
  <data>
    <tabular pivotCacheId="154172407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BD9B4-8C0A-4362-AE70-EBE3B79FCEBA}" sourceName="Country">
  <pivotTables>
    <pivotTable tabId="11" name="PivotTable4"/>
  </pivotTables>
  <data>
    <tabular pivotCacheId="154172407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17E7FD2-1F16-48F7-B1B5-844500C55D07}"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D35ACF0-4AF7-4D22-A1A5-4F4B94590D44}"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C4D14D2-957D-4F7D-BB6C-5CC0287424A2}" cache="Slicer_Department1" caption="Department" rowHeight="241300"/>
  <slicer name="Country 1" xr10:uid="{81B8A9AA-530D-41B9-91C4-275F4C0528C4}"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236" headerRowBorderDxfId="235" tableBorderDxfId="234" totalsRowBorderDxfId="233">
  <autoFilter ref="A3:E53" xr:uid="{639A0B6B-6E58-4D92-8D16-18CA1495B923}"/>
  <sortState xmlns:xlrd2="http://schemas.microsoft.com/office/spreadsheetml/2017/richdata2" ref="A4:E53">
    <sortCondition descending="1" ref="E3:E53"/>
  </sortState>
  <tableColumns count="5">
    <tableColumn id="1" xr3:uid="{10D75C25-E46F-46DC-B77B-6A24CBC96659}" name="Employee ID" totalsRowLabel="Total" dataDxfId="232" totalsRowDxfId="231"/>
    <tableColumn id="2" xr3:uid="{A9A1B7BF-B67F-4E3D-B05D-1CA5084E6220}" name="Department" dataDxfId="230" totalsRowDxfId="229"/>
    <tableColumn id="3" xr3:uid="{1D69A06F-FBE8-4CD9-B408-A67965E2C5A9}" name="Employee" dataDxfId="228" totalsRowDxfId="227"/>
    <tableColumn id="4" xr3:uid="{045F1C44-E03F-4B14-B0C4-5F1F2D740C6F}" name="Country" dataDxfId="226" totalsRowDxfId="225"/>
    <tableColumn id="5" xr3:uid="{4CA34F10-A491-4D0F-A008-9A622A58741E}" name="Yearly Sal" totalsRowFunction="sum" dataDxfId="224" totalsRowDxfId="223"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222" headerRowBorderDxfId="221" tableBorderDxfId="220" totalsRowBorderDxfId="219">
  <autoFilter ref="H3:J47" xr:uid="{7D32404A-711D-42A0-B943-BEC4B7997172}"/>
  <tableColumns count="3">
    <tableColumn id="1" xr3:uid="{3A445AE6-0460-4262-B97F-11D049E0AA42}" name="EmployeID" dataDxfId="218"/>
    <tableColumn id="2" xr3:uid="{8ACCE417-C3B1-4070-8842-52BB9F3BF8D1}" name="Bonus %" dataDxfId="217"/>
    <tableColumn id="3" xr3:uid="{57087C48-7625-4AFB-8DDB-2F22CEBA3E30}" name="Employee Name" dataDxfId="2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A6E5EA-B7F2-4442-93BF-A25AC02F2B54}" name="Table3" displayName="Table3" ref="B4:H54" totalsRowShown="0" headerRowDxfId="167" dataDxfId="168" headerRowBorderDxfId="175" tableBorderDxfId="176" totalsRowBorderDxfId="174">
  <autoFilter ref="B4:H54" xr:uid="{A5A6E5EA-B7F2-4442-93BF-A25AC02F2B54}"/>
  <tableColumns count="7">
    <tableColumn id="1" xr3:uid="{100D8856-E7EE-4399-A9B3-263C11529FF8}" name="Employee ID" dataDxfId="173"/>
    <tableColumn id="2" xr3:uid="{3B8EE8EF-DD46-442D-833B-A1EBC3F431F7}" name="Department" dataDxfId="172"/>
    <tableColumn id="3" xr3:uid="{F5533C85-0DE1-456D-AEB9-3D3A42917EC9}" name="Employee" dataDxfId="171"/>
    <tableColumn id="4" xr3:uid="{86A7994C-4FDD-464E-9320-8433F4717EAD}" name="Country" dataDxfId="170"/>
    <tableColumn id="5" xr3:uid="{F04282EA-DFC1-4FC7-938E-63CA3232DA8F}" name="Yearly Sal" dataDxfId="169" dataCellStyle="Comma"/>
    <tableColumn id="6" xr3:uid="{2C4AEA35-20E2-4851-B1A4-B4C15AA11CAA}" name="Bonus %" dataDxfId="158" dataCellStyle="Percent">
      <calculatedColumnFormula>_xlfn.XLOOKUP(B5,EmpBonus5[EmployeID],EmpBonus5[Bonus %],0,0)</calculatedColumnFormula>
    </tableColumn>
    <tableColumn id="7" xr3:uid="{F212CC24-7FA1-4E23-BEFE-DCEE0EE6CF96}" name="Bonus $s" dataDxfId="159">
      <calculatedColumnFormula>SUM(Table3[[#This Row],[Yearly Sal]]*Table3[[#This Row],[Bonus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A85C0E-4205-4808-A1DC-1F109EC710DE}" name="EmpBonus5" displayName="EmpBonus5" ref="T4:V48" totalsRowShown="0" headerRowDxfId="166" headerRowBorderDxfId="164" tableBorderDxfId="165" totalsRowBorderDxfId="163">
  <autoFilter ref="T4:V48" xr:uid="{DEA85C0E-4205-4808-A1DC-1F109EC710DE}"/>
  <sortState xmlns:xlrd2="http://schemas.microsoft.com/office/spreadsheetml/2017/richdata2" ref="T5:V48">
    <sortCondition ref="T4:T48"/>
  </sortState>
  <tableColumns count="3">
    <tableColumn id="1" xr3:uid="{F3B256AC-C5C0-4CA1-9228-3D8C57CD22DD}" name="EmployeID" dataDxfId="162"/>
    <tableColumn id="2" xr3:uid="{3D624FCA-DFFB-48CE-9496-48BDCB2B0D90}" name="Bonus %" dataDxfId="161"/>
    <tableColumn id="3" xr3:uid="{367276DC-3E78-4D2F-B98D-09C3A20E935D}" name="Employee Name" dataDxfId="1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workbookViewId="0">
      <selection activeCell="C27" sqref="C27"/>
    </sheetView>
  </sheetViews>
  <sheetFormatPr defaultRowHeight="15" x14ac:dyDescent="0.25"/>
  <cols>
    <col min="1" max="1" width="12.5703125" customWidth="1"/>
    <col min="2" max="2" width="13.140625" customWidth="1"/>
    <col min="3" max="3" width="16.28515625" bestFit="1" customWidth="1"/>
    <col min="4" max="4" width="11" bestFit="1" customWidth="1"/>
    <col min="5" max="5" width="14.42578125" style="15" customWidth="1"/>
    <col min="8" max="8" width="11.85546875" customWidth="1"/>
    <col min="9" max="9" width="9.85546875" customWidth="1"/>
    <col min="10" max="10" width="16.42578125" customWidth="1"/>
    <col min="12" max="12" width="52.140625" bestFit="1" customWidth="1"/>
  </cols>
  <sheetData>
    <row r="1" spans="1:18" ht="36" x14ac:dyDescent="0.55000000000000004">
      <c r="A1" s="18"/>
      <c r="B1" s="19" t="s">
        <v>133</v>
      </c>
      <c r="C1" s="19"/>
      <c r="D1" s="19"/>
      <c r="E1" s="19"/>
      <c r="F1" s="19"/>
      <c r="G1" s="19"/>
      <c r="H1" s="19"/>
      <c r="I1" s="19"/>
      <c r="J1" s="19"/>
      <c r="K1" s="19"/>
      <c r="L1" s="19"/>
      <c r="M1" s="19"/>
      <c r="N1" s="19"/>
      <c r="O1" s="19"/>
      <c r="P1" s="19"/>
      <c r="Q1" s="19"/>
      <c r="R1" s="19"/>
    </row>
    <row r="2" spans="1:18" ht="14.45" customHeight="1" x14ac:dyDescent="0.5">
      <c r="A2" s="22"/>
      <c r="B2" s="22"/>
      <c r="C2" s="22"/>
      <c r="D2" s="22"/>
      <c r="E2" s="22"/>
      <c r="F2" s="22"/>
      <c r="G2" s="22"/>
      <c r="H2" s="22"/>
      <c r="I2" s="22"/>
      <c r="J2" s="22"/>
      <c r="K2" s="22"/>
      <c r="L2" s="22"/>
      <c r="M2" s="22"/>
      <c r="N2" s="22"/>
      <c r="O2" s="22"/>
      <c r="P2" s="22"/>
      <c r="Q2" s="22"/>
    </row>
    <row r="3" spans="1:18" x14ac:dyDescent="0.25">
      <c r="A3" s="4" t="s">
        <v>0</v>
      </c>
      <c r="B3" s="5" t="s">
        <v>1</v>
      </c>
      <c r="C3" s="5" t="s">
        <v>2</v>
      </c>
      <c r="D3" s="5" t="s">
        <v>117</v>
      </c>
      <c r="E3" s="12" t="s">
        <v>108</v>
      </c>
      <c r="H3" s="4" t="s">
        <v>67</v>
      </c>
      <c r="I3" s="5" t="s">
        <v>68</v>
      </c>
      <c r="J3" s="9" t="s">
        <v>69</v>
      </c>
    </row>
    <row r="4" spans="1:18" x14ac:dyDescent="0.25">
      <c r="A4" s="3" t="s">
        <v>29</v>
      </c>
      <c r="B4" s="1" t="s">
        <v>30</v>
      </c>
      <c r="C4" s="1" t="s">
        <v>31</v>
      </c>
      <c r="D4" s="1" t="s">
        <v>120</v>
      </c>
      <c r="E4" s="13">
        <v>140000</v>
      </c>
      <c r="H4" s="3" t="s">
        <v>13</v>
      </c>
      <c r="I4" s="2">
        <v>0.27</v>
      </c>
      <c r="J4" s="8" t="s">
        <v>14</v>
      </c>
      <c r="K4">
        <v>1</v>
      </c>
      <c r="L4" t="s">
        <v>144</v>
      </c>
    </row>
    <row r="5" spans="1:18" x14ac:dyDescent="0.25">
      <c r="A5" s="3" t="s">
        <v>59</v>
      </c>
      <c r="B5" s="1" t="s">
        <v>43</v>
      </c>
      <c r="C5" s="1" t="s">
        <v>60</v>
      </c>
      <c r="D5" s="1" t="s">
        <v>118</v>
      </c>
      <c r="E5" s="13">
        <v>140000</v>
      </c>
      <c r="H5" s="3" t="s">
        <v>47</v>
      </c>
      <c r="I5" s="2">
        <v>0.25</v>
      </c>
      <c r="J5" s="8" t="s">
        <v>48</v>
      </c>
      <c r="L5" t="s">
        <v>110</v>
      </c>
    </row>
    <row r="6" spans="1:18" x14ac:dyDescent="0.25">
      <c r="A6" s="3" t="s">
        <v>15</v>
      </c>
      <c r="B6" s="1" t="s">
        <v>4</v>
      </c>
      <c r="C6" s="1" t="s">
        <v>16</v>
      </c>
      <c r="D6" s="1" t="s">
        <v>120</v>
      </c>
      <c r="E6" s="13">
        <v>135000</v>
      </c>
      <c r="H6" s="3" t="s">
        <v>51</v>
      </c>
      <c r="I6" s="2">
        <v>0.25</v>
      </c>
      <c r="J6" s="8" t="s">
        <v>52</v>
      </c>
      <c r="L6" t="s">
        <v>111</v>
      </c>
    </row>
    <row r="7" spans="1:18" x14ac:dyDescent="0.25">
      <c r="A7" s="3" t="s">
        <v>11</v>
      </c>
      <c r="B7" s="1" t="s">
        <v>4</v>
      </c>
      <c r="C7" s="1" t="s">
        <v>12</v>
      </c>
      <c r="D7" s="1" t="s">
        <v>119</v>
      </c>
      <c r="E7" s="13">
        <v>134000</v>
      </c>
      <c r="H7" s="3" t="s">
        <v>61</v>
      </c>
      <c r="I7" s="2">
        <v>0.25</v>
      </c>
      <c r="J7" s="8" t="s">
        <v>62</v>
      </c>
      <c r="L7" t="s">
        <v>112</v>
      </c>
    </row>
    <row r="8" spans="1:18" x14ac:dyDescent="0.25">
      <c r="A8" s="3" t="s">
        <v>90</v>
      </c>
      <c r="B8" s="1" t="s">
        <v>4</v>
      </c>
      <c r="C8" s="1" t="s">
        <v>91</v>
      </c>
      <c r="D8" s="1" t="s">
        <v>120</v>
      </c>
      <c r="E8" s="13">
        <v>120000</v>
      </c>
      <c r="H8" s="3" t="s">
        <v>27</v>
      </c>
      <c r="I8" s="2">
        <v>0.25</v>
      </c>
      <c r="J8" s="8" t="s">
        <v>28</v>
      </c>
      <c r="L8" t="s">
        <v>113</v>
      </c>
    </row>
    <row r="9" spans="1:18" x14ac:dyDescent="0.25">
      <c r="A9" s="3" t="s">
        <v>53</v>
      </c>
      <c r="B9" s="1" t="s">
        <v>43</v>
      </c>
      <c r="C9" s="1" t="s">
        <v>54</v>
      </c>
      <c r="D9" s="1" t="s">
        <v>120</v>
      </c>
      <c r="E9" s="13">
        <v>120000</v>
      </c>
      <c r="H9" s="3" t="s">
        <v>42</v>
      </c>
      <c r="I9" s="2">
        <v>0.24</v>
      </c>
      <c r="J9" s="8" t="s">
        <v>44</v>
      </c>
      <c r="L9" t="s">
        <v>114</v>
      </c>
    </row>
    <row r="10" spans="1:18" x14ac:dyDescent="0.25">
      <c r="A10" s="3" t="s">
        <v>32</v>
      </c>
      <c r="B10" s="1" t="s">
        <v>30</v>
      </c>
      <c r="C10" s="1" t="s">
        <v>33</v>
      </c>
      <c r="D10" s="1" t="s">
        <v>119</v>
      </c>
      <c r="E10" s="13">
        <v>110000</v>
      </c>
      <c r="H10" s="3" t="s">
        <v>25</v>
      </c>
      <c r="I10" s="2">
        <v>0.24</v>
      </c>
      <c r="J10" s="8" t="s">
        <v>26</v>
      </c>
      <c r="L10" t="s">
        <v>115</v>
      </c>
    </row>
    <row r="11" spans="1:18" x14ac:dyDescent="0.25">
      <c r="A11" s="3" t="s">
        <v>38</v>
      </c>
      <c r="B11" s="1" t="s">
        <v>30</v>
      </c>
      <c r="C11" s="1" t="s">
        <v>39</v>
      </c>
      <c r="D11" s="1" t="s">
        <v>120</v>
      </c>
      <c r="E11" s="13">
        <v>97000</v>
      </c>
      <c r="H11" s="3" t="s">
        <v>6</v>
      </c>
      <c r="I11" s="2">
        <v>0.23</v>
      </c>
      <c r="J11" s="8" t="s">
        <v>7</v>
      </c>
      <c r="K11">
        <v>2</v>
      </c>
      <c r="L11" t="s">
        <v>116</v>
      </c>
    </row>
    <row r="12" spans="1:18" x14ac:dyDescent="0.25">
      <c r="A12" s="3" t="s">
        <v>70</v>
      </c>
      <c r="B12" s="1" t="s">
        <v>43</v>
      </c>
      <c r="C12" s="1" t="s">
        <v>71</v>
      </c>
      <c r="D12" s="1" t="s">
        <v>118</v>
      </c>
      <c r="E12" s="13">
        <v>97000</v>
      </c>
      <c r="H12" s="3" t="s">
        <v>21</v>
      </c>
      <c r="I12" s="2">
        <v>0.23</v>
      </c>
      <c r="J12" s="8" t="s">
        <v>22</v>
      </c>
      <c r="L12" t="s">
        <v>122</v>
      </c>
    </row>
    <row r="13" spans="1:18" x14ac:dyDescent="0.25">
      <c r="A13" s="3" t="s">
        <v>76</v>
      </c>
      <c r="B13" s="1" t="s">
        <v>43</v>
      </c>
      <c r="C13" s="1" t="s">
        <v>77</v>
      </c>
      <c r="D13" s="1" t="s">
        <v>120</v>
      </c>
      <c r="E13" s="13">
        <v>97000</v>
      </c>
      <c r="H13" s="3" t="s">
        <v>53</v>
      </c>
      <c r="I13" s="2">
        <v>0.21</v>
      </c>
      <c r="J13" s="8" t="s">
        <v>54</v>
      </c>
      <c r="L13" t="s">
        <v>123</v>
      </c>
    </row>
    <row r="14" spans="1:18" x14ac:dyDescent="0.25">
      <c r="A14" s="3" t="s">
        <v>10</v>
      </c>
      <c r="B14" s="1" t="s">
        <v>4</v>
      </c>
      <c r="C14" s="1" t="s">
        <v>73</v>
      </c>
      <c r="D14" s="1" t="s">
        <v>120</v>
      </c>
      <c r="E14" s="13">
        <v>93668</v>
      </c>
      <c r="H14" s="3" t="s">
        <v>59</v>
      </c>
      <c r="I14" s="2">
        <v>0.2</v>
      </c>
      <c r="J14" s="8" t="s">
        <v>60</v>
      </c>
      <c r="K14">
        <v>3</v>
      </c>
      <c r="L14" t="s">
        <v>126</v>
      </c>
    </row>
    <row r="15" spans="1:18" x14ac:dyDescent="0.25">
      <c r="A15" s="3" t="s">
        <v>61</v>
      </c>
      <c r="B15" s="1" t="s">
        <v>43</v>
      </c>
      <c r="C15" s="1" t="s">
        <v>62</v>
      </c>
      <c r="D15" s="1" t="s">
        <v>120</v>
      </c>
      <c r="E15" s="13">
        <v>90000</v>
      </c>
      <c r="H15" s="3" t="s">
        <v>38</v>
      </c>
      <c r="I15" s="2">
        <v>0.19</v>
      </c>
      <c r="J15" s="8" t="s">
        <v>39</v>
      </c>
      <c r="L15" t="s">
        <v>124</v>
      </c>
    </row>
    <row r="16" spans="1:18" x14ac:dyDescent="0.25">
      <c r="A16" s="3" t="s">
        <v>19</v>
      </c>
      <c r="B16" s="1" t="s">
        <v>4</v>
      </c>
      <c r="C16" s="1" t="s">
        <v>20</v>
      </c>
      <c r="D16" s="1" t="s">
        <v>120</v>
      </c>
      <c r="E16" s="13">
        <v>89500</v>
      </c>
      <c r="H16" s="3" t="s">
        <v>32</v>
      </c>
      <c r="I16" s="2">
        <v>0.18</v>
      </c>
      <c r="J16" s="8" t="s">
        <v>33</v>
      </c>
      <c r="K16">
        <v>4</v>
      </c>
      <c r="L16" t="s">
        <v>121</v>
      </c>
    </row>
    <row r="17" spans="1:12" x14ac:dyDescent="0.25">
      <c r="A17" s="3" t="s">
        <v>42</v>
      </c>
      <c r="B17" s="1" t="s">
        <v>43</v>
      </c>
      <c r="C17" s="1" t="s">
        <v>44</v>
      </c>
      <c r="D17" s="1" t="s">
        <v>118</v>
      </c>
      <c r="E17" s="13">
        <v>89500</v>
      </c>
      <c r="H17" s="3" t="s">
        <v>40</v>
      </c>
      <c r="I17" s="2">
        <v>0.18</v>
      </c>
      <c r="J17" s="8" t="s">
        <v>41</v>
      </c>
      <c r="L17" t="s">
        <v>127</v>
      </c>
    </row>
    <row r="18" spans="1:12" x14ac:dyDescent="0.25">
      <c r="A18" s="3" t="s">
        <v>80</v>
      </c>
      <c r="B18" s="1" t="s">
        <v>30</v>
      </c>
      <c r="C18" s="1" t="s">
        <v>81</v>
      </c>
      <c r="D18" s="1" t="s">
        <v>120</v>
      </c>
      <c r="E18" s="13">
        <v>89500</v>
      </c>
      <c r="H18" s="3" t="s">
        <v>55</v>
      </c>
      <c r="I18" s="2">
        <v>0.17</v>
      </c>
      <c r="J18" s="8" t="s">
        <v>56</v>
      </c>
      <c r="L18" t="s">
        <v>125</v>
      </c>
    </row>
    <row r="19" spans="1:12" x14ac:dyDescent="0.25">
      <c r="A19" s="3" t="s">
        <v>94</v>
      </c>
      <c r="B19" s="1" t="s">
        <v>30</v>
      </c>
      <c r="C19" s="1" t="s">
        <v>95</v>
      </c>
      <c r="D19" s="1" t="s">
        <v>120</v>
      </c>
      <c r="E19" s="13">
        <v>89500</v>
      </c>
      <c r="H19" s="3" t="s">
        <v>45</v>
      </c>
      <c r="I19" s="2">
        <v>0.14000000000000001</v>
      </c>
      <c r="J19" s="8" t="s">
        <v>46</v>
      </c>
      <c r="K19">
        <v>5</v>
      </c>
      <c r="L19" t="s">
        <v>132</v>
      </c>
    </row>
    <row r="20" spans="1:12" x14ac:dyDescent="0.25">
      <c r="A20" s="3" t="s">
        <v>63</v>
      </c>
      <c r="B20" s="1" t="s">
        <v>43</v>
      </c>
      <c r="C20" s="1" t="s">
        <v>64</v>
      </c>
      <c r="D20" s="1" t="s">
        <v>119</v>
      </c>
      <c r="E20" s="13">
        <v>88357</v>
      </c>
      <c r="H20" s="3" t="s">
        <v>15</v>
      </c>
      <c r="I20" s="2">
        <v>0.14000000000000001</v>
      </c>
      <c r="J20" s="8" t="s">
        <v>16</v>
      </c>
      <c r="K20">
        <v>6</v>
      </c>
      <c r="L20" t="s">
        <v>131</v>
      </c>
    </row>
    <row r="21" spans="1:12" x14ac:dyDescent="0.25">
      <c r="A21" s="3" t="s">
        <v>104</v>
      </c>
      <c r="B21" s="1" t="s">
        <v>4</v>
      </c>
      <c r="C21" s="1" t="s">
        <v>105</v>
      </c>
      <c r="D21" s="1" t="s">
        <v>120</v>
      </c>
      <c r="E21" s="13">
        <v>83117</v>
      </c>
      <c r="H21" s="3" t="s">
        <v>8</v>
      </c>
      <c r="I21" s="2">
        <v>0.1</v>
      </c>
      <c r="J21" s="8" t="s">
        <v>9</v>
      </c>
    </row>
    <row r="22" spans="1:12" x14ac:dyDescent="0.25">
      <c r="A22" s="3" t="s">
        <v>23</v>
      </c>
      <c r="B22" s="1" t="s">
        <v>4</v>
      </c>
      <c r="C22" s="1" t="s">
        <v>24</v>
      </c>
      <c r="D22" s="1" t="s">
        <v>118</v>
      </c>
      <c r="E22" s="13">
        <v>80000</v>
      </c>
      <c r="H22" s="3" t="s">
        <v>29</v>
      </c>
      <c r="I22" s="2">
        <v>0.1</v>
      </c>
      <c r="J22" s="8" t="s">
        <v>31</v>
      </c>
    </row>
    <row r="23" spans="1:12" x14ac:dyDescent="0.25">
      <c r="A23" s="3" t="s">
        <v>47</v>
      </c>
      <c r="B23" s="1" t="s">
        <v>43</v>
      </c>
      <c r="C23" s="1" t="s">
        <v>48</v>
      </c>
      <c r="D23" s="1" t="s">
        <v>119</v>
      </c>
      <c r="E23" s="13">
        <v>80000</v>
      </c>
      <c r="H23" s="3" t="s">
        <v>36</v>
      </c>
      <c r="I23" s="2">
        <v>0.09</v>
      </c>
      <c r="J23" s="8" t="s">
        <v>37</v>
      </c>
    </row>
    <row r="24" spans="1:12" x14ac:dyDescent="0.25">
      <c r="A24" s="3" t="s">
        <v>84</v>
      </c>
      <c r="B24" s="1" t="s">
        <v>30</v>
      </c>
      <c r="C24" s="1" t="s">
        <v>85</v>
      </c>
      <c r="D24" s="1" t="s">
        <v>119</v>
      </c>
      <c r="E24" s="13">
        <v>80000</v>
      </c>
      <c r="H24" s="3" t="s">
        <v>17</v>
      </c>
      <c r="I24" s="2">
        <v>0.09</v>
      </c>
      <c r="J24" s="8" t="s">
        <v>18</v>
      </c>
    </row>
    <row r="25" spans="1:12" x14ac:dyDescent="0.25">
      <c r="A25" s="3" t="s">
        <v>98</v>
      </c>
      <c r="B25" s="1" t="s">
        <v>30</v>
      </c>
      <c r="C25" s="1" t="s">
        <v>99</v>
      </c>
      <c r="D25" s="1" t="s">
        <v>120</v>
      </c>
      <c r="E25" s="13">
        <v>80000</v>
      </c>
      <c r="H25" s="3" t="s">
        <v>11</v>
      </c>
      <c r="I25" s="2">
        <v>0.08</v>
      </c>
      <c r="J25" s="8" t="s">
        <v>12</v>
      </c>
    </row>
    <row r="26" spans="1:12" x14ac:dyDescent="0.25">
      <c r="A26" s="3" t="s">
        <v>34</v>
      </c>
      <c r="B26" s="1" t="s">
        <v>30</v>
      </c>
      <c r="C26" s="1" t="s">
        <v>35</v>
      </c>
      <c r="D26" s="1" t="s">
        <v>120</v>
      </c>
      <c r="E26" s="13">
        <v>68357</v>
      </c>
      <c r="H26" s="3" t="s">
        <v>19</v>
      </c>
      <c r="I26" s="2">
        <v>0.06</v>
      </c>
      <c r="J26" s="8" t="s">
        <v>20</v>
      </c>
    </row>
    <row r="27" spans="1:12" x14ac:dyDescent="0.25">
      <c r="A27" s="3" t="s">
        <v>72</v>
      </c>
      <c r="B27" s="1" t="s">
        <v>43</v>
      </c>
      <c r="C27" s="1" t="s">
        <v>145</v>
      </c>
      <c r="D27" s="1" t="s">
        <v>120</v>
      </c>
      <c r="E27" s="13">
        <v>68357</v>
      </c>
      <c r="H27" s="3" t="s">
        <v>23</v>
      </c>
      <c r="I27" s="2">
        <v>0.06</v>
      </c>
      <c r="J27" s="8" t="s">
        <v>24</v>
      </c>
    </row>
    <row r="28" spans="1:12" x14ac:dyDescent="0.25">
      <c r="A28" s="3" t="s">
        <v>96</v>
      </c>
      <c r="B28" s="1" t="s">
        <v>30</v>
      </c>
      <c r="C28" s="1" t="s">
        <v>97</v>
      </c>
      <c r="D28" s="1" t="s">
        <v>118</v>
      </c>
      <c r="E28" s="13">
        <v>65971</v>
      </c>
      <c r="H28" s="3" t="s">
        <v>65</v>
      </c>
      <c r="I28" s="2">
        <v>0.06</v>
      </c>
      <c r="J28" s="8" t="s">
        <v>66</v>
      </c>
    </row>
    <row r="29" spans="1:12" x14ac:dyDescent="0.25">
      <c r="A29" s="3" t="s">
        <v>102</v>
      </c>
      <c r="B29" s="1" t="s">
        <v>4</v>
      </c>
      <c r="C29" s="1" t="s">
        <v>103</v>
      </c>
      <c r="D29" s="1" t="s">
        <v>118</v>
      </c>
      <c r="E29" s="13">
        <v>60445</v>
      </c>
      <c r="H29" s="3" t="s">
        <v>70</v>
      </c>
      <c r="I29" s="2">
        <v>0.15</v>
      </c>
      <c r="J29" s="8" t="s">
        <v>71</v>
      </c>
    </row>
    <row r="30" spans="1:12" x14ac:dyDescent="0.25">
      <c r="A30" s="3" t="s">
        <v>3</v>
      </c>
      <c r="B30" s="1" t="s">
        <v>4</v>
      </c>
      <c r="C30" s="1" t="s">
        <v>5</v>
      </c>
      <c r="D30" s="1" t="s">
        <v>118</v>
      </c>
      <c r="E30" s="13">
        <v>60270</v>
      </c>
      <c r="H30" s="3" t="s">
        <v>72</v>
      </c>
      <c r="I30" s="2">
        <v>0.15</v>
      </c>
      <c r="J30" s="8" t="s">
        <v>73</v>
      </c>
    </row>
    <row r="31" spans="1:12" x14ac:dyDescent="0.25">
      <c r="A31" s="3" t="s">
        <v>65</v>
      </c>
      <c r="B31" s="1" t="s">
        <v>43</v>
      </c>
      <c r="C31" s="1" t="s">
        <v>66</v>
      </c>
      <c r="D31" s="1" t="s">
        <v>120</v>
      </c>
      <c r="E31" s="13">
        <v>59200</v>
      </c>
      <c r="H31" s="3" t="s">
        <v>74</v>
      </c>
      <c r="I31" s="2">
        <v>0.19</v>
      </c>
      <c r="J31" s="8" t="s">
        <v>75</v>
      </c>
    </row>
    <row r="32" spans="1:12" x14ac:dyDescent="0.25">
      <c r="A32" s="3" t="s">
        <v>88</v>
      </c>
      <c r="B32" s="1" t="s">
        <v>4</v>
      </c>
      <c r="C32" s="1" t="s">
        <v>89</v>
      </c>
      <c r="D32" s="1" t="s">
        <v>120</v>
      </c>
      <c r="E32" s="13">
        <v>58445</v>
      </c>
      <c r="H32" s="3" t="s">
        <v>76</v>
      </c>
      <c r="I32" s="2">
        <v>0.18</v>
      </c>
      <c r="J32" s="8" t="s">
        <v>77</v>
      </c>
    </row>
    <row r="33" spans="1:10" x14ac:dyDescent="0.25">
      <c r="A33" s="3" t="s">
        <v>106</v>
      </c>
      <c r="B33" s="1" t="s">
        <v>4</v>
      </c>
      <c r="C33" s="1" t="s">
        <v>107</v>
      </c>
      <c r="D33" s="1" t="s">
        <v>118</v>
      </c>
      <c r="E33" s="13">
        <v>58445</v>
      </c>
      <c r="H33" s="3" t="s">
        <v>78</v>
      </c>
      <c r="I33" s="2">
        <v>0.18</v>
      </c>
      <c r="J33" s="8" t="s">
        <v>79</v>
      </c>
    </row>
    <row r="34" spans="1:10" x14ac:dyDescent="0.25">
      <c r="A34" s="3" t="s">
        <v>51</v>
      </c>
      <c r="B34" s="1" t="s">
        <v>43</v>
      </c>
      <c r="C34" s="1" t="s">
        <v>52</v>
      </c>
      <c r="D34" s="1" t="s">
        <v>118</v>
      </c>
      <c r="E34" s="13">
        <v>58445</v>
      </c>
      <c r="H34" s="3" t="s">
        <v>80</v>
      </c>
      <c r="I34" s="2">
        <v>0.21</v>
      </c>
      <c r="J34" s="8" t="s">
        <v>81</v>
      </c>
    </row>
    <row r="35" spans="1:10" x14ac:dyDescent="0.25">
      <c r="A35" s="3" t="s">
        <v>100</v>
      </c>
      <c r="B35" s="1" t="s">
        <v>4</v>
      </c>
      <c r="C35" s="1" t="s">
        <v>101</v>
      </c>
      <c r="D35" s="1" t="s">
        <v>119</v>
      </c>
      <c r="E35" s="13">
        <v>55117</v>
      </c>
      <c r="H35" s="3" t="s">
        <v>82</v>
      </c>
      <c r="I35" s="2">
        <v>0.14000000000000001</v>
      </c>
      <c r="J35" s="8" t="s">
        <v>83</v>
      </c>
    </row>
    <row r="36" spans="1:10" x14ac:dyDescent="0.25">
      <c r="A36" s="3" t="s">
        <v>49</v>
      </c>
      <c r="B36" s="1" t="s">
        <v>43</v>
      </c>
      <c r="C36" s="1" t="s">
        <v>50</v>
      </c>
      <c r="D36" s="1" t="s">
        <v>120</v>
      </c>
      <c r="E36" s="13">
        <v>55117</v>
      </c>
      <c r="H36" s="3" t="s">
        <v>84</v>
      </c>
      <c r="I36" s="2">
        <v>0.16</v>
      </c>
      <c r="J36" s="8" t="s">
        <v>85</v>
      </c>
    </row>
    <row r="37" spans="1:10" x14ac:dyDescent="0.25">
      <c r="A37" s="3" t="s">
        <v>86</v>
      </c>
      <c r="B37" s="1" t="s">
        <v>30</v>
      </c>
      <c r="C37" s="1" t="s">
        <v>87</v>
      </c>
      <c r="D37" s="1" t="s">
        <v>118</v>
      </c>
      <c r="E37" s="13">
        <v>55117</v>
      </c>
      <c r="H37" s="3" t="s">
        <v>86</v>
      </c>
      <c r="I37" s="2">
        <v>0.14000000000000001</v>
      </c>
      <c r="J37" s="8" t="s">
        <v>87</v>
      </c>
    </row>
    <row r="38" spans="1:10" x14ac:dyDescent="0.25">
      <c r="A38" s="3" t="s">
        <v>36</v>
      </c>
      <c r="B38" s="1" t="s">
        <v>30</v>
      </c>
      <c r="C38" s="1" t="s">
        <v>37</v>
      </c>
      <c r="D38" s="1" t="s">
        <v>118</v>
      </c>
      <c r="E38" s="13">
        <v>51800</v>
      </c>
      <c r="H38" s="3" t="s">
        <v>88</v>
      </c>
      <c r="I38" s="2">
        <v>0.22</v>
      </c>
      <c r="J38" s="8" t="s">
        <v>89</v>
      </c>
    </row>
    <row r="39" spans="1:10" x14ac:dyDescent="0.25">
      <c r="A39" s="3" t="s">
        <v>74</v>
      </c>
      <c r="B39" s="1" t="s">
        <v>43</v>
      </c>
      <c r="C39" s="1" t="s">
        <v>75</v>
      </c>
      <c r="D39" s="1" t="s">
        <v>119</v>
      </c>
      <c r="E39" s="13">
        <v>51800</v>
      </c>
      <c r="H39" s="3" t="s">
        <v>90</v>
      </c>
      <c r="I39" s="2">
        <v>0.13</v>
      </c>
      <c r="J39" s="8" t="s">
        <v>91</v>
      </c>
    </row>
    <row r="40" spans="1:10" x14ac:dyDescent="0.25">
      <c r="A40" s="3" t="s">
        <v>27</v>
      </c>
      <c r="B40" s="1" t="s">
        <v>4</v>
      </c>
      <c r="C40" s="1" t="s">
        <v>28</v>
      </c>
      <c r="D40" s="1" t="s">
        <v>119</v>
      </c>
      <c r="E40" s="13">
        <v>50545</v>
      </c>
      <c r="H40" s="3" t="s">
        <v>92</v>
      </c>
      <c r="I40" s="2">
        <v>0.16</v>
      </c>
      <c r="J40" s="8" t="s">
        <v>93</v>
      </c>
    </row>
    <row r="41" spans="1:10" x14ac:dyDescent="0.25">
      <c r="A41" s="3" t="s">
        <v>57</v>
      </c>
      <c r="B41" s="1" t="s">
        <v>43</v>
      </c>
      <c r="C41" s="1" t="s">
        <v>58</v>
      </c>
      <c r="D41" s="1" t="s">
        <v>119</v>
      </c>
      <c r="E41" s="13">
        <v>50545</v>
      </c>
      <c r="H41" s="3" t="s">
        <v>94</v>
      </c>
      <c r="I41" s="2">
        <v>0.09</v>
      </c>
      <c r="J41" s="8" t="s">
        <v>95</v>
      </c>
    </row>
    <row r="42" spans="1:10" x14ac:dyDescent="0.25">
      <c r="A42" s="3" t="s">
        <v>92</v>
      </c>
      <c r="B42" s="1" t="s">
        <v>30</v>
      </c>
      <c r="C42" s="1" t="s">
        <v>93</v>
      </c>
      <c r="D42" s="1" t="s">
        <v>119</v>
      </c>
      <c r="E42" s="13">
        <v>45450</v>
      </c>
      <c r="H42" s="3" t="s">
        <v>96</v>
      </c>
      <c r="I42" s="2">
        <v>0.1</v>
      </c>
      <c r="J42" s="8" t="s">
        <v>97</v>
      </c>
    </row>
    <row r="43" spans="1:10" x14ac:dyDescent="0.25">
      <c r="A43" s="3" t="s">
        <v>55</v>
      </c>
      <c r="B43" s="1" t="s">
        <v>43</v>
      </c>
      <c r="C43" s="1" t="s">
        <v>56</v>
      </c>
      <c r="D43" s="1" t="s">
        <v>120</v>
      </c>
      <c r="E43" s="13">
        <v>45117</v>
      </c>
      <c r="H43" s="3" t="s">
        <v>98</v>
      </c>
      <c r="I43" s="2">
        <v>0.18</v>
      </c>
      <c r="J43" s="8" t="s">
        <v>99</v>
      </c>
    </row>
    <row r="44" spans="1:10" x14ac:dyDescent="0.25">
      <c r="A44" s="3" t="s">
        <v>25</v>
      </c>
      <c r="B44" s="1" t="s">
        <v>4</v>
      </c>
      <c r="C44" s="1" t="s">
        <v>26</v>
      </c>
      <c r="D44" s="1" t="s">
        <v>120</v>
      </c>
      <c r="E44" s="13">
        <v>45117</v>
      </c>
      <c r="H44" s="3" t="s">
        <v>100</v>
      </c>
      <c r="I44" s="2">
        <v>0.13</v>
      </c>
      <c r="J44" s="8" t="s">
        <v>101</v>
      </c>
    </row>
    <row r="45" spans="1:10" x14ac:dyDescent="0.25">
      <c r="A45" s="3" t="s">
        <v>40</v>
      </c>
      <c r="B45" s="1" t="s">
        <v>30</v>
      </c>
      <c r="C45" s="1" t="s">
        <v>41</v>
      </c>
      <c r="D45" s="1" t="s">
        <v>120</v>
      </c>
      <c r="E45" s="13">
        <v>45000</v>
      </c>
      <c r="H45" s="3" t="s">
        <v>102</v>
      </c>
      <c r="I45" s="2">
        <v>0.19</v>
      </c>
      <c r="J45" s="8" t="s">
        <v>103</v>
      </c>
    </row>
    <row r="46" spans="1:10" x14ac:dyDescent="0.25">
      <c r="A46" s="3" t="s">
        <v>78</v>
      </c>
      <c r="B46" s="1" t="s">
        <v>43</v>
      </c>
      <c r="C46" s="1" t="s">
        <v>79</v>
      </c>
      <c r="D46" s="1" t="s">
        <v>118</v>
      </c>
      <c r="E46" s="13">
        <v>45000</v>
      </c>
      <c r="H46" s="3" t="s">
        <v>104</v>
      </c>
      <c r="I46" s="2">
        <v>0.2</v>
      </c>
      <c r="J46" s="8" t="s">
        <v>105</v>
      </c>
    </row>
    <row r="47" spans="1:10" x14ac:dyDescent="0.25">
      <c r="A47" s="3" t="s">
        <v>17</v>
      </c>
      <c r="B47" s="1" t="s">
        <v>4</v>
      </c>
      <c r="C47" s="1" t="s">
        <v>18</v>
      </c>
      <c r="D47" s="1" t="s">
        <v>120</v>
      </c>
      <c r="E47" s="13">
        <v>45000</v>
      </c>
      <c r="H47" s="6" t="s">
        <v>106</v>
      </c>
      <c r="I47" s="10">
        <v>0.11</v>
      </c>
      <c r="J47" s="11" t="s">
        <v>107</v>
      </c>
    </row>
    <row r="48" spans="1:10" x14ac:dyDescent="0.25">
      <c r="A48" s="3" t="s">
        <v>6</v>
      </c>
      <c r="B48" s="1" t="s">
        <v>4</v>
      </c>
      <c r="C48" s="1" t="s">
        <v>7</v>
      </c>
      <c r="D48" s="1" t="s">
        <v>119</v>
      </c>
      <c r="E48" s="13">
        <v>39627</v>
      </c>
    </row>
    <row r="49" spans="1:5" x14ac:dyDescent="0.25">
      <c r="A49" s="3" t="s">
        <v>45</v>
      </c>
      <c r="B49" s="1" t="s">
        <v>43</v>
      </c>
      <c r="C49" s="1" t="s">
        <v>46</v>
      </c>
      <c r="D49" s="1" t="s">
        <v>120</v>
      </c>
      <c r="E49" s="13">
        <v>35971</v>
      </c>
    </row>
    <row r="50" spans="1:5" x14ac:dyDescent="0.25">
      <c r="A50" s="3" t="s">
        <v>82</v>
      </c>
      <c r="B50" s="1" t="s">
        <v>30</v>
      </c>
      <c r="C50" s="1" t="s">
        <v>83</v>
      </c>
      <c r="D50" s="1" t="s">
        <v>119</v>
      </c>
      <c r="E50" s="13">
        <v>35971</v>
      </c>
    </row>
    <row r="51" spans="1:5" x14ac:dyDescent="0.25">
      <c r="A51" s="3" t="s">
        <v>13</v>
      </c>
      <c r="B51" s="1" t="s">
        <v>4</v>
      </c>
      <c r="C51" s="1" t="s">
        <v>14</v>
      </c>
      <c r="D51" s="1" t="s">
        <v>119</v>
      </c>
      <c r="E51" s="13">
        <v>34808</v>
      </c>
    </row>
    <row r="52" spans="1:5" x14ac:dyDescent="0.25">
      <c r="A52" s="3" t="s">
        <v>8</v>
      </c>
      <c r="B52" s="1" t="s">
        <v>4</v>
      </c>
      <c r="C52" s="1" t="s">
        <v>9</v>
      </c>
      <c r="D52" s="1" t="s">
        <v>120</v>
      </c>
      <c r="E52" s="13">
        <v>29726</v>
      </c>
    </row>
    <row r="53" spans="1:5" x14ac:dyDescent="0.25">
      <c r="A53" s="6" t="s">
        <v>21</v>
      </c>
      <c r="B53" s="7" t="s">
        <v>4</v>
      </c>
      <c r="C53" s="7" t="s">
        <v>22</v>
      </c>
      <c r="D53" s="7" t="s">
        <v>118</v>
      </c>
      <c r="E53" s="14">
        <v>21971</v>
      </c>
    </row>
    <row r="54" spans="1:5" x14ac:dyDescent="0.25">
      <c r="A54" s="6" t="s">
        <v>128</v>
      </c>
      <c r="B54" s="7"/>
      <c r="C54" s="7"/>
      <c r="D54" s="7"/>
      <c r="E54" s="21">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54"/>
  <sheetViews>
    <sheetView tabSelected="1" workbookViewId="0">
      <selection activeCell="D12" sqref="D12"/>
    </sheetView>
  </sheetViews>
  <sheetFormatPr defaultRowHeight="15" x14ac:dyDescent="0.25"/>
  <cols>
    <col min="2" max="2" width="18" bestFit="1" customWidth="1"/>
    <col min="3" max="3" width="16.85546875" style="20" bestFit="1" customWidth="1"/>
  </cols>
  <sheetData>
    <row r="1" spans="1:18" ht="36" x14ac:dyDescent="0.55000000000000004">
      <c r="A1" s="18"/>
      <c r="B1" s="19" t="s">
        <v>130</v>
      </c>
      <c r="C1" s="19"/>
      <c r="D1" s="19"/>
      <c r="E1" s="19"/>
      <c r="F1" s="19"/>
      <c r="G1" s="19"/>
      <c r="H1" s="19"/>
      <c r="I1" s="19"/>
      <c r="J1" s="19"/>
      <c r="K1" s="19"/>
      <c r="L1" s="19"/>
      <c r="M1" s="19"/>
      <c r="N1" s="19"/>
      <c r="O1" s="19"/>
      <c r="P1" s="19"/>
      <c r="Q1" s="19"/>
      <c r="R1" s="19"/>
    </row>
    <row r="3" spans="1:18" x14ac:dyDescent="0.25">
      <c r="B3" s="57" t="s">
        <v>69</v>
      </c>
      <c r="C3" s="58" t="s">
        <v>154</v>
      </c>
      <c r="D3" s="54"/>
      <c r="E3" s="54"/>
      <c r="F3" s="54"/>
      <c r="G3" s="54"/>
      <c r="H3" s="54"/>
      <c r="I3" s="54"/>
      <c r="J3" s="54"/>
    </row>
    <row r="4" spans="1:18" x14ac:dyDescent="0.25">
      <c r="B4" s="55" t="s">
        <v>33</v>
      </c>
      <c r="C4" s="56">
        <v>19800</v>
      </c>
      <c r="D4" s="54"/>
      <c r="E4" s="54"/>
      <c r="F4" s="54"/>
      <c r="G4" s="54"/>
      <c r="H4" s="54"/>
      <c r="I4" s="54"/>
      <c r="J4" s="54"/>
    </row>
    <row r="5" spans="1:18" x14ac:dyDescent="0.25">
      <c r="B5" s="55" t="s">
        <v>37</v>
      </c>
      <c r="C5" s="56">
        <v>4662</v>
      </c>
      <c r="D5" s="54"/>
      <c r="E5" s="54"/>
      <c r="F5" s="54"/>
      <c r="G5" s="54"/>
      <c r="H5" s="54"/>
      <c r="I5" s="54"/>
      <c r="J5" s="54"/>
    </row>
    <row r="6" spans="1:18" x14ac:dyDescent="0.25">
      <c r="B6" s="55" t="s">
        <v>71</v>
      </c>
      <c r="C6" s="56">
        <v>14550</v>
      </c>
      <c r="D6" s="54"/>
      <c r="E6" s="54"/>
      <c r="F6" s="54"/>
      <c r="G6" s="54"/>
      <c r="H6" s="54"/>
      <c r="I6" s="54"/>
      <c r="J6" s="54"/>
    </row>
    <row r="7" spans="1:18" x14ac:dyDescent="0.25">
      <c r="B7" s="55" t="s">
        <v>56</v>
      </c>
      <c r="C7" s="56">
        <v>7669.89</v>
      </c>
      <c r="D7" s="54"/>
      <c r="E7" s="54"/>
      <c r="F7" s="54"/>
      <c r="G7" s="54"/>
      <c r="H7" s="54"/>
      <c r="I7" s="54"/>
      <c r="J7" s="54"/>
    </row>
    <row r="8" spans="1:18" x14ac:dyDescent="0.25">
      <c r="B8" s="55" t="s">
        <v>26</v>
      </c>
      <c r="C8" s="56">
        <v>10828.08</v>
      </c>
      <c r="D8" s="54"/>
      <c r="E8" s="54"/>
      <c r="F8" s="54"/>
      <c r="G8" s="54"/>
      <c r="H8" s="54"/>
      <c r="I8" s="54"/>
      <c r="J8" s="54"/>
    </row>
    <row r="9" spans="1:18" x14ac:dyDescent="0.25">
      <c r="B9" s="55" t="s">
        <v>97</v>
      </c>
      <c r="C9" s="56">
        <v>6597.1</v>
      </c>
      <c r="D9" s="54"/>
      <c r="E9" s="54"/>
      <c r="F9" s="54"/>
      <c r="G9" s="54"/>
      <c r="H9" s="54"/>
      <c r="I9" s="54"/>
      <c r="J9" s="54"/>
    </row>
    <row r="10" spans="1:18" x14ac:dyDescent="0.25">
      <c r="B10" s="55" t="s">
        <v>39</v>
      </c>
      <c r="C10" s="56">
        <v>18430</v>
      </c>
      <c r="D10" s="54"/>
      <c r="E10" s="54"/>
      <c r="F10" s="54"/>
      <c r="G10" s="54"/>
      <c r="H10" s="54"/>
      <c r="I10" s="54"/>
      <c r="J10" s="54"/>
    </row>
    <row r="11" spans="1:18" x14ac:dyDescent="0.25">
      <c r="B11" s="55" t="s">
        <v>54</v>
      </c>
      <c r="C11" s="56">
        <v>25200</v>
      </c>
      <c r="D11" s="54"/>
      <c r="E11" s="54"/>
      <c r="F11" s="54"/>
      <c r="G11" s="54"/>
      <c r="H11" s="54"/>
      <c r="I11" s="54"/>
      <c r="J11" s="54"/>
    </row>
    <row r="12" spans="1:18" x14ac:dyDescent="0.25">
      <c r="B12" s="55" t="s">
        <v>60</v>
      </c>
      <c r="C12" s="56">
        <v>28000</v>
      </c>
      <c r="D12" s="54"/>
      <c r="E12" s="54"/>
      <c r="F12" s="54"/>
      <c r="G12" s="54"/>
      <c r="H12" s="54"/>
      <c r="I12" s="54"/>
      <c r="J12" s="54"/>
    </row>
    <row r="13" spans="1:18" x14ac:dyDescent="0.25">
      <c r="A13" t="s">
        <v>143</v>
      </c>
      <c r="B13" s="55" t="s">
        <v>50</v>
      </c>
      <c r="C13" s="56">
        <v>0</v>
      </c>
      <c r="D13" s="54"/>
      <c r="E13" s="54"/>
      <c r="F13" s="54"/>
      <c r="G13" s="54"/>
      <c r="H13" s="54"/>
      <c r="I13" s="54"/>
      <c r="J13" s="54"/>
    </row>
    <row r="14" spans="1:18" x14ac:dyDescent="0.25">
      <c r="B14" s="55" t="s">
        <v>58</v>
      </c>
      <c r="C14" s="56">
        <v>0</v>
      </c>
      <c r="D14" s="54"/>
      <c r="E14" s="54"/>
      <c r="F14" s="54"/>
      <c r="G14" s="54"/>
      <c r="H14" s="54"/>
      <c r="I14" s="54"/>
      <c r="J14" s="54"/>
    </row>
    <row r="15" spans="1:18" x14ac:dyDescent="0.25">
      <c r="B15" s="55" t="s">
        <v>101</v>
      </c>
      <c r="C15" s="56">
        <v>7165.21</v>
      </c>
      <c r="D15" s="54"/>
      <c r="E15" s="54"/>
      <c r="F15" s="54"/>
      <c r="G15" s="54"/>
      <c r="H15" s="54"/>
      <c r="I15" s="54"/>
      <c r="J15" s="54"/>
    </row>
    <row r="16" spans="1:18" x14ac:dyDescent="0.25">
      <c r="B16" s="55" t="s">
        <v>18</v>
      </c>
      <c r="C16" s="56">
        <v>4050</v>
      </c>
      <c r="D16" s="54"/>
      <c r="E16" s="54"/>
      <c r="F16" s="54"/>
      <c r="G16" s="54"/>
      <c r="H16" s="54"/>
      <c r="I16" s="54"/>
      <c r="J16" s="54"/>
    </row>
    <row r="17" spans="2:10" x14ac:dyDescent="0.25">
      <c r="B17" s="55" t="s">
        <v>44</v>
      </c>
      <c r="C17" s="56">
        <v>21480</v>
      </c>
      <c r="D17" s="54"/>
      <c r="E17" s="54"/>
      <c r="F17" s="54"/>
      <c r="G17" s="54"/>
      <c r="H17" s="54"/>
      <c r="I17" s="54"/>
      <c r="J17" s="54"/>
    </row>
    <row r="18" spans="2:10" x14ac:dyDescent="0.25">
      <c r="B18" s="55" t="s">
        <v>83</v>
      </c>
      <c r="C18" s="56">
        <v>5035.9400000000005</v>
      </c>
      <c r="D18" s="54"/>
      <c r="E18" s="54"/>
      <c r="F18" s="54"/>
      <c r="G18" s="54"/>
      <c r="H18" s="54"/>
      <c r="I18" s="54"/>
      <c r="J18" s="54"/>
    </row>
    <row r="19" spans="2:10" x14ac:dyDescent="0.25">
      <c r="B19" s="55" t="s">
        <v>89</v>
      </c>
      <c r="C19" s="56">
        <v>12857.9</v>
      </c>
      <c r="D19" s="54"/>
      <c r="E19" s="54"/>
      <c r="F19" s="54"/>
      <c r="G19" s="54"/>
      <c r="H19" s="54"/>
      <c r="I19" s="54"/>
      <c r="J19" s="54"/>
    </row>
    <row r="20" spans="2:10" x14ac:dyDescent="0.25">
      <c r="B20" s="55" t="s">
        <v>5</v>
      </c>
      <c r="C20" s="56">
        <v>0</v>
      </c>
      <c r="D20" s="54"/>
      <c r="E20" s="54"/>
      <c r="F20" s="54"/>
      <c r="G20" s="54"/>
      <c r="H20" s="54"/>
      <c r="I20" s="54"/>
      <c r="J20" s="54"/>
    </row>
    <row r="21" spans="2:10" x14ac:dyDescent="0.25">
      <c r="B21" s="55" t="s">
        <v>77</v>
      </c>
      <c r="C21" s="56">
        <v>17460</v>
      </c>
      <c r="D21" s="54"/>
      <c r="E21" s="54"/>
      <c r="F21" s="54"/>
      <c r="G21" s="54"/>
      <c r="H21" s="54"/>
      <c r="I21" s="54"/>
      <c r="J21" s="54"/>
    </row>
    <row r="22" spans="2:10" x14ac:dyDescent="0.25">
      <c r="B22" s="55" t="s">
        <v>85</v>
      </c>
      <c r="C22" s="56">
        <v>12800</v>
      </c>
      <c r="D22" s="54"/>
      <c r="E22" s="54"/>
      <c r="F22" s="54"/>
      <c r="G22" s="54"/>
      <c r="H22" s="54"/>
      <c r="I22" s="54"/>
      <c r="J22" s="54"/>
    </row>
    <row r="23" spans="2:10" x14ac:dyDescent="0.25">
      <c r="B23" s="55" t="s">
        <v>87</v>
      </c>
      <c r="C23" s="56">
        <v>7716.380000000001</v>
      </c>
      <c r="D23" s="54"/>
      <c r="E23" s="54"/>
      <c r="F23" s="54"/>
      <c r="G23" s="54"/>
      <c r="H23" s="54"/>
      <c r="I23" s="54"/>
      <c r="J23" s="54"/>
    </row>
    <row r="24" spans="2:10" x14ac:dyDescent="0.25">
      <c r="B24" s="55" t="s">
        <v>79</v>
      </c>
      <c r="C24" s="56">
        <v>8100</v>
      </c>
      <c r="D24" s="54"/>
      <c r="E24" s="54"/>
      <c r="F24" s="54"/>
      <c r="G24" s="54"/>
      <c r="H24" s="54"/>
      <c r="I24" s="54"/>
      <c r="J24" s="54"/>
    </row>
    <row r="25" spans="2:10" x14ac:dyDescent="0.25">
      <c r="B25" s="55" t="s">
        <v>12</v>
      </c>
      <c r="C25" s="56">
        <v>10720</v>
      </c>
      <c r="D25" s="54"/>
      <c r="E25" s="54"/>
      <c r="F25" s="54"/>
      <c r="G25" s="54"/>
      <c r="H25" s="54"/>
      <c r="I25" s="54"/>
      <c r="J25" s="54"/>
    </row>
    <row r="26" spans="2:10" x14ac:dyDescent="0.25">
      <c r="B26" s="55" t="s">
        <v>105</v>
      </c>
      <c r="C26" s="56">
        <v>16623.400000000001</v>
      </c>
      <c r="D26" s="54"/>
      <c r="E26" s="54"/>
      <c r="F26" s="54"/>
      <c r="G26" s="54"/>
      <c r="H26" s="54"/>
      <c r="I26" s="54"/>
      <c r="J26" s="54"/>
    </row>
    <row r="27" spans="2:10" x14ac:dyDescent="0.25">
      <c r="B27" s="55" t="s">
        <v>66</v>
      </c>
      <c r="C27" s="56">
        <v>3552</v>
      </c>
      <c r="D27" s="54"/>
      <c r="E27" s="54"/>
      <c r="F27" s="54"/>
      <c r="G27" s="54"/>
      <c r="H27" s="54"/>
      <c r="I27" s="54"/>
      <c r="J27" s="54"/>
    </row>
    <row r="28" spans="2:10" x14ac:dyDescent="0.25">
      <c r="B28" s="55" t="s">
        <v>95</v>
      </c>
      <c r="C28" s="56">
        <v>8055</v>
      </c>
      <c r="D28" s="54"/>
      <c r="E28" s="54"/>
      <c r="F28" s="54"/>
      <c r="G28" s="54"/>
      <c r="H28" s="54"/>
      <c r="I28" s="54"/>
      <c r="J28" s="54"/>
    </row>
    <row r="29" spans="2:10" x14ac:dyDescent="0.25">
      <c r="B29" s="55" t="s">
        <v>28</v>
      </c>
      <c r="C29" s="56">
        <v>12636.25</v>
      </c>
      <c r="D29" s="54"/>
      <c r="E29" s="54"/>
      <c r="F29" s="54"/>
      <c r="G29" s="54"/>
      <c r="H29" s="54"/>
      <c r="I29" s="54"/>
      <c r="J29" s="54"/>
    </row>
    <row r="30" spans="2:10" x14ac:dyDescent="0.25">
      <c r="B30" s="55" t="s">
        <v>75</v>
      </c>
      <c r="C30" s="56">
        <v>9842</v>
      </c>
      <c r="D30" s="54"/>
      <c r="E30" s="54"/>
      <c r="F30" s="54"/>
      <c r="G30" s="54"/>
      <c r="H30" s="54"/>
      <c r="I30" s="54"/>
      <c r="J30" s="54"/>
    </row>
    <row r="31" spans="2:10" x14ac:dyDescent="0.25">
      <c r="B31" s="55" t="s">
        <v>41</v>
      </c>
      <c r="C31" s="56">
        <v>8100</v>
      </c>
      <c r="D31" s="54"/>
      <c r="E31" s="54"/>
      <c r="F31" s="54"/>
      <c r="G31" s="54"/>
      <c r="H31" s="54"/>
      <c r="I31" s="54"/>
      <c r="J31" s="54"/>
    </row>
    <row r="32" spans="2:10" x14ac:dyDescent="0.25">
      <c r="B32" s="55" t="s">
        <v>31</v>
      </c>
      <c r="C32" s="56">
        <v>14000</v>
      </c>
      <c r="D32" s="54"/>
      <c r="E32" s="54"/>
      <c r="F32" s="54"/>
      <c r="G32" s="54"/>
      <c r="H32" s="54"/>
      <c r="I32" s="54"/>
      <c r="J32" s="54"/>
    </row>
    <row r="33" spans="2:10" x14ac:dyDescent="0.25">
      <c r="B33" s="55" t="s">
        <v>9</v>
      </c>
      <c r="C33" s="56">
        <v>2972.6000000000004</v>
      </c>
      <c r="D33" s="54"/>
      <c r="E33" s="54"/>
      <c r="F33" s="54"/>
      <c r="G33" s="54"/>
      <c r="H33" s="54"/>
      <c r="I33" s="54"/>
      <c r="J33" s="54"/>
    </row>
    <row r="34" spans="2:10" x14ac:dyDescent="0.25">
      <c r="B34" s="55" t="s">
        <v>52</v>
      </c>
      <c r="C34" s="56">
        <v>14611.25</v>
      </c>
      <c r="D34" s="54"/>
      <c r="E34" s="54"/>
      <c r="F34" s="54"/>
      <c r="G34" s="54"/>
      <c r="H34" s="54"/>
      <c r="I34" s="54"/>
      <c r="J34" s="54"/>
    </row>
    <row r="35" spans="2:10" x14ac:dyDescent="0.25">
      <c r="B35" s="55" t="s">
        <v>16</v>
      </c>
      <c r="C35" s="56">
        <v>18900</v>
      </c>
      <c r="D35" s="54"/>
      <c r="E35" s="54"/>
      <c r="F35" s="54"/>
      <c r="G35" s="54"/>
      <c r="H35" s="54"/>
      <c r="I35" s="54"/>
      <c r="J35" s="54"/>
    </row>
    <row r="36" spans="2:10" x14ac:dyDescent="0.25">
      <c r="B36" s="55" t="s">
        <v>22</v>
      </c>
      <c r="C36" s="56">
        <v>5053.33</v>
      </c>
      <c r="D36" s="54"/>
      <c r="E36" s="54"/>
      <c r="F36" s="54"/>
      <c r="G36" s="54"/>
      <c r="H36" s="54"/>
      <c r="I36" s="54"/>
      <c r="J36" s="54"/>
    </row>
    <row r="37" spans="2:10" x14ac:dyDescent="0.25">
      <c r="B37" s="55" t="s">
        <v>46</v>
      </c>
      <c r="C37" s="56">
        <v>5035.9400000000005</v>
      </c>
      <c r="D37" s="54"/>
      <c r="E37" s="54"/>
      <c r="F37" s="54"/>
      <c r="G37" s="54"/>
      <c r="H37" s="54"/>
      <c r="I37" s="54"/>
      <c r="J37" s="54"/>
    </row>
    <row r="38" spans="2:10" x14ac:dyDescent="0.25">
      <c r="B38" s="55" t="s">
        <v>64</v>
      </c>
      <c r="C38" s="56">
        <v>0</v>
      </c>
      <c r="D38" s="54"/>
      <c r="E38" s="54"/>
      <c r="F38" s="54"/>
      <c r="G38" s="54"/>
      <c r="H38" s="54"/>
      <c r="I38" s="54"/>
      <c r="J38" s="54"/>
    </row>
    <row r="39" spans="2:10" x14ac:dyDescent="0.25">
      <c r="B39" s="55" t="s">
        <v>35</v>
      </c>
      <c r="C39" s="56">
        <v>0</v>
      </c>
      <c r="D39" s="54"/>
      <c r="E39" s="54"/>
      <c r="F39" s="54"/>
      <c r="G39" s="54"/>
      <c r="H39" s="54"/>
      <c r="I39" s="54"/>
      <c r="J39" s="54"/>
    </row>
    <row r="40" spans="2:10" x14ac:dyDescent="0.25">
      <c r="B40" s="55" t="s">
        <v>62</v>
      </c>
      <c r="C40" s="56">
        <v>22500</v>
      </c>
      <c r="D40" s="54"/>
      <c r="E40" s="54"/>
      <c r="F40" s="54"/>
      <c r="G40" s="54"/>
      <c r="H40" s="54"/>
      <c r="I40" s="54"/>
      <c r="J40" s="54"/>
    </row>
    <row r="41" spans="2:10" x14ac:dyDescent="0.25">
      <c r="B41" s="55" t="s">
        <v>7</v>
      </c>
      <c r="C41" s="56">
        <v>9114.2100000000009</v>
      </c>
      <c r="D41" s="54"/>
      <c r="E41" s="54"/>
      <c r="F41" s="54"/>
      <c r="G41" s="54"/>
      <c r="H41" s="54"/>
      <c r="I41" s="54"/>
      <c r="J41" s="54"/>
    </row>
    <row r="42" spans="2:10" x14ac:dyDescent="0.25">
      <c r="B42" s="55" t="s">
        <v>48</v>
      </c>
      <c r="C42" s="56">
        <v>20000</v>
      </c>
      <c r="D42" s="54"/>
      <c r="E42" s="54"/>
      <c r="F42" s="54"/>
      <c r="G42" s="54"/>
      <c r="H42" s="54"/>
      <c r="I42" s="54"/>
      <c r="J42" s="54"/>
    </row>
    <row r="43" spans="2:10" x14ac:dyDescent="0.25">
      <c r="B43" s="55" t="s">
        <v>103</v>
      </c>
      <c r="C43" s="56">
        <v>11484.55</v>
      </c>
      <c r="D43" s="54"/>
      <c r="E43" s="54"/>
      <c r="F43" s="54"/>
      <c r="G43" s="54"/>
      <c r="H43" s="54"/>
      <c r="I43" s="54"/>
      <c r="J43" s="54"/>
    </row>
    <row r="44" spans="2:10" x14ac:dyDescent="0.25">
      <c r="B44" s="55" t="s">
        <v>107</v>
      </c>
      <c r="C44" s="56">
        <v>6428.95</v>
      </c>
      <c r="D44" s="54"/>
      <c r="E44" s="54"/>
      <c r="F44" s="54"/>
      <c r="G44" s="54"/>
      <c r="H44" s="54"/>
      <c r="I44" s="54"/>
      <c r="J44" s="54"/>
    </row>
    <row r="45" spans="2:10" x14ac:dyDescent="0.25">
      <c r="B45" s="55" t="s">
        <v>81</v>
      </c>
      <c r="C45" s="56">
        <v>18795</v>
      </c>
      <c r="D45" s="54"/>
      <c r="E45" s="54"/>
      <c r="F45" s="54"/>
      <c r="G45" s="54"/>
      <c r="H45" s="54"/>
      <c r="I45" s="54"/>
      <c r="J45" s="54"/>
    </row>
    <row r="46" spans="2:10" x14ac:dyDescent="0.25">
      <c r="B46" s="55" t="s">
        <v>99</v>
      </c>
      <c r="C46" s="56">
        <v>14400</v>
      </c>
      <c r="D46" s="54"/>
      <c r="E46" s="54"/>
      <c r="F46" s="54"/>
      <c r="G46" s="54"/>
      <c r="H46" s="54"/>
      <c r="I46" s="54"/>
      <c r="J46" s="54"/>
    </row>
    <row r="47" spans="2:10" x14ac:dyDescent="0.25">
      <c r="B47" s="55" t="s">
        <v>93</v>
      </c>
      <c r="C47" s="56">
        <v>7272</v>
      </c>
      <c r="D47" s="54"/>
      <c r="E47" s="54"/>
      <c r="F47" s="54"/>
      <c r="G47" s="54"/>
      <c r="H47" s="54"/>
      <c r="I47" s="54"/>
      <c r="J47" s="54"/>
    </row>
    <row r="48" spans="2:10" x14ac:dyDescent="0.25">
      <c r="B48" s="55" t="s">
        <v>91</v>
      </c>
      <c r="C48" s="56">
        <v>15600</v>
      </c>
      <c r="D48" s="54"/>
      <c r="E48" s="54"/>
      <c r="F48" s="54"/>
      <c r="G48" s="54"/>
      <c r="H48" s="54"/>
      <c r="I48" s="54"/>
      <c r="J48" s="54"/>
    </row>
    <row r="49" spans="2:10" x14ac:dyDescent="0.25">
      <c r="B49" s="55" t="s">
        <v>14</v>
      </c>
      <c r="C49" s="56">
        <v>9398.16</v>
      </c>
      <c r="D49" s="54"/>
      <c r="E49" s="54"/>
      <c r="F49" s="54"/>
      <c r="G49" s="54"/>
      <c r="H49" s="54"/>
      <c r="I49" s="54"/>
      <c r="J49" s="54"/>
    </row>
    <row r="50" spans="2:10" x14ac:dyDescent="0.25">
      <c r="B50" s="55" t="s">
        <v>145</v>
      </c>
      <c r="C50" s="56">
        <v>10253.549999999999</v>
      </c>
      <c r="D50" s="54"/>
      <c r="E50" s="54"/>
      <c r="F50" s="54"/>
      <c r="G50" s="54"/>
      <c r="H50" s="54"/>
      <c r="I50" s="54"/>
      <c r="J50" s="54"/>
    </row>
    <row r="51" spans="2:10" x14ac:dyDescent="0.25">
      <c r="B51" s="55" t="s">
        <v>73</v>
      </c>
      <c r="C51" s="56">
        <v>0</v>
      </c>
      <c r="D51" s="54"/>
      <c r="E51" s="54"/>
      <c r="F51" s="54"/>
      <c r="G51" s="54"/>
      <c r="H51" s="54"/>
      <c r="I51" s="54"/>
      <c r="J51" s="54"/>
    </row>
    <row r="52" spans="2:10" x14ac:dyDescent="0.25">
      <c r="B52" s="55" t="s">
        <v>20</v>
      </c>
      <c r="C52" s="56">
        <v>5370</v>
      </c>
      <c r="D52" s="54"/>
      <c r="E52" s="54"/>
      <c r="F52" s="54"/>
      <c r="G52" s="54"/>
      <c r="H52" s="54"/>
      <c r="I52" s="54"/>
      <c r="J52" s="54"/>
    </row>
    <row r="53" spans="2:10" x14ac:dyDescent="0.25">
      <c r="B53" s="55" t="s">
        <v>24</v>
      </c>
      <c r="C53" s="56">
        <v>4800</v>
      </c>
      <c r="D53" s="54"/>
      <c r="E53" s="54"/>
      <c r="F53" s="54"/>
      <c r="G53" s="54"/>
      <c r="H53" s="54"/>
      <c r="I53" s="54"/>
      <c r="J53" s="54"/>
    </row>
    <row r="54" spans="2:10" x14ac:dyDescent="0.25">
      <c r="C5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L6" sqref="L6"/>
    </sheetView>
  </sheetViews>
  <sheetFormatPr defaultRowHeight="15" x14ac:dyDescent="0.25"/>
  <cols>
    <col min="1" max="1" width="9.140625" customWidth="1"/>
    <col min="2" max="2" width="4.140625" style="17" customWidth="1"/>
    <col min="3" max="3" width="9" customWidth="1"/>
    <col min="4" max="4" width="14" customWidth="1"/>
    <col min="7" max="7" width="7.85546875" customWidth="1"/>
    <col min="8" max="8" width="16.5703125" bestFit="1" customWidth="1"/>
  </cols>
  <sheetData>
    <row r="1" spans="1:17" ht="36" x14ac:dyDescent="0.55000000000000004">
      <c r="A1" s="18"/>
      <c r="B1" s="19" t="s">
        <v>109</v>
      </c>
      <c r="C1" s="19"/>
      <c r="D1" s="19"/>
      <c r="E1" s="19"/>
      <c r="F1" s="19"/>
      <c r="G1" s="19"/>
      <c r="H1" s="19"/>
      <c r="I1" s="19"/>
      <c r="J1" s="19"/>
      <c r="K1" s="19"/>
      <c r="L1" s="19"/>
      <c r="M1" s="19"/>
      <c r="N1" s="19"/>
      <c r="O1" s="19"/>
      <c r="P1" s="19"/>
      <c r="Q1" s="19"/>
    </row>
    <row r="2" spans="1:17" x14ac:dyDescent="0.25">
      <c r="B2" s="23" t="s">
        <v>146</v>
      </c>
      <c r="C2" s="36" t="s">
        <v>147</v>
      </c>
      <c r="D2" s="36"/>
    </row>
    <row r="3" spans="1:17" x14ac:dyDescent="0.25">
      <c r="B3" s="24">
        <v>1</v>
      </c>
      <c r="C3" s="25" t="s">
        <v>110</v>
      </c>
      <c r="D3" s="26">
        <f>AVERAGE(EMPData[Yearly Sal])</f>
        <v>72397.52</v>
      </c>
    </row>
    <row r="4" spans="1:17" x14ac:dyDescent="0.25">
      <c r="B4" s="24">
        <v>2</v>
      </c>
      <c r="C4" s="25" t="s">
        <v>111</v>
      </c>
      <c r="D4" s="26">
        <f>MEDIAN(EMPData[Yearly Sal])</f>
        <v>63208</v>
      </c>
    </row>
    <row r="5" spans="1:17" x14ac:dyDescent="0.25">
      <c r="B5" s="24">
        <v>3</v>
      </c>
      <c r="C5" s="25" t="s">
        <v>148</v>
      </c>
      <c r="D5" s="26">
        <f>MODE(EMPData[Yearly Sal])</f>
        <v>89500</v>
      </c>
    </row>
    <row r="6" spans="1:17" x14ac:dyDescent="0.25">
      <c r="B6" s="24">
        <v>4</v>
      </c>
      <c r="C6" s="25" t="s">
        <v>113</v>
      </c>
      <c r="D6" s="26">
        <f>MAX(EMPData[Yearly Sal])</f>
        <v>140000</v>
      </c>
    </row>
    <row r="7" spans="1:17" x14ac:dyDescent="0.25">
      <c r="B7" s="24">
        <v>5</v>
      </c>
      <c r="C7" s="25" t="s">
        <v>114</v>
      </c>
      <c r="D7" s="26">
        <f>MIN(EMPData[Yearly Sal])</f>
        <v>21971</v>
      </c>
    </row>
    <row r="8" spans="1:17" x14ac:dyDescent="0.25">
      <c r="B8" s="24">
        <v>6</v>
      </c>
      <c r="C8" s="25" t="s">
        <v>115</v>
      </c>
      <c r="D8" s="26">
        <f>SUM(EMPData[Yearly Sal])</f>
        <v>3619876</v>
      </c>
    </row>
    <row r="11" spans="1:17" x14ac:dyDescent="0.25">
      <c r="A11" t="s">
        <v>140</v>
      </c>
    </row>
  </sheetData>
  <mergeCells count="1">
    <mergeCell ref="C2:D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D3" sqref="D3"/>
    </sheetView>
  </sheetViews>
  <sheetFormatPr defaultRowHeight="15" x14ac:dyDescent="0.25"/>
  <cols>
    <col min="1" max="1" width="9.140625" customWidth="1"/>
    <col min="3" max="3" width="12.5703125" bestFit="1" customWidth="1"/>
    <col min="4" max="4" width="16.42578125" customWidth="1"/>
    <col min="5" max="5" width="6.7109375" customWidth="1"/>
    <col min="12" max="12" width="2.140625" customWidth="1"/>
  </cols>
  <sheetData>
    <row r="1" spans="1:18" ht="36" x14ac:dyDescent="0.55000000000000004">
      <c r="A1" s="18"/>
      <c r="B1" s="19" t="s">
        <v>134</v>
      </c>
      <c r="C1" s="19"/>
      <c r="D1" s="19"/>
      <c r="E1" s="19"/>
      <c r="F1" s="19"/>
      <c r="G1" s="19"/>
      <c r="H1" s="19"/>
      <c r="I1" s="19"/>
      <c r="J1" s="19"/>
      <c r="K1" s="19"/>
      <c r="L1" s="19"/>
      <c r="M1" s="19"/>
      <c r="N1" s="19"/>
      <c r="O1" s="19"/>
      <c r="P1" s="19"/>
      <c r="Q1" s="19"/>
      <c r="R1" s="19"/>
    </row>
    <row r="2" spans="1:18" x14ac:dyDescent="0.25">
      <c r="C2" s="27" t="s">
        <v>1</v>
      </c>
      <c r="D2" s="37" t="s">
        <v>149</v>
      </c>
      <c r="E2" s="37"/>
    </row>
    <row r="3" spans="1:18" x14ac:dyDescent="0.25">
      <c r="C3" t="s">
        <v>4</v>
      </c>
      <c r="D3" s="16">
        <f>SUMIF(EMPData[Department],C3,EMPData[Yearly Sal])</f>
        <v>1294801</v>
      </c>
      <c r="E3" s="16">
        <f>SUMIF(EMPData[Department],C3,EMPData[Yearly Sal])</f>
        <v>1294801</v>
      </c>
    </row>
    <row r="4" spans="1:18" x14ac:dyDescent="0.25">
      <c r="C4" t="s">
        <v>30</v>
      </c>
      <c r="D4" s="16">
        <f>SUMIF(EMPData[Department],C4,EMPData[Yearly Sal])</f>
        <v>1053666</v>
      </c>
      <c r="E4" s="16">
        <f>SUMIF(EMPData[Department],C4,EMPData[Yearly Sal])</f>
        <v>1053666</v>
      </c>
    </row>
    <row r="5" spans="1:18" x14ac:dyDescent="0.25">
      <c r="C5" t="s">
        <v>43</v>
      </c>
      <c r="D5" s="16">
        <f>SUMIF(EMPData[Department],C5,EMPData[Yearly Sal])</f>
        <v>1271409</v>
      </c>
      <c r="E5" s="16">
        <f>SUMIF(EMPData[Department],C5,EMPData[Yearly Sal])</f>
        <v>1271409</v>
      </c>
    </row>
    <row r="9" spans="1:18" x14ac:dyDescent="0.25">
      <c r="A9" t="s">
        <v>140</v>
      </c>
    </row>
  </sheetData>
  <mergeCells count="1">
    <mergeCell ref="D2:E2"/>
  </mergeCells>
  <conditionalFormatting sqref="E3">
    <cfRule type="dataBar" priority="3">
      <dataBar>
        <cfvo type="min"/>
        <cfvo type="max"/>
        <color rgb="FF008AEF"/>
      </dataBar>
      <extLst>
        <ext xmlns:x14="http://schemas.microsoft.com/office/spreadsheetml/2009/9/main" uri="{B025F937-C7B1-47D3-B67F-A62EFF666E3E}">
          <x14:id>{D95C82ED-B80A-4E17-84F4-3A4D23C88D9A}</x14:id>
        </ext>
      </extLst>
    </cfRule>
  </conditionalFormatting>
  <conditionalFormatting sqref="E3:E5">
    <cfRule type="dataBar" priority="1">
      <dataBar showValue="0">
        <cfvo type="min"/>
        <cfvo type="max"/>
        <color rgb="FF008AEF"/>
      </dataBar>
      <extLst>
        <ext xmlns:x14="http://schemas.microsoft.com/office/spreadsheetml/2009/9/main" uri="{B025F937-C7B1-47D3-B67F-A62EFF666E3E}">
          <x14:id>{A760B0CB-9982-4AEB-BC26-14C578BE661B}</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D95C82ED-B80A-4E17-84F4-3A4D23C88D9A}">
            <x14:dataBar minLength="0" maxLength="100" border="1" negativeBarBorderColorSameAsPositive="0">
              <x14:cfvo type="autoMin"/>
              <x14:cfvo type="autoMax"/>
              <x14:borderColor rgb="FF008AEF"/>
              <x14:negativeFillColor rgb="FFFF0000"/>
              <x14:negativeBorderColor rgb="FFFF0000"/>
              <x14:axisColor rgb="FF000000"/>
            </x14:dataBar>
          </x14:cfRule>
          <xm:sqref>E3</xm:sqref>
        </x14:conditionalFormatting>
        <x14:conditionalFormatting xmlns:xm="http://schemas.microsoft.com/office/excel/2006/main">
          <x14:cfRule type="dataBar" id="{A760B0CB-9982-4AEB-BC26-14C578BE661B}">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E5" sqref="E5"/>
    </sheetView>
  </sheetViews>
  <sheetFormatPr defaultRowHeight="15" x14ac:dyDescent="0.25"/>
  <cols>
    <col min="2" max="2" width="14" bestFit="1" customWidth="1"/>
    <col min="3" max="3" width="22.28515625" style="16" customWidth="1"/>
  </cols>
  <sheetData>
    <row r="1" spans="1:18" ht="36" x14ac:dyDescent="0.55000000000000004">
      <c r="A1" s="18"/>
      <c r="B1" s="19" t="s">
        <v>135</v>
      </c>
      <c r="C1" s="19"/>
      <c r="D1" s="19"/>
      <c r="E1" s="19"/>
      <c r="F1" s="19"/>
      <c r="G1" s="19"/>
      <c r="H1" s="19"/>
      <c r="I1" s="19"/>
      <c r="J1" s="19"/>
      <c r="K1" s="19"/>
      <c r="L1" s="19"/>
      <c r="M1" s="19"/>
      <c r="N1" s="19"/>
      <c r="O1" s="19"/>
      <c r="P1" s="19"/>
      <c r="Q1" s="19"/>
      <c r="R1" s="19"/>
    </row>
    <row r="2" spans="1:18" x14ac:dyDescent="0.25">
      <c r="B2" s="28" t="s">
        <v>1</v>
      </c>
      <c r="C2" s="17" t="s">
        <v>150</v>
      </c>
    </row>
    <row r="3" spans="1:18" x14ac:dyDescent="0.25">
      <c r="B3" s="29" t="s">
        <v>43</v>
      </c>
      <c r="C3" s="30">
        <v>1271409</v>
      </c>
    </row>
    <row r="4" spans="1:18" x14ac:dyDescent="0.25">
      <c r="B4" s="29" t="s">
        <v>30</v>
      </c>
      <c r="C4" s="30">
        <v>1053666</v>
      </c>
    </row>
    <row r="5" spans="1:18" x14ac:dyDescent="0.25">
      <c r="B5" s="29" t="s">
        <v>4</v>
      </c>
      <c r="C5" s="30">
        <v>1294801</v>
      </c>
    </row>
    <row r="6" spans="1:18" x14ac:dyDescent="0.25">
      <c r="C6"/>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sheetData>
  <conditionalFormatting pivot="1" sqref="C3:C5">
    <cfRule type="dataBar" priority="1">
      <dataBar>
        <cfvo type="min"/>
        <cfvo type="max"/>
        <color rgb="FF63C384"/>
      </dataBar>
      <extLst>
        <ext xmlns:x14="http://schemas.microsoft.com/office/spreadsheetml/2009/9/main" uri="{B025F937-C7B1-47D3-B67F-A62EFF666E3E}">
          <x14:id>{1C2EA358-44CC-4DB4-B6AE-97D1C231E282}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C2EA358-44CC-4DB4-B6AE-97D1C231E282}">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56"/>
  <sheetViews>
    <sheetView workbookViewId="0">
      <selection activeCell="B5" sqref="B5"/>
    </sheetView>
  </sheetViews>
  <sheetFormatPr defaultRowHeight="15" x14ac:dyDescent="0.25"/>
  <cols>
    <col min="2" max="2" width="13.5703125" bestFit="1" customWidth="1"/>
    <col min="3" max="3" width="12.5703125" style="16" bestFit="1" customWidth="1"/>
  </cols>
  <sheetData>
    <row r="1" spans="1:18" ht="36" x14ac:dyDescent="0.55000000000000004">
      <c r="A1" s="18"/>
      <c r="B1" s="19" t="s">
        <v>136</v>
      </c>
      <c r="C1" s="19"/>
      <c r="D1" s="19"/>
      <c r="E1" s="19"/>
      <c r="F1" s="19"/>
      <c r="G1" s="19"/>
      <c r="H1" s="19"/>
      <c r="I1" s="19"/>
      <c r="J1" s="19"/>
      <c r="K1" s="19"/>
      <c r="L1" s="19"/>
      <c r="M1" s="19"/>
      <c r="N1" s="19"/>
      <c r="O1" s="19"/>
      <c r="P1" s="19"/>
      <c r="Q1" s="19"/>
      <c r="R1" s="19"/>
    </row>
    <row r="3" spans="1:18" x14ac:dyDescent="0.25">
      <c r="C3"/>
    </row>
    <row r="5" spans="1:18" x14ac:dyDescent="0.25">
      <c r="B5" s="31" t="s">
        <v>2</v>
      </c>
      <c r="C5" s="32" t="s">
        <v>151</v>
      </c>
    </row>
    <row r="6" spans="1:18" x14ac:dyDescent="0.25">
      <c r="B6" s="33" t="s">
        <v>31</v>
      </c>
      <c r="C6" s="34">
        <v>140000</v>
      </c>
    </row>
    <row r="7" spans="1:18" x14ac:dyDescent="0.25">
      <c r="B7" s="33" t="s">
        <v>60</v>
      </c>
      <c r="C7" s="34">
        <v>140000</v>
      </c>
    </row>
    <row r="8" spans="1:18" x14ac:dyDescent="0.25">
      <c r="C8"/>
    </row>
    <row r="9" spans="1:18" x14ac:dyDescent="0.25">
      <c r="C9"/>
    </row>
    <row r="10" spans="1:18" x14ac:dyDescent="0.25">
      <c r="C10"/>
    </row>
    <row r="11" spans="1:18" x14ac:dyDescent="0.25">
      <c r="C11"/>
    </row>
    <row r="12" spans="1:18" x14ac:dyDescent="0.25">
      <c r="C12"/>
    </row>
    <row r="13" spans="1:18" x14ac:dyDescent="0.25">
      <c r="A13" t="s">
        <v>141</v>
      </c>
      <c r="C13"/>
    </row>
    <row r="14" spans="1:18" x14ac:dyDescent="0.25">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55"/>
  <sheetViews>
    <sheetView workbookViewId="0">
      <selection activeCell="D12" sqref="D12"/>
    </sheetView>
  </sheetViews>
  <sheetFormatPr defaultRowHeight="15" x14ac:dyDescent="0.25"/>
  <cols>
    <col min="2" max="2" width="17" customWidth="1"/>
    <col min="3" max="3" width="15.7109375" style="16" customWidth="1"/>
  </cols>
  <sheetData>
    <row r="1" spans="1:18" ht="36" x14ac:dyDescent="0.55000000000000004">
      <c r="A1" s="18"/>
      <c r="B1" s="19" t="s">
        <v>137</v>
      </c>
      <c r="C1" s="19"/>
      <c r="D1" s="19"/>
      <c r="E1" s="19"/>
      <c r="F1" s="19"/>
      <c r="G1" s="19"/>
      <c r="H1" s="19"/>
      <c r="I1" s="19"/>
      <c r="J1" s="19"/>
      <c r="K1" s="19"/>
      <c r="L1" s="19"/>
      <c r="M1" s="19"/>
      <c r="N1" s="19"/>
      <c r="O1" s="19"/>
      <c r="P1" s="19"/>
      <c r="Q1" s="19"/>
      <c r="R1" s="19"/>
    </row>
    <row r="2" spans="1:18" x14ac:dyDescent="0.25">
      <c r="B2" s="28" t="s">
        <v>1</v>
      </c>
      <c r="C2" t="s">
        <v>152</v>
      </c>
    </row>
    <row r="4" spans="1:18" x14ac:dyDescent="0.25">
      <c r="B4" s="31" t="s">
        <v>2</v>
      </c>
      <c r="C4" s="34" t="s">
        <v>151</v>
      </c>
    </row>
    <row r="5" spans="1:18" x14ac:dyDescent="0.25">
      <c r="B5" s="33" t="s">
        <v>9</v>
      </c>
      <c r="C5" s="34">
        <v>29726</v>
      </c>
    </row>
    <row r="6" spans="1:18" x14ac:dyDescent="0.25">
      <c r="B6" s="33" t="s">
        <v>22</v>
      </c>
      <c r="C6" s="34">
        <v>21971</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5"/>
  <sheetViews>
    <sheetView workbookViewId="0">
      <selection activeCell="K7" sqref="K7"/>
    </sheetView>
  </sheetViews>
  <sheetFormatPr defaultRowHeight="15" x14ac:dyDescent="0.25"/>
  <cols>
    <col min="2" max="2" width="16" customWidth="1"/>
    <col min="3" max="3" width="17.85546875" style="16" customWidth="1"/>
  </cols>
  <sheetData>
    <row r="1" spans="1:18" ht="36" x14ac:dyDescent="0.55000000000000004">
      <c r="A1" s="18"/>
      <c r="B1" s="19" t="s">
        <v>138</v>
      </c>
      <c r="C1" s="19"/>
      <c r="D1" s="19"/>
      <c r="E1" s="19"/>
      <c r="F1" s="19"/>
      <c r="G1" s="19"/>
      <c r="H1" s="19"/>
      <c r="I1" s="19"/>
      <c r="J1" s="19"/>
      <c r="K1" s="19"/>
      <c r="L1" s="19"/>
      <c r="M1" s="19"/>
      <c r="N1" s="19"/>
      <c r="O1" s="19"/>
      <c r="P1" s="19"/>
      <c r="Q1" s="19"/>
      <c r="R1" s="19"/>
    </row>
    <row r="2" spans="1:18" x14ac:dyDescent="0.25">
      <c r="C2"/>
    </row>
    <row r="3" spans="1:18" x14ac:dyDescent="0.25">
      <c r="C3"/>
    </row>
    <row r="4" spans="1:18" x14ac:dyDescent="0.25">
      <c r="B4" s="31" t="s">
        <v>2</v>
      </c>
      <c r="C4" s="32" t="s">
        <v>151</v>
      </c>
    </row>
    <row r="5" spans="1:18" x14ac:dyDescent="0.25">
      <c r="B5" s="33" t="s">
        <v>60</v>
      </c>
      <c r="C5" s="34">
        <v>140000</v>
      </c>
    </row>
    <row r="6" spans="1:18" x14ac:dyDescent="0.25">
      <c r="B6" s="33" t="s">
        <v>31</v>
      </c>
      <c r="C6" s="34">
        <v>140000</v>
      </c>
    </row>
    <row r="7" spans="1:18" x14ac:dyDescent="0.25">
      <c r="C7"/>
    </row>
    <row r="8" spans="1:18" x14ac:dyDescent="0.25">
      <c r="C8"/>
    </row>
    <row r="9" spans="1:18" x14ac:dyDescent="0.25">
      <c r="C9"/>
    </row>
    <row r="10" spans="1:18" x14ac:dyDescent="0.25">
      <c r="C10"/>
    </row>
    <row r="11" spans="1:18" x14ac:dyDescent="0.25">
      <c r="C11"/>
    </row>
    <row r="12" spans="1:18" x14ac:dyDescent="0.25">
      <c r="C12"/>
    </row>
    <row r="13" spans="1:18" x14ac:dyDescent="0.25">
      <c r="C13"/>
    </row>
    <row r="14" spans="1:18" x14ac:dyDescent="0.25">
      <c r="A14" t="s">
        <v>141</v>
      </c>
      <c r="C14"/>
    </row>
    <row r="15" spans="1:18" x14ac:dyDescent="0.25">
      <c r="C15"/>
    </row>
    <row r="16" spans="1:18"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E26" sqref="E26"/>
    </sheetView>
  </sheetViews>
  <sheetFormatPr defaultRowHeight="15" x14ac:dyDescent="0.25"/>
  <cols>
    <col min="1" max="1" width="8.5703125" customWidth="1"/>
    <col min="2" max="2" width="18.42578125" customWidth="1"/>
    <col min="3" max="3" width="13" customWidth="1"/>
  </cols>
  <sheetData>
    <row r="1" spans="1:18" ht="36" x14ac:dyDescent="0.55000000000000004">
      <c r="A1" s="18"/>
      <c r="B1" s="19" t="s">
        <v>139</v>
      </c>
      <c r="C1" s="19"/>
      <c r="D1" s="19"/>
      <c r="E1" s="19"/>
      <c r="F1" s="19"/>
      <c r="G1" s="19"/>
      <c r="H1" s="19"/>
      <c r="I1" s="19"/>
      <c r="J1" s="19"/>
      <c r="K1" s="19"/>
      <c r="L1" s="19"/>
      <c r="M1" s="19"/>
      <c r="N1" s="19"/>
      <c r="O1" s="19"/>
      <c r="P1" s="19"/>
      <c r="Q1" s="19"/>
      <c r="R1" s="19"/>
    </row>
    <row r="2" spans="1:18" x14ac:dyDescent="0.25">
      <c r="B2" s="28" t="s">
        <v>117</v>
      </c>
      <c r="C2" t="s">
        <v>152</v>
      </c>
    </row>
    <row r="4" spans="1:18" x14ac:dyDescent="0.25">
      <c r="B4" s="31" t="s">
        <v>2</v>
      </c>
      <c r="C4" s="32" t="s">
        <v>151</v>
      </c>
    </row>
    <row r="5" spans="1:18" x14ac:dyDescent="0.25">
      <c r="B5" s="33" t="s">
        <v>9</v>
      </c>
      <c r="C5" s="34">
        <v>29726</v>
      </c>
      <c r="F5" s="35"/>
    </row>
    <row r="6" spans="1:18" x14ac:dyDescent="0.25">
      <c r="B6" s="33" t="s">
        <v>22</v>
      </c>
      <c r="C6" s="34">
        <v>21971</v>
      </c>
    </row>
    <row r="14" spans="1:18" x14ac:dyDescent="0.25">
      <c r="A14" t="s">
        <v>142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V54"/>
  <sheetViews>
    <sheetView workbookViewId="0">
      <selection activeCell="A6" sqref="A6"/>
    </sheetView>
  </sheetViews>
  <sheetFormatPr defaultRowHeight="15" x14ac:dyDescent="0.25"/>
  <cols>
    <col min="1" max="1" width="8.85546875" customWidth="1"/>
    <col min="2" max="2" width="13.28515625" customWidth="1"/>
    <col min="3" max="3" width="13.140625" customWidth="1"/>
    <col min="4" max="4" width="16.5703125" customWidth="1"/>
    <col min="5" max="5" width="11.140625" customWidth="1"/>
    <col min="6" max="6" width="12.7109375" customWidth="1"/>
    <col min="7" max="7" width="11.28515625" style="17" customWidth="1"/>
    <col min="8" max="8" width="13.42578125" customWidth="1"/>
    <col min="10" max="10" width="12.140625" hidden="1" customWidth="1"/>
    <col min="11" max="11" width="10.140625" hidden="1" customWidth="1"/>
    <col min="12" max="12" width="16.7109375" hidden="1" customWidth="1"/>
    <col min="20" max="20" width="12.85546875" bestFit="1" customWidth="1"/>
    <col min="22" max="22" width="18" bestFit="1" customWidth="1"/>
  </cols>
  <sheetData>
    <row r="1" spans="1:22" ht="36" x14ac:dyDescent="0.55000000000000004">
      <c r="A1" s="18"/>
      <c r="B1" s="19" t="s">
        <v>129</v>
      </c>
      <c r="C1" s="19"/>
      <c r="D1" s="19"/>
      <c r="E1" s="19"/>
      <c r="F1" s="19"/>
      <c r="G1" s="19"/>
      <c r="H1" s="19"/>
      <c r="I1" s="19"/>
      <c r="J1" s="19"/>
      <c r="K1" s="19"/>
      <c r="L1" s="19"/>
      <c r="M1" s="19"/>
      <c r="N1" s="19"/>
      <c r="O1" s="19"/>
      <c r="P1" s="19"/>
      <c r="Q1" s="19"/>
      <c r="R1" s="19"/>
    </row>
    <row r="4" spans="1:22" x14ac:dyDescent="0.25">
      <c r="B4" s="42" t="s">
        <v>0</v>
      </c>
      <c r="C4" s="43" t="s">
        <v>1</v>
      </c>
      <c r="D4" s="43" t="s">
        <v>2</v>
      </c>
      <c r="E4" s="43" t="s">
        <v>117</v>
      </c>
      <c r="F4" s="44" t="s">
        <v>108</v>
      </c>
      <c r="G4" s="47" t="s">
        <v>68</v>
      </c>
      <c r="H4" s="43" t="s">
        <v>153</v>
      </c>
      <c r="T4" s="4" t="s">
        <v>67</v>
      </c>
      <c r="U4" s="5" t="s">
        <v>68</v>
      </c>
      <c r="V4" s="9" t="s">
        <v>69</v>
      </c>
    </row>
    <row r="5" spans="1:22" x14ac:dyDescent="0.25">
      <c r="B5" s="39" t="s">
        <v>29</v>
      </c>
      <c r="C5" s="38" t="s">
        <v>30</v>
      </c>
      <c r="D5" s="38" t="s">
        <v>31</v>
      </c>
      <c r="E5" s="38" t="s">
        <v>120</v>
      </c>
      <c r="F5" s="41">
        <v>140000</v>
      </c>
      <c r="G5" s="48">
        <f>_xlfn.XLOOKUP(B5,EmpBonus5[EmployeID],EmpBonus5[Bonus %],0,0)</f>
        <v>0.1</v>
      </c>
      <c r="H5" s="51">
        <f>SUM(Table3[[#This Row],[Yearly Sal]]*Table3[[#This Row],[Bonus %]])</f>
        <v>14000</v>
      </c>
      <c r="T5" s="3" t="s">
        <v>53</v>
      </c>
      <c r="U5" s="2">
        <v>0.21</v>
      </c>
      <c r="V5" s="8" t="s">
        <v>54</v>
      </c>
    </row>
    <row r="6" spans="1:22" x14ac:dyDescent="0.25">
      <c r="B6" s="40" t="s">
        <v>59</v>
      </c>
      <c r="C6" s="25" t="s">
        <v>43</v>
      </c>
      <c r="D6" s="25" t="s">
        <v>60</v>
      </c>
      <c r="E6" s="25" t="s">
        <v>118</v>
      </c>
      <c r="F6" s="13">
        <v>140000</v>
      </c>
      <c r="G6" s="49">
        <f>_xlfn.XLOOKUP(B6,EmpBonus5[EmployeID],EmpBonus5[Bonus %],0,0)</f>
        <v>0.2</v>
      </c>
      <c r="H6" s="52">
        <f>SUM(Table3[[#This Row],[Yearly Sal]]*Table3[[#This Row],[Bonus %]])</f>
        <v>28000</v>
      </c>
      <c r="T6" s="3" t="s">
        <v>25</v>
      </c>
      <c r="U6" s="2">
        <v>0.24</v>
      </c>
      <c r="V6" s="8" t="s">
        <v>26</v>
      </c>
    </row>
    <row r="7" spans="1:22" x14ac:dyDescent="0.25">
      <c r="B7" s="39" t="s">
        <v>15</v>
      </c>
      <c r="C7" s="38" t="s">
        <v>4</v>
      </c>
      <c r="D7" s="38" t="s">
        <v>16</v>
      </c>
      <c r="E7" s="38" t="s">
        <v>120</v>
      </c>
      <c r="F7" s="41">
        <v>135000</v>
      </c>
      <c r="G7" s="49">
        <f>_xlfn.XLOOKUP(B7,EmpBonus5[EmployeID],EmpBonus5[Bonus %],0,0)</f>
        <v>0.14000000000000001</v>
      </c>
      <c r="H7" s="52">
        <f>SUM(Table3[[#This Row],[Yearly Sal]]*Table3[[#This Row],[Bonus %]])</f>
        <v>18900</v>
      </c>
      <c r="T7" s="3" t="s">
        <v>59</v>
      </c>
      <c r="U7" s="2">
        <v>0.2</v>
      </c>
      <c r="V7" s="8" t="s">
        <v>60</v>
      </c>
    </row>
    <row r="8" spans="1:22" x14ac:dyDescent="0.25">
      <c r="B8" s="40" t="s">
        <v>11</v>
      </c>
      <c r="C8" s="25" t="s">
        <v>4</v>
      </c>
      <c r="D8" s="25" t="s">
        <v>12</v>
      </c>
      <c r="E8" s="25" t="s">
        <v>119</v>
      </c>
      <c r="F8" s="13">
        <v>134000</v>
      </c>
      <c r="G8" s="49">
        <f>_xlfn.XLOOKUP(B8,EmpBonus5[EmployeID],EmpBonus5[Bonus %],0,0)</f>
        <v>0.08</v>
      </c>
      <c r="H8" s="52">
        <f>SUM(Table3[[#This Row],[Yearly Sal]]*Table3[[#This Row],[Bonus %]])</f>
        <v>10720</v>
      </c>
      <c r="T8" s="3" t="s">
        <v>45</v>
      </c>
      <c r="U8" s="2">
        <v>0.14000000000000001</v>
      </c>
      <c r="V8" s="8" t="s">
        <v>46</v>
      </c>
    </row>
    <row r="9" spans="1:22" x14ac:dyDescent="0.25">
      <c r="B9" s="39" t="s">
        <v>90</v>
      </c>
      <c r="C9" s="38" t="s">
        <v>4</v>
      </c>
      <c r="D9" s="38" t="s">
        <v>91</v>
      </c>
      <c r="E9" s="38" t="s">
        <v>120</v>
      </c>
      <c r="F9" s="41">
        <v>120000</v>
      </c>
      <c r="G9" s="49">
        <f>_xlfn.XLOOKUP(B9,EmpBonus5[EmployeID],EmpBonus5[Bonus %],0,0)</f>
        <v>0.13</v>
      </c>
      <c r="H9" s="52">
        <f>SUM(Table3[[#This Row],[Yearly Sal]]*Table3[[#This Row],[Bonus %]])</f>
        <v>15600</v>
      </c>
      <c r="T9" s="3" t="s">
        <v>11</v>
      </c>
      <c r="U9" s="2">
        <v>0.08</v>
      </c>
      <c r="V9" s="8" t="s">
        <v>12</v>
      </c>
    </row>
    <row r="10" spans="1:22" x14ac:dyDescent="0.25">
      <c r="B10" s="40" t="s">
        <v>53</v>
      </c>
      <c r="C10" s="25" t="s">
        <v>43</v>
      </c>
      <c r="D10" s="25" t="s">
        <v>54</v>
      </c>
      <c r="E10" s="25" t="s">
        <v>120</v>
      </c>
      <c r="F10" s="13">
        <v>120000</v>
      </c>
      <c r="G10" s="49">
        <f>_xlfn.XLOOKUP(B10,EmpBonus5[EmployeID],EmpBonus5[Bonus %],0,0)</f>
        <v>0.21</v>
      </c>
      <c r="H10" s="52">
        <f>SUM(Table3[[#This Row],[Yearly Sal]]*Table3[[#This Row],[Bonus %]])</f>
        <v>25200</v>
      </c>
      <c r="T10" s="3" t="s">
        <v>36</v>
      </c>
      <c r="U10" s="2">
        <v>0.09</v>
      </c>
      <c r="V10" s="8" t="s">
        <v>37</v>
      </c>
    </row>
    <row r="11" spans="1:22" x14ac:dyDescent="0.25">
      <c r="B11" s="39" t="s">
        <v>32</v>
      </c>
      <c r="C11" s="38" t="s">
        <v>30</v>
      </c>
      <c r="D11" s="38" t="s">
        <v>33</v>
      </c>
      <c r="E11" s="38" t="s">
        <v>119</v>
      </c>
      <c r="F11" s="41">
        <v>110000</v>
      </c>
      <c r="G11" s="49">
        <f>_xlfn.XLOOKUP(B11,EmpBonus5[EmployeID],EmpBonus5[Bonus %],0,0)</f>
        <v>0.18</v>
      </c>
      <c r="H11" s="52">
        <f>SUM(Table3[[#This Row],[Yearly Sal]]*Table3[[#This Row],[Bonus %]])</f>
        <v>19800</v>
      </c>
      <c r="T11" s="3" t="s">
        <v>55</v>
      </c>
      <c r="U11" s="2">
        <v>0.17</v>
      </c>
      <c r="V11" s="8" t="s">
        <v>56</v>
      </c>
    </row>
    <row r="12" spans="1:22" x14ac:dyDescent="0.25">
      <c r="B12" s="40" t="s">
        <v>38</v>
      </c>
      <c r="C12" s="25" t="s">
        <v>30</v>
      </c>
      <c r="D12" s="25" t="s">
        <v>39</v>
      </c>
      <c r="E12" s="25" t="s">
        <v>120</v>
      </c>
      <c r="F12" s="13">
        <v>97000</v>
      </c>
      <c r="G12" s="49">
        <f>_xlfn.XLOOKUP(B12,EmpBonus5[EmployeID],EmpBonus5[Bonus %],0,0)</f>
        <v>0.19</v>
      </c>
      <c r="H12" s="52">
        <f>SUM(Table3[[#This Row],[Yearly Sal]]*Table3[[#This Row],[Bonus %]])</f>
        <v>18430</v>
      </c>
      <c r="T12" s="3" t="s">
        <v>38</v>
      </c>
      <c r="U12" s="2">
        <v>0.19</v>
      </c>
      <c r="V12" s="8" t="s">
        <v>39</v>
      </c>
    </row>
    <row r="13" spans="1:22" x14ac:dyDescent="0.25">
      <c r="B13" s="39" t="s">
        <v>70</v>
      </c>
      <c r="C13" s="38" t="s">
        <v>43</v>
      </c>
      <c r="D13" s="38" t="s">
        <v>71</v>
      </c>
      <c r="E13" s="38" t="s">
        <v>118</v>
      </c>
      <c r="F13" s="41">
        <v>97000</v>
      </c>
      <c r="G13" s="49">
        <f>_xlfn.XLOOKUP(B13,EmpBonus5[EmployeID],EmpBonus5[Bonus %],0,0)</f>
        <v>0.15</v>
      </c>
      <c r="H13" s="52">
        <f>SUM(Table3[[#This Row],[Yearly Sal]]*Table3[[#This Row],[Bonus %]])</f>
        <v>14550</v>
      </c>
      <c r="T13" s="3" t="s">
        <v>23</v>
      </c>
      <c r="U13" s="2">
        <v>0.06</v>
      </c>
      <c r="V13" s="8" t="s">
        <v>24</v>
      </c>
    </row>
    <row r="14" spans="1:22" x14ac:dyDescent="0.25">
      <c r="B14" s="40" t="s">
        <v>76</v>
      </c>
      <c r="C14" s="25" t="s">
        <v>43</v>
      </c>
      <c r="D14" s="25" t="s">
        <v>77</v>
      </c>
      <c r="E14" s="25" t="s">
        <v>120</v>
      </c>
      <c r="F14" s="13">
        <v>97000</v>
      </c>
      <c r="G14" s="49">
        <f>_xlfn.XLOOKUP(B14,EmpBonus5[EmployeID],EmpBonus5[Bonus %],0,0)</f>
        <v>0.18</v>
      </c>
      <c r="H14" s="52">
        <f>SUM(Table3[[#This Row],[Yearly Sal]]*Table3[[#This Row],[Bonus %]])</f>
        <v>17460</v>
      </c>
      <c r="T14" s="3" t="s">
        <v>15</v>
      </c>
      <c r="U14" s="2">
        <v>0.14000000000000001</v>
      </c>
      <c r="V14" s="8" t="s">
        <v>16</v>
      </c>
    </row>
    <row r="15" spans="1:22" x14ac:dyDescent="0.25">
      <c r="B15" s="39" t="s">
        <v>10</v>
      </c>
      <c r="C15" s="38" t="s">
        <v>4</v>
      </c>
      <c r="D15" s="38" t="s">
        <v>73</v>
      </c>
      <c r="E15" s="38" t="s">
        <v>120</v>
      </c>
      <c r="F15" s="41">
        <v>93668</v>
      </c>
      <c r="G15" s="49">
        <f>_xlfn.XLOOKUP(B15,EmpBonus5[EmployeID],EmpBonus5[Bonus %],0,0)</f>
        <v>0</v>
      </c>
      <c r="H15" s="52">
        <f>SUM(Table3[[#This Row],[Yearly Sal]]*Table3[[#This Row],[Bonus %]])</f>
        <v>0</v>
      </c>
      <c r="T15" s="3" t="s">
        <v>47</v>
      </c>
      <c r="U15" s="2">
        <v>0.25</v>
      </c>
      <c r="V15" s="8" t="s">
        <v>48</v>
      </c>
    </row>
    <row r="16" spans="1:22" x14ac:dyDescent="0.25">
      <c r="B16" s="40" t="s">
        <v>61</v>
      </c>
      <c r="C16" s="25" t="s">
        <v>43</v>
      </c>
      <c r="D16" s="25" t="s">
        <v>62</v>
      </c>
      <c r="E16" s="25" t="s">
        <v>120</v>
      </c>
      <c r="F16" s="13">
        <v>90000</v>
      </c>
      <c r="G16" s="49">
        <f>_xlfn.XLOOKUP(B16,EmpBonus5[EmployeID],EmpBonus5[Bonus %],0,0)</f>
        <v>0.25</v>
      </c>
      <c r="H16" s="52">
        <f>SUM(Table3[[#This Row],[Yearly Sal]]*Table3[[#This Row],[Bonus %]])</f>
        <v>22500</v>
      </c>
      <c r="T16" s="3" t="s">
        <v>27</v>
      </c>
      <c r="U16" s="2">
        <v>0.25</v>
      </c>
      <c r="V16" s="8" t="s">
        <v>28</v>
      </c>
    </row>
    <row r="17" spans="1:22" x14ac:dyDescent="0.25">
      <c r="A17" t="s">
        <v>142</v>
      </c>
      <c r="B17" s="39" t="s">
        <v>19</v>
      </c>
      <c r="C17" s="38" t="s">
        <v>4</v>
      </c>
      <c r="D17" s="38" t="s">
        <v>20</v>
      </c>
      <c r="E17" s="38" t="s">
        <v>120</v>
      </c>
      <c r="F17" s="41">
        <v>89500</v>
      </c>
      <c r="G17" s="49">
        <f>_xlfn.XLOOKUP(B17,EmpBonus5[EmployeID],EmpBonus5[Bonus %],0,0)</f>
        <v>0.06</v>
      </c>
      <c r="H17" s="52">
        <f>SUM(Table3[[#This Row],[Yearly Sal]]*Table3[[#This Row],[Bonus %]])</f>
        <v>5370</v>
      </c>
      <c r="T17" s="3" t="s">
        <v>17</v>
      </c>
      <c r="U17" s="2">
        <v>0.09</v>
      </c>
      <c r="V17" s="8" t="s">
        <v>18</v>
      </c>
    </row>
    <row r="18" spans="1:22" x14ac:dyDescent="0.25">
      <c r="B18" s="40" t="s">
        <v>42</v>
      </c>
      <c r="C18" s="25" t="s">
        <v>43</v>
      </c>
      <c r="D18" s="25" t="s">
        <v>44</v>
      </c>
      <c r="E18" s="25" t="s">
        <v>118</v>
      </c>
      <c r="F18" s="13">
        <v>89500</v>
      </c>
      <c r="G18" s="49">
        <f>_xlfn.XLOOKUP(B18,EmpBonus5[EmployeID],EmpBonus5[Bonus %],0,0)</f>
        <v>0.24</v>
      </c>
      <c r="H18" s="52">
        <f>SUM(Table3[[#This Row],[Yearly Sal]]*Table3[[#This Row],[Bonus %]])</f>
        <v>21480</v>
      </c>
      <c r="T18" s="3" t="s">
        <v>8</v>
      </c>
      <c r="U18" s="2">
        <v>0.1</v>
      </c>
      <c r="V18" s="8" t="s">
        <v>9</v>
      </c>
    </row>
    <row r="19" spans="1:22" x14ac:dyDescent="0.25">
      <c r="B19" s="39" t="s">
        <v>80</v>
      </c>
      <c r="C19" s="38" t="s">
        <v>30</v>
      </c>
      <c r="D19" s="38" t="s">
        <v>81</v>
      </c>
      <c r="E19" s="38" t="s">
        <v>120</v>
      </c>
      <c r="F19" s="41">
        <v>89500</v>
      </c>
      <c r="G19" s="49">
        <f>_xlfn.XLOOKUP(B19,EmpBonus5[EmployeID],EmpBonus5[Bonus %],0,0)</f>
        <v>0.21</v>
      </c>
      <c r="H19" s="52">
        <f>SUM(Table3[[#This Row],[Yearly Sal]]*Table3[[#This Row],[Bonus %]])</f>
        <v>18795</v>
      </c>
      <c r="T19" s="3" t="s">
        <v>51</v>
      </c>
      <c r="U19" s="2">
        <v>0.25</v>
      </c>
      <c r="V19" s="8" t="s">
        <v>52</v>
      </c>
    </row>
    <row r="20" spans="1:22" x14ac:dyDescent="0.25">
      <c r="B20" s="40" t="s">
        <v>94</v>
      </c>
      <c r="C20" s="25" t="s">
        <v>30</v>
      </c>
      <c r="D20" s="25" t="s">
        <v>95</v>
      </c>
      <c r="E20" s="25" t="s">
        <v>120</v>
      </c>
      <c r="F20" s="13">
        <v>89500</v>
      </c>
      <c r="G20" s="49">
        <f>_xlfn.XLOOKUP(B20,EmpBonus5[EmployeID],EmpBonus5[Bonus %],0,0)</f>
        <v>0.09</v>
      </c>
      <c r="H20" s="52">
        <f>SUM(Table3[[#This Row],[Yearly Sal]]*Table3[[#This Row],[Bonus %]])</f>
        <v>8055</v>
      </c>
      <c r="T20" s="3" t="s">
        <v>61</v>
      </c>
      <c r="U20" s="2">
        <v>0.25</v>
      </c>
      <c r="V20" s="8" t="s">
        <v>62</v>
      </c>
    </row>
    <row r="21" spans="1:22" x14ac:dyDescent="0.25">
      <c r="B21" s="39" t="s">
        <v>63</v>
      </c>
      <c r="C21" s="38" t="s">
        <v>43</v>
      </c>
      <c r="D21" s="38" t="s">
        <v>64</v>
      </c>
      <c r="E21" s="38" t="s">
        <v>119</v>
      </c>
      <c r="F21" s="41">
        <v>88357</v>
      </c>
      <c r="G21" s="49">
        <f>_xlfn.XLOOKUP(B21,EmpBonus5[EmployeID],EmpBonus5[Bonus %],0,0)</f>
        <v>0</v>
      </c>
      <c r="H21" s="52">
        <f>SUM(Table3[[#This Row],[Yearly Sal]]*Table3[[#This Row],[Bonus %]])</f>
        <v>0</v>
      </c>
      <c r="T21" s="3" t="s">
        <v>40</v>
      </c>
      <c r="U21" s="2">
        <v>0.18</v>
      </c>
      <c r="V21" s="8" t="s">
        <v>41</v>
      </c>
    </row>
    <row r="22" spans="1:22" x14ac:dyDescent="0.25">
      <c r="B22" s="40" t="s">
        <v>104</v>
      </c>
      <c r="C22" s="25" t="s">
        <v>4</v>
      </c>
      <c r="D22" s="25" t="s">
        <v>105</v>
      </c>
      <c r="E22" s="25" t="s">
        <v>120</v>
      </c>
      <c r="F22" s="13">
        <v>83117</v>
      </c>
      <c r="G22" s="49">
        <f>_xlfn.XLOOKUP(B22,EmpBonus5[EmployeID],EmpBonus5[Bonus %],0,0)</f>
        <v>0.2</v>
      </c>
      <c r="H22" s="52">
        <f>SUM(Table3[[#This Row],[Yearly Sal]]*Table3[[#This Row],[Bonus %]])</f>
        <v>16623.400000000001</v>
      </c>
      <c r="T22" s="3" t="s">
        <v>32</v>
      </c>
      <c r="U22" s="2">
        <v>0.18</v>
      </c>
      <c r="V22" s="8" t="s">
        <v>33</v>
      </c>
    </row>
    <row r="23" spans="1:22" x14ac:dyDescent="0.25">
      <c r="B23" s="39" t="s">
        <v>23</v>
      </c>
      <c r="C23" s="38" t="s">
        <v>4</v>
      </c>
      <c r="D23" s="38" t="s">
        <v>24</v>
      </c>
      <c r="E23" s="38" t="s">
        <v>118</v>
      </c>
      <c r="F23" s="41">
        <v>80000</v>
      </c>
      <c r="G23" s="49">
        <f>_xlfn.XLOOKUP(B23,EmpBonus5[EmployeID],EmpBonus5[Bonus %],0,0)</f>
        <v>0.06</v>
      </c>
      <c r="H23" s="52">
        <f>SUM(Table3[[#This Row],[Yearly Sal]]*Table3[[#This Row],[Bonus %]])</f>
        <v>4800</v>
      </c>
      <c r="T23" s="3" t="s">
        <v>29</v>
      </c>
      <c r="U23" s="2">
        <v>0.1</v>
      </c>
      <c r="V23" s="8" t="s">
        <v>31</v>
      </c>
    </row>
    <row r="24" spans="1:22" x14ac:dyDescent="0.25">
      <c r="B24" s="40" t="s">
        <v>47</v>
      </c>
      <c r="C24" s="25" t="s">
        <v>43</v>
      </c>
      <c r="D24" s="25" t="s">
        <v>48</v>
      </c>
      <c r="E24" s="25" t="s">
        <v>119</v>
      </c>
      <c r="F24" s="13">
        <v>80000</v>
      </c>
      <c r="G24" s="49">
        <f>_xlfn.XLOOKUP(B24,EmpBonus5[EmployeID],EmpBonus5[Bonus %],0,0)</f>
        <v>0.25</v>
      </c>
      <c r="H24" s="52">
        <f>SUM(Table3[[#This Row],[Yearly Sal]]*Table3[[#This Row],[Bonus %]])</f>
        <v>20000</v>
      </c>
      <c r="T24" s="3" t="s">
        <v>65</v>
      </c>
      <c r="U24" s="2">
        <v>0.06</v>
      </c>
      <c r="V24" s="8" t="s">
        <v>66</v>
      </c>
    </row>
    <row r="25" spans="1:22" x14ac:dyDescent="0.25">
      <c r="B25" s="39" t="s">
        <v>84</v>
      </c>
      <c r="C25" s="38" t="s">
        <v>30</v>
      </c>
      <c r="D25" s="38" t="s">
        <v>85</v>
      </c>
      <c r="E25" s="38" t="s">
        <v>119</v>
      </c>
      <c r="F25" s="41">
        <v>80000</v>
      </c>
      <c r="G25" s="49">
        <f>_xlfn.XLOOKUP(B25,EmpBonus5[EmployeID],EmpBonus5[Bonus %],0,0)</f>
        <v>0.16</v>
      </c>
      <c r="H25" s="52">
        <f>SUM(Table3[[#This Row],[Yearly Sal]]*Table3[[#This Row],[Bonus %]])</f>
        <v>12800</v>
      </c>
      <c r="T25" s="3" t="s">
        <v>70</v>
      </c>
      <c r="U25" s="2">
        <v>0.15</v>
      </c>
      <c r="V25" s="8" t="s">
        <v>71</v>
      </c>
    </row>
    <row r="26" spans="1:22" x14ac:dyDescent="0.25">
      <c r="B26" s="40" t="s">
        <v>98</v>
      </c>
      <c r="C26" s="25" t="s">
        <v>30</v>
      </c>
      <c r="D26" s="25" t="s">
        <v>99</v>
      </c>
      <c r="E26" s="25" t="s">
        <v>120</v>
      </c>
      <c r="F26" s="13">
        <v>80000</v>
      </c>
      <c r="G26" s="49">
        <f>_xlfn.XLOOKUP(B26,EmpBonus5[EmployeID],EmpBonus5[Bonus %],0,0)</f>
        <v>0.18</v>
      </c>
      <c r="H26" s="52">
        <f>SUM(Table3[[#This Row],[Yearly Sal]]*Table3[[#This Row],[Bonus %]])</f>
        <v>14400</v>
      </c>
      <c r="T26" s="3" t="s">
        <v>72</v>
      </c>
      <c r="U26" s="2">
        <v>0.15</v>
      </c>
      <c r="V26" s="8" t="s">
        <v>73</v>
      </c>
    </row>
    <row r="27" spans="1:22" x14ac:dyDescent="0.25">
      <c r="B27" s="39" t="s">
        <v>34</v>
      </c>
      <c r="C27" s="38" t="s">
        <v>30</v>
      </c>
      <c r="D27" s="38" t="s">
        <v>35</v>
      </c>
      <c r="E27" s="38" t="s">
        <v>120</v>
      </c>
      <c r="F27" s="41">
        <v>68357</v>
      </c>
      <c r="G27" s="49">
        <f>_xlfn.XLOOKUP(B27,EmpBonus5[EmployeID],EmpBonus5[Bonus %],0,0)</f>
        <v>0</v>
      </c>
      <c r="H27" s="52">
        <f>SUM(Table3[[#This Row],[Yearly Sal]]*Table3[[#This Row],[Bonus %]])</f>
        <v>0</v>
      </c>
      <c r="T27" s="3" t="s">
        <v>74</v>
      </c>
      <c r="U27" s="2">
        <v>0.19</v>
      </c>
      <c r="V27" s="8" t="s">
        <v>75</v>
      </c>
    </row>
    <row r="28" spans="1:22" x14ac:dyDescent="0.25">
      <c r="B28" s="40" t="s">
        <v>72</v>
      </c>
      <c r="C28" s="25" t="s">
        <v>43</v>
      </c>
      <c r="D28" s="25" t="s">
        <v>145</v>
      </c>
      <c r="E28" s="25" t="s">
        <v>120</v>
      </c>
      <c r="F28" s="13">
        <v>68357</v>
      </c>
      <c r="G28" s="49">
        <f>_xlfn.XLOOKUP(B28,EmpBonus5[EmployeID],EmpBonus5[Bonus %],0,0)</f>
        <v>0.15</v>
      </c>
      <c r="H28" s="52">
        <f>SUM(Table3[[#This Row],[Yearly Sal]]*Table3[[#This Row],[Bonus %]])</f>
        <v>10253.549999999999</v>
      </c>
      <c r="T28" s="3" t="s">
        <v>76</v>
      </c>
      <c r="U28" s="2">
        <v>0.18</v>
      </c>
      <c r="V28" s="8" t="s">
        <v>77</v>
      </c>
    </row>
    <row r="29" spans="1:22" x14ac:dyDescent="0.25">
      <c r="B29" s="39" t="s">
        <v>96</v>
      </c>
      <c r="C29" s="38" t="s">
        <v>30</v>
      </c>
      <c r="D29" s="38" t="s">
        <v>97</v>
      </c>
      <c r="E29" s="38" t="s">
        <v>118</v>
      </c>
      <c r="F29" s="41">
        <v>65971</v>
      </c>
      <c r="G29" s="49">
        <f>_xlfn.XLOOKUP(B29,EmpBonus5[EmployeID],EmpBonus5[Bonus %],0,0)</f>
        <v>0.1</v>
      </c>
      <c r="H29" s="52">
        <f>SUM(Table3[[#This Row],[Yearly Sal]]*Table3[[#This Row],[Bonus %]])</f>
        <v>6597.1</v>
      </c>
      <c r="T29" s="3" t="s">
        <v>78</v>
      </c>
      <c r="U29" s="2">
        <v>0.18</v>
      </c>
      <c r="V29" s="8" t="s">
        <v>79</v>
      </c>
    </row>
    <row r="30" spans="1:22" x14ac:dyDescent="0.25">
      <c r="B30" s="40" t="s">
        <v>102</v>
      </c>
      <c r="C30" s="25" t="s">
        <v>4</v>
      </c>
      <c r="D30" s="25" t="s">
        <v>103</v>
      </c>
      <c r="E30" s="25" t="s">
        <v>118</v>
      </c>
      <c r="F30" s="13">
        <v>60445</v>
      </c>
      <c r="G30" s="49">
        <f>_xlfn.XLOOKUP(B30,EmpBonus5[EmployeID],EmpBonus5[Bonus %],0,0)</f>
        <v>0.19</v>
      </c>
      <c r="H30" s="52">
        <f>SUM(Table3[[#This Row],[Yearly Sal]]*Table3[[#This Row],[Bonus %]])</f>
        <v>11484.55</v>
      </c>
      <c r="T30" s="3" t="s">
        <v>80</v>
      </c>
      <c r="U30" s="2">
        <v>0.21</v>
      </c>
      <c r="V30" s="8" t="s">
        <v>81</v>
      </c>
    </row>
    <row r="31" spans="1:22" x14ac:dyDescent="0.25">
      <c r="B31" s="39" t="s">
        <v>3</v>
      </c>
      <c r="C31" s="38" t="s">
        <v>4</v>
      </c>
      <c r="D31" s="38" t="s">
        <v>5</v>
      </c>
      <c r="E31" s="38" t="s">
        <v>118</v>
      </c>
      <c r="F31" s="41">
        <v>60270</v>
      </c>
      <c r="G31" s="49">
        <f>_xlfn.XLOOKUP(B31,EmpBonus5[EmployeID],EmpBonus5[Bonus %],0,0)</f>
        <v>0</v>
      </c>
      <c r="H31" s="52">
        <f>SUM(Table3[[#This Row],[Yearly Sal]]*Table3[[#This Row],[Bonus %]])</f>
        <v>0</v>
      </c>
      <c r="T31" s="3" t="s">
        <v>82</v>
      </c>
      <c r="U31" s="2">
        <v>0.14000000000000001</v>
      </c>
      <c r="V31" s="8" t="s">
        <v>83</v>
      </c>
    </row>
    <row r="32" spans="1:22" x14ac:dyDescent="0.25">
      <c r="B32" s="40" t="s">
        <v>65</v>
      </c>
      <c r="C32" s="25" t="s">
        <v>43</v>
      </c>
      <c r="D32" s="25" t="s">
        <v>66</v>
      </c>
      <c r="E32" s="25" t="s">
        <v>120</v>
      </c>
      <c r="F32" s="13">
        <v>59200</v>
      </c>
      <c r="G32" s="49">
        <f>_xlfn.XLOOKUP(B32,EmpBonus5[EmployeID],EmpBonus5[Bonus %],0,0)</f>
        <v>0.06</v>
      </c>
      <c r="H32" s="52">
        <f>SUM(Table3[[#This Row],[Yearly Sal]]*Table3[[#This Row],[Bonus %]])</f>
        <v>3552</v>
      </c>
      <c r="T32" s="3" t="s">
        <v>84</v>
      </c>
      <c r="U32" s="2">
        <v>0.16</v>
      </c>
      <c r="V32" s="8" t="s">
        <v>85</v>
      </c>
    </row>
    <row r="33" spans="2:22" x14ac:dyDescent="0.25">
      <c r="B33" s="39" t="s">
        <v>88</v>
      </c>
      <c r="C33" s="38" t="s">
        <v>4</v>
      </c>
      <c r="D33" s="38" t="s">
        <v>89</v>
      </c>
      <c r="E33" s="38" t="s">
        <v>120</v>
      </c>
      <c r="F33" s="41">
        <v>58445</v>
      </c>
      <c r="G33" s="49">
        <f>_xlfn.XLOOKUP(B33,EmpBonus5[EmployeID],EmpBonus5[Bonus %],0,0)</f>
        <v>0.22</v>
      </c>
      <c r="H33" s="52">
        <f>SUM(Table3[[#This Row],[Yearly Sal]]*Table3[[#This Row],[Bonus %]])</f>
        <v>12857.9</v>
      </c>
      <c r="T33" s="3" t="s">
        <v>42</v>
      </c>
      <c r="U33" s="2">
        <v>0.24</v>
      </c>
      <c r="V33" s="8" t="s">
        <v>44</v>
      </c>
    </row>
    <row r="34" spans="2:22" x14ac:dyDescent="0.25">
      <c r="B34" s="40" t="s">
        <v>106</v>
      </c>
      <c r="C34" s="25" t="s">
        <v>4</v>
      </c>
      <c r="D34" s="25" t="s">
        <v>107</v>
      </c>
      <c r="E34" s="25" t="s">
        <v>118</v>
      </c>
      <c r="F34" s="13">
        <v>58445</v>
      </c>
      <c r="G34" s="49">
        <f>_xlfn.XLOOKUP(B34,EmpBonus5[EmployeID],EmpBonus5[Bonus %],0,0)</f>
        <v>0.11</v>
      </c>
      <c r="H34" s="52">
        <f>SUM(Table3[[#This Row],[Yearly Sal]]*Table3[[#This Row],[Bonus %]])</f>
        <v>6428.95</v>
      </c>
      <c r="T34" s="3" t="s">
        <v>86</v>
      </c>
      <c r="U34" s="2">
        <v>0.14000000000000001</v>
      </c>
      <c r="V34" s="8" t="s">
        <v>87</v>
      </c>
    </row>
    <row r="35" spans="2:22" x14ac:dyDescent="0.25">
      <c r="B35" s="39" t="s">
        <v>51</v>
      </c>
      <c r="C35" s="38" t="s">
        <v>43</v>
      </c>
      <c r="D35" s="38" t="s">
        <v>52</v>
      </c>
      <c r="E35" s="38" t="s">
        <v>118</v>
      </c>
      <c r="F35" s="41">
        <v>58445</v>
      </c>
      <c r="G35" s="49">
        <f>_xlfn.XLOOKUP(B35,EmpBonus5[EmployeID],EmpBonus5[Bonus %],0,0)</f>
        <v>0.25</v>
      </c>
      <c r="H35" s="52">
        <f>SUM(Table3[[#This Row],[Yearly Sal]]*Table3[[#This Row],[Bonus %]])</f>
        <v>14611.25</v>
      </c>
      <c r="T35" s="3" t="s">
        <v>88</v>
      </c>
      <c r="U35" s="2">
        <v>0.22</v>
      </c>
      <c r="V35" s="8" t="s">
        <v>89</v>
      </c>
    </row>
    <row r="36" spans="2:22" x14ac:dyDescent="0.25">
      <c r="B36" s="40" t="s">
        <v>100</v>
      </c>
      <c r="C36" s="25" t="s">
        <v>4</v>
      </c>
      <c r="D36" s="25" t="s">
        <v>101</v>
      </c>
      <c r="E36" s="25" t="s">
        <v>119</v>
      </c>
      <c r="F36" s="13">
        <v>55117</v>
      </c>
      <c r="G36" s="49">
        <f>_xlfn.XLOOKUP(B36,EmpBonus5[EmployeID],EmpBonus5[Bonus %],0,0)</f>
        <v>0.13</v>
      </c>
      <c r="H36" s="52">
        <f>SUM(Table3[[#This Row],[Yearly Sal]]*Table3[[#This Row],[Bonus %]])</f>
        <v>7165.21</v>
      </c>
      <c r="T36" s="3" t="s">
        <v>90</v>
      </c>
      <c r="U36" s="2">
        <v>0.13</v>
      </c>
      <c r="V36" s="8" t="s">
        <v>91</v>
      </c>
    </row>
    <row r="37" spans="2:22" x14ac:dyDescent="0.25">
      <c r="B37" s="39" t="s">
        <v>49</v>
      </c>
      <c r="C37" s="38" t="s">
        <v>43</v>
      </c>
      <c r="D37" s="38" t="s">
        <v>50</v>
      </c>
      <c r="E37" s="38" t="s">
        <v>120</v>
      </c>
      <c r="F37" s="41">
        <v>55117</v>
      </c>
      <c r="G37" s="49">
        <f>_xlfn.XLOOKUP(B37,EmpBonus5[EmployeID],EmpBonus5[Bonus %],0,0)</f>
        <v>0</v>
      </c>
      <c r="H37" s="52">
        <f>SUM(Table3[[#This Row],[Yearly Sal]]*Table3[[#This Row],[Bonus %]])</f>
        <v>0</v>
      </c>
      <c r="T37" s="3" t="s">
        <v>92</v>
      </c>
      <c r="U37" s="2">
        <v>0.16</v>
      </c>
      <c r="V37" s="8" t="s">
        <v>93</v>
      </c>
    </row>
    <row r="38" spans="2:22" x14ac:dyDescent="0.25">
      <c r="B38" s="40" t="s">
        <v>86</v>
      </c>
      <c r="C38" s="25" t="s">
        <v>30</v>
      </c>
      <c r="D38" s="25" t="s">
        <v>87</v>
      </c>
      <c r="E38" s="25" t="s">
        <v>118</v>
      </c>
      <c r="F38" s="13">
        <v>55117</v>
      </c>
      <c r="G38" s="49">
        <f>_xlfn.XLOOKUP(B38,EmpBonus5[EmployeID],EmpBonus5[Bonus %],0,0)</f>
        <v>0.14000000000000001</v>
      </c>
      <c r="H38" s="52">
        <f>SUM(Table3[[#This Row],[Yearly Sal]]*Table3[[#This Row],[Bonus %]])</f>
        <v>7716.380000000001</v>
      </c>
      <c r="T38" s="3" t="s">
        <v>94</v>
      </c>
      <c r="U38" s="2">
        <v>0.09</v>
      </c>
      <c r="V38" s="8" t="s">
        <v>95</v>
      </c>
    </row>
    <row r="39" spans="2:22" x14ac:dyDescent="0.25">
      <c r="B39" s="39" t="s">
        <v>36</v>
      </c>
      <c r="C39" s="38" t="s">
        <v>30</v>
      </c>
      <c r="D39" s="38" t="s">
        <v>37</v>
      </c>
      <c r="E39" s="38" t="s">
        <v>118</v>
      </c>
      <c r="F39" s="41">
        <v>51800</v>
      </c>
      <c r="G39" s="49">
        <f>_xlfn.XLOOKUP(B39,EmpBonus5[EmployeID],EmpBonus5[Bonus %],0,0)</f>
        <v>0.09</v>
      </c>
      <c r="H39" s="52">
        <f>SUM(Table3[[#This Row],[Yearly Sal]]*Table3[[#This Row],[Bonus %]])</f>
        <v>4662</v>
      </c>
      <c r="T39" s="3" t="s">
        <v>96</v>
      </c>
      <c r="U39" s="2">
        <v>0.1</v>
      </c>
      <c r="V39" s="8" t="s">
        <v>97</v>
      </c>
    </row>
    <row r="40" spans="2:22" x14ac:dyDescent="0.25">
      <c r="B40" s="40" t="s">
        <v>74</v>
      </c>
      <c r="C40" s="25" t="s">
        <v>43</v>
      </c>
      <c r="D40" s="25" t="s">
        <v>75</v>
      </c>
      <c r="E40" s="25" t="s">
        <v>119</v>
      </c>
      <c r="F40" s="13">
        <v>51800</v>
      </c>
      <c r="G40" s="49">
        <f>_xlfn.XLOOKUP(B40,EmpBonus5[EmployeID],EmpBonus5[Bonus %],0,0)</f>
        <v>0.19</v>
      </c>
      <c r="H40" s="52">
        <f>SUM(Table3[[#This Row],[Yearly Sal]]*Table3[[#This Row],[Bonus %]])</f>
        <v>9842</v>
      </c>
      <c r="T40" s="3" t="s">
        <v>98</v>
      </c>
      <c r="U40" s="2">
        <v>0.18</v>
      </c>
      <c r="V40" s="8" t="s">
        <v>99</v>
      </c>
    </row>
    <row r="41" spans="2:22" x14ac:dyDescent="0.25">
      <c r="B41" s="39" t="s">
        <v>27</v>
      </c>
      <c r="C41" s="38" t="s">
        <v>4</v>
      </c>
      <c r="D41" s="38" t="s">
        <v>28</v>
      </c>
      <c r="E41" s="38" t="s">
        <v>119</v>
      </c>
      <c r="F41" s="41">
        <v>50545</v>
      </c>
      <c r="G41" s="49">
        <f>_xlfn.XLOOKUP(B41,EmpBonus5[EmployeID],EmpBonus5[Bonus %],0,0)</f>
        <v>0.25</v>
      </c>
      <c r="H41" s="52">
        <f>SUM(Table3[[#This Row],[Yearly Sal]]*Table3[[#This Row],[Bonus %]])</f>
        <v>12636.25</v>
      </c>
      <c r="T41" s="3" t="s">
        <v>100</v>
      </c>
      <c r="U41" s="2">
        <v>0.13</v>
      </c>
      <c r="V41" s="8" t="s">
        <v>101</v>
      </c>
    </row>
    <row r="42" spans="2:22" x14ac:dyDescent="0.25">
      <c r="B42" s="40" t="s">
        <v>57</v>
      </c>
      <c r="C42" s="25" t="s">
        <v>43</v>
      </c>
      <c r="D42" s="25" t="s">
        <v>58</v>
      </c>
      <c r="E42" s="25" t="s">
        <v>119</v>
      </c>
      <c r="F42" s="13">
        <v>50545</v>
      </c>
      <c r="G42" s="49">
        <f>_xlfn.XLOOKUP(B42,EmpBonus5[EmployeID],EmpBonus5[Bonus %],0,0)</f>
        <v>0</v>
      </c>
      <c r="H42" s="52">
        <f>SUM(Table3[[#This Row],[Yearly Sal]]*Table3[[#This Row],[Bonus %]])</f>
        <v>0</v>
      </c>
      <c r="T42" s="3" t="s">
        <v>102</v>
      </c>
      <c r="U42" s="2">
        <v>0.19</v>
      </c>
      <c r="V42" s="8" t="s">
        <v>103</v>
      </c>
    </row>
    <row r="43" spans="2:22" x14ac:dyDescent="0.25">
      <c r="B43" s="39" t="s">
        <v>92</v>
      </c>
      <c r="C43" s="38" t="s">
        <v>30</v>
      </c>
      <c r="D43" s="38" t="s">
        <v>93</v>
      </c>
      <c r="E43" s="38" t="s">
        <v>119</v>
      </c>
      <c r="F43" s="41">
        <v>45450</v>
      </c>
      <c r="G43" s="49">
        <f>_xlfn.XLOOKUP(B43,EmpBonus5[EmployeID],EmpBonus5[Bonus %],0,0)</f>
        <v>0.16</v>
      </c>
      <c r="H43" s="52">
        <f>SUM(Table3[[#This Row],[Yearly Sal]]*Table3[[#This Row],[Bonus %]])</f>
        <v>7272</v>
      </c>
      <c r="T43" s="3" t="s">
        <v>104</v>
      </c>
      <c r="U43" s="2">
        <v>0.2</v>
      </c>
      <c r="V43" s="8" t="s">
        <v>105</v>
      </c>
    </row>
    <row r="44" spans="2:22" x14ac:dyDescent="0.25">
      <c r="B44" s="40" t="s">
        <v>55</v>
      </c>
      <c r="C44" s="25" t="s">
        <v>43</v>
      </c>
      <c r="D44" s="25" t="s">
        <v>56</v>
      </c>
      <c r="E44" s="25" t="s">
        <v>120</v>
      </c>
      <c r="F44" s="13">
        <v>45117</v>
      </c>
      <c r="G44" s="49">
        <f>_xlfn.XLOOKUP(B44,EmpBonus5[EmployeID],EmpBonus5[Bonus %],0,0)</f>
        <v>0.17</v>
      </c>
      <c r="H44" s="52">
        <f>SUM(Table3[[#This Row],[Yearly Sal]]*Table3[[#This Row],[Bonus %]])</f>
        <v>7669.89</v>
      </c>
      <c r="T44" s="3" t="s">
        <v>19</v>
      </c>
      <c r="U44" s="2">
        <v>0.06</v>
      </c>
      <c r="V44" s="8" t="s">
        <v>20</v>
      </c>
    </row>
    <row r="45" spans="2:22" x14ac:dyDescent="0.25">
      <c r="B45" s="39" t="s">
        <v>25</v>
      </c>
      <c r="C45" s="38" t="s">
        <v>4</v>
      </c>
      <c r="D45" s="38" t="s">
        <v>26</v>
      </c>
      <c r="E45" s="38" t="s">
        <v>120</v>
      </c>
      <c r="F45" s="41">
        <v>45117</v>
      </c>
      <c r="G45" s="49">
        <f>_xlfn.XLOOKUP(B45,EmpBonus5[EmployeID],EmpBonus5[Bonus %],0,0)</f>
        <v>0.24</v>
      </c>
      <c r="H45" s="52">
        <f>SUM(Table3[[#This Row],[Yearly Sal]]*Table3[[#This Row],[Bonus %]])</f>
        <v>10828.08</v>
      </c>
      <c r="T45" s="3" t="s">
        <v>106</v>
      </c>
      <c r="U45" s="2">
        <v>0.11</v>
      </c>
      <c r="V45" s="8" t="s">
        <v>107</v>
      </c>
    </row>
    <row r="46" spans="2:22" x14ac:dyDescent="0.25">
      <c r="B46" s="40" t="s">
        <v>40</v>
      </c>
      <c r="C46" s="25" t="s">
        <v>30</v>
      </c>
      <c r="D46" s="25" t="s">
        <v>41</v>
      </c>
      <c r="E46" s="25" t="s">
        <v>120</v>
      </c>
      <c r="F46" s="13">
        <v>45000</v>
      </c>
      <c r="G46" s="49">
        <f>_xlfn.XLOOKUP(B46,EmpBonus5[EmployeID],EmpBonus5[Bonus %],0,0)</f>
        <v>0.18</v>
      </c>
      <c r="H46" s="52">
        <f>SUM(Table3[[#This Row],[Yearly Sal]]*Table3[[#This Row],[Bonus %]])</f>
        <v>8100</v>
      </c>
      <c r="T46" s="3" t="s">
        <v>13</v>
      </c>
      <c r="U46" s="2">
        <v>0.27</v>
      </c>
      <c r="V46" s="8" t="s">
        <v>14</v>
      </c>
    </row>
    <row r="47" spans="2:22" x14ac:dyDescent="0.25">
      <c r="B47" s="39" t="s">
        <v>78</v>
      </c>
      <c r="C47" s="38" t="s">
        <v>43</v>
      </c>
      <c r="D47" s="38" t="s">
        <v>79</v>
      </c>
      <c r="E47" s="38" t="s">
        <v>118</v>
      </c>
      <c r="F47" s="41">
        <v>45000</v>
      </c>
      <c r="G47" s="49">
        <f>_xlfn.XLOOKUP(B47,EmpBonus5[EmployeID],EmpBonus5[Bonus %],0,0)</f>
        <v>0.18</v>
      </c>
      <c r="H47" s="52">
        <f>SUM(Table3[[#This Row],[Yearly Sal]]*Table3[[#This Row],[Bonus %]])</f>
        <v>8100</v>
      </c>
      <c r="T47" s="3" t="s">
        <v>6</v>
      </c>
      <c r="U47" s="2">
        <v>0.23</v>
      </c>
      <c r="V47" s="8" t="s">
        <v>7</v>
      </c>
    </row>
    <row r="48" spans="2:22" x14ac:dyDescent="0.25">
      <c r="B48" s="40" t="s">
        <v>17</v>
      </c>
      <c r="C48" s="25" t="s">
        <v>4</v>
      </c>
      <c r="D48" s="25" t="s">
        <v>18</v>
      </c>
      <c r="E48" s="25" t="s">
        <v>120</v>
      </c>
      <c r="F48" s="13">
        <v>45000</v>
      </c>
      <c r="G48" s="49">
        <f>_xlfn.XLOOKUP(B48,EmpBonus5[EmployeID],EmpBonus5[Bonus %],0,0)</f>
        <v>0.09</v>
      </c>
      <c r="H48" s="52">
        <f>SUM(Table3[[#This Row],[Yearly Sal]]*Table3[[#This Row],[Bonus %]])</f>
        <v>4050</v>
      </c>
      <c r="T48" s="6" t="s">
        <v>21</v>
      </c>
      <c r="U48" s="10">
        <v>0.23</v>
      </c>
      <c r="V48" s="11" t="s">
        <v>22</v>
      </c>
    </row>
    <row r="49" spans="2:8" x14ac:dyDescent="0.25">
      <c r="B49" s="39" t="s">
        <v>6</v>
      </c>
      <c r="C49" s="38" t="s">
        <v>4</v>
      </c>
      <c r="D49" s="38" t="s">
        <v>7</v>
      </c>
      <c r="E49" s="38" t="s">
        <v>119</v>
      </c>
      <c r="F49" s="41">
        <v>39627</v>
      </c>
      <c r="G49" s="49">
        <f>_xlfn.XLOOKUP(B49,EmpBonus5[EmployeID],EmpBonus5[Bonus %],0,0)</f>
        <v>0.23</v>
      </c>
      <c r="H49" s="52">
        <f>SUM(Table3[[#This Row],[Yearly Sal]]*Table3[[#This Row],[Bonus %]])</f>
        <v>9114.2100000000009</v>
      </c>
    </row>
    <row r="50" spans="2:8" x14ac:dyDescent="0.25">
      <c r="B50" s="40" t="s">
        <v>45</v>
      </c>
      <c r="C50" s="25" t="s">
        <v>43</v>
      </c>
      <c r="D50" s="25" t="s">
        <v>46</v>
      </c>
      <c r="E50" s="25" t="s">
        <v>120</v>
      </c>
      <c r="F50" s="13">
        <v>35971</v>
      </c>
      <c r="G50" s="49">
        <f>_xlfn.XLOOKUP(B50,EmpBonus5[EmployeID],EmpBonus5[Bonus %],0,0)</f>
        <v>0.14000000000000001</v>
      </c>
      <c r="H50" s="52">
        <f>SUM(Table3[[#This Row],[Yearly Sal]]*Table3[[#This Row],[Bonus %]])</f>
        <v>5035.9400000000005</v>
      </c>
    </row>
    <row r="51" spans="2:8" x14ac:dyDescent="0.25">
      <c r="B51" s="39" t="s">
        <v>82</v>
      </c>
      <c r="C51" s="38" t="s">
        <v>30</v>
      </c>
      <c r="D51" s="38" t="s">
        <v>83</v>
      </c>
      <c r="E51" s="38" t="s">
        <v>119</v>
      </c>
      <c r="F51" s="41">
        <v>35971</v>
      </c>
      <c r="G51" s="49">
        <f>_xlfn.XLOOKUP(B51,EmpBonus5[EmployeID],EmpBonus5[Bonus %],0,0)</f>
        <v>0.14000000000000001</v>
      </c>
      <c r="H51" s="52">
        <f>SUM(Table3[[#This Row],[Yearly Sal]]*Table3[[#This Row],[Bonus %]])</f>
        <v>5035.9400000000005</v>
      </c>
    </row>
    <row r="52" spans="2:8" x14ac:dyDescent="0.25">
      <c r="B52" s="40" t="s">
        <v>13</v>
      </c>
      <c r="C52" s="25" t="s">
        <v>4</v>
      </c>
      <c r="D52" s="25" t="s">
        <v>14</v>
      </c>
      <c r="E52" s="25" t="s">
        <v>119</v>
      </c>
      <c r="F52" s="13">
        <v>34808</v>
      </c>
      <c r="G52" s="49">
        <f>_xlfn.XLOOKUP(B52,EmpBonus5[EmployeID],EmpBonus5[Bonus %],0,0)</f>
        <v>0.27</v>
      </c>
      <c r="H52" s="52">
        <f>SUM(Table3[[#This Row],[Yearly Sal]]*Table3[[#This Row],[Bonus %]])</f>
        <v>9398.16</v>
      </c>
    </row>
    <row r="53" spans="2:8" x14ac:dyDescent="0.25">
      <c r="B53" s="39" t="s">
        <v>8</v>
      </c>
      <c r="C53" s="38" t="s">
        <v>4</v>
      </c>
      <c r="D53" s="38" t="s">
        <v>9</v>
      </c>
      <c r="E53" s="38" t="s">
        <v>120</v>
      </c>
      <c r="F53" s="41">
        <v>29726</v>
      </c>
      <c r="G53" s="49">
        <f>_xlfn.XLOOKUP(B53,EmpBonus5[EmployeID],EmpBonus5[Bonus %],0,0)</f>
        <v>0.1</v>
      </c>
      <c r="H53" s="52">
        <f>SUM(Table3[[#This Row],[Yearly Sal]]*Table3[[#This Row],[Bonus %]])</f>
        <v>2972.6000000000004</v>
      </c>
    </row>
    <row r="54" spans="2:8" x14ac:dyDescent="0.25">
      <c r="B54" s="45" t="s">
        <v>21</v>
      </c>
      <c r="C54" s="46" t="s">
        <v>4</v>
      </c>
      <c r="D54" s="46" t="s">
        <v>22</v>
      </c>
      <c r="E54" s="46" t="s">
        <v>118</v>
      </c>
      <c r="F54" s="14">
        <v>21971</v>
      </c>
      <c r="G54" s="50">
        <f>_xlfn.XLOOKUP(B54,EmpBonus5[EmployeID],EmpBonus5[Bonus %],0,0)</f>
        <v>0.23</v>
      </c>
      <c r="H54" s="53">
        <f>SUM(Table3[[#This Row],[Yearly Sal]]*Table3[[#This Row],[Bonus %]])</f>
        <v>5053.33</v>
      </c>
    </row>
  </sheetData>
  <pageMargins left="0.7" right="0.7" top="0.75" bottom="0.75" header="0.3" footer="0.3"/>
  <pageSetup orientation="portrait"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1</vt:lpstr>
      <vt:lpstr>2.a</vt:lpstr>
      <vt:lpstr>2.b</vt:lpstr>
      <vt:lpstr>3.a</vt:lpstr>
      <vt:lpstr>3.b</vt:lpstr>
      <vt:lpstr>4.a</vt:lpstr>
      <vt:lpstr>4.b</vt:lpstr>
      <vt:lpstr>5</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Wilson Adames</cp:lastModifiedBy>
  <dcterms:created xsi:type="dcterms:W3CDTF">2022-04-18T02:07:21Z</dcterms:created>
  <dcterms:modified xsi:type="dcterms:W3CDTF">2024-04-24T05:19:51Z</dcterms:modified>
</cp:coreProperties>
</file>