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 DE VINCULACIÓN\"/>
    </mc:Choice>
  </mc:AlternateContent>
  <xr:revisionPtr revIDLastSave="0" documentId="13_ncr:1_{753B6598-8AF0-44F2-92A8-B181C75E443A}" xr6:coauthVersionLast="45" xr6:coauthVersionMax="45" xr10:uidLastSave="{00000000-0000-0000-0000-000000000000}"/>
  <bookViews>
    <workbookView xWindow="-120" yWindow="-120" windowWidth="20730" windowHeight="11160" xr2:uid="{F6ACA581-84AE-439B-8CD3-9363E1D2AFC6}"/>
  </bookViews>
  <sheets>
    <sheet name="PPC" sheetId="1" r:id="rId1"/>
    <sheet name="Densidad" sheetId="2" r:id="rId2"/>
    <sheet name="Composición físic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7" i="3"/>
  <c r="D20" i="3"/>
  <c r="E20" i="3"/>
  <c r="F20" i="3"/>
  <c r="G20" i="3"/>
  <c r="J20" i="3" s="1"/>
  <c r="H20" i="3"/>
  <c r="I20" i="3"/>
  <c r="C20" i="3"/>
  <c r="C12" i="2"/>
  <c r="D10" i="2"/>
  <c r="E10" i="2"/>
  <c r="F10" i="2"/>
  <c r="F11" i="2" s="1"/>
  <c r="G10" i="2"/>
  <c r="G11" i="2" s="1"/>
  <c r="H10" i="2"/>
  <c r="I10" i="2"/>
  <c r="C10" i="2"/>
  <c r="C11" i="2" s="1"/>
  <c r="D11" i="2"/>
  <c r="E11" i="2"/>
  <c r="H11" i="2"/>
  <c r="I11" i="2"/>
  <c r="K11" i="3" l="1"/>
  <c r="K15" i="3"/>
  <c r="K19" i="3"/>
  <c r="K8" i="3"/>
  <c r="K12" i="3"/>
  <c r="K16" i="3"/>
  <c r="K7" i="3"/>
  <c r="K9" i="3"/>
  <c r="K13" i="3"/>
  <c r="K17" i="3"/>
  <c r="K10" i="3"/>
  <c r="K14" i="3"/>
  <c r="K18" i="3"/>
  <c r="W5" i="1"/>
  <c r="T5" i="1"/>
  <c r="Q5" i="1"/>
  <c r="N5" i="1"/>
  <c r="K5" i="1"/>
  <c r="H5" i="1"/>
  <c r="E5" i="1"/>
  <c r="C10" i="1" s="1"/>
  <c r="V9" i="1"/>
  <c r="U9" i="1"/>
  <c r="S9" i="1"/>
  <c r="R9" i="1"/>
  <c r="P9" i="1"/>
  <c r="O9" i="1"/>
  <c r="M9" i="1"/>
  <c r="L10" i="1" s="1"/>
  <c r="L9" i="1"/>
  <c r="J9" i="1"/>
  <c r="I9" i="1"/>
  <c r="G9" i="1"/>
  <c r="F10" i="1" s="1"/>
  <c r="F9" i="1"/>
  <c r="D9" i="1"/>
  <c r="C9" i="1"/>
  <c r="I10" i="1"/>
  <c r="R10" i="1" l="1"/>
  <c r="K20" i="3"/>
  <c r="U10" i="1"/>
  <c r="C13" i="1" s="1"/>
  <c r="O10" i="1"/>
</calcChain>
</file>

<file path=xl/sharedStrings.xml><?xml version="1.0" encoding="utf-8"?>
<sst xmlns="http://schemas.openxmlformats.org/spreadsheetml/2006/main" count="87" uniqueCount="51">
  <si>
    <t xml:space="preserve"> </t>
  </si>
  <si>
    <t>No</t>
  </si>
  <si>
    <t>Peso diario (kg)</t>
  </si>
  <si>
    <t>Día 1</t>
  </si>
  <si>
    <t>Día 2</t>
  </si>
  <si>
    <t>Día 3</t>
  </si>
  <si>
    <t>Día 4</t>
  </si>
  <si>
    <t>Día 5</t>
  </si>
  <si>
    <t>Día 6</t>
  </si>
  <si>
    <t>Día 7</t>
  </si>
  <si>
    <t># de personas</t>
  </si>
  <si>
    <t>PPC (kg/hab/día)</t>
  </si>
  <si>
    <t>PPC promedio</t>
  </si>
  <si>
    <t>REGISTRO DE PESOS DIARIOS Y DENSIDAD</t>
  </si>
  <si>
    <t>Peso del tanque</t>
  </si>
  <si>
    <t>Volumen del tanque</t>
  </si>
  <si>
    <t>Peso del tanque + residuos</t>
  </si>
  <si>
    <t>Peso de los residuos</t>
  </si>
  <si>
    <t>TOTAL</t>
  </si>
  <si>
    <t>REGISTRO DE PESOS DIARIOS DE CATEGORÍAS DE RESIDUOS</t>
  </si>
  <si>
    <t>Cartón</t>
  </si>
  <si>
    <t>Papel</t>
  </si>
  <si>
    <t>Plástico PET (Botellas plásticas)</t>
  </si>
  <si>
    <t>Plástico HDPE (Fundas plásticas)</t>
  </si>
  <si>
    <t>Vidrio de colores</t>
  </si>
  <si>
    <t>Vidrio transparente</t>
  </si>
  <si>
    <t xml:space="preserve">Metal (Latas de bebidas y conservas) </t>
  </si>
  <si>
    <t>Tetrapack</t>
  </si>
  <si>
    <t>Restos de comida</t>
  </si>
  <si>
    <t>Restos de poda y jardín</t>
  </si>
  <si>
    <t>Madera y paja</t>
  </si>
  <si>
    <t>Sanitario</t>
  </si>
  <si>
    <t>Otros</t>
  </si>
  <si>
    <t>Peso total semanal (kg)</t>
  </si>
  <si>
    <t>% de generación</t>
  </si>
  <si>
    <t># de casas</t>
  </si>
  <si>
    <t>Grupo 1</t>
  </si>
  <si>
    <t>Grupo 2</t>
  </si>
  <si>
    <t>Grupo 3</t>
  </si>
  <si>
    <t>Grupo 4</t>
  </si>
  <si>
    <t>kg</t>
  </si>
  <si>
    <t>Total</t>
  </si>
  <si>
    <t>Densidad (kg/m3)</t>
  </si>
  <si>
    <t>PROMEDIO (kg/m3)</t>
  </si>
  <si>
    <t>Miércoles 08-05-2024</t>
  </si>
  <si>
    <t>Jueves 09-05-2024</t>
  </si>
  <si>
    <t>Viernes 10-05-2024</t>
  </si>
  <si>
    <t>Domingo 12-05-2024</t>
  </si>
  <si>
    <t>Sábado 11-05-2024</t>
  </si>
  <si>
    <t>Lunes 13-05-2024</t>
  </si>
  <si>
    <t>Martes 14-05-2024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</si>
</sst>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8" xfId="0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2" fontId="0" fillId="0" borderId="8" xfId="0" applyNumberFormat="1" applyBorder="1"/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8" xfId="0" applyFont="1" applyBorder="1"/>
    <xf numFmtId="0" fontId="0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9E9-D469-4287-AE8C-E5A5A81B7E34}">
  <dimension ref="B2:W13"/>
  <sheetViews>
    <sheetView tabSelected="1" zoomScale="130" zoomScaleNormal="130" workbookViewId="0">
      <selection activeCell="J16" sqref="J16"/>
    </sheetView>
  </sheetViews>
  <sheetFormatPr baseColWidth="10" defaultRowHeight="15" x14ac:dyDescent="0.25"/>
  <cols>
    <col min="2" max="2" width="13.140625" customWidth="1"/>
    <col min="3" max="3" width="7.5703125" customWidth="1"/>
    <col min="4" max="4" width="9.7109375" customWidth="1"/>
    <col min="5" max="5" width="6.42578125" customWidth="1"/>
    <col min="6" max="7" width="8.7109375" customWidth="1"/>
    <col min="8" max="8" width="7.28515625" customWidth="1"/>
    <col min="9" max="9" width="9" customWidth="1"/>
    <col min="10" max="10" width="9.7109375" customWidth="1"/>
    <col min="11" max="11" width="6.42578125" customWidth="1"/>
    <col min="12" max="12" width="7.42578125" customWidth="1"/>
    <col min="13" max="13" width="8.28515625" customWidth="1"/>
    <col min="14" max="14" width="7.7109375" customWidth="1"/>
    <col min="15" max="15" width="8.42578125" customWidth="1"/>
    <col min="16" max="16" width="9.140625" customWidth="1"/>
    <col min="17" max="17" width="7.5703125" customWidth="1"/>
    <col min="18" max="18" width="8.5703125" customWidth="1"/>
    <col min="19" max="19" width="8.85546875" customWidth="1"/>
    <col min="20" max="20" width="7.28515625" customWidth="1"/>
    <col min="21" max="21" width="8.28515625" customWidth="1"/>
    <col min="22" max="22" width="8.7109375" customWidth="1"/>
    <col min="23" max="23" width="7.7109375" customWidth="1"/>
  </cols>
  <sheetData>
    <row r="2" spans="2:23" x14ac:dyDescent="0.25">
      <c r="B2" s="50" t="s">
        <v>44</v>
      </c>
      <c r="C2" s="50"/>
      <c r="D2" s="50"/>
      <c r="E2" s="50"/>
      <c r="F2" s="50" t="s">
        <v>45</v>
      </c>
      <c r="G2" s="50"/>
      <c r="H2" s="50"/>
      <c r="I2" s="50" t="s">
        <v>46</v>
      </c>
      <c r="J2" s="50"/>
      <c r="K2" s="50"/>
      <c r="L2" s="50" t="s">
        <v>48</v>
      </c>
      <c r="M2" s="50"/>
      <c r="N2" s="50"/>
      <c r="O2" s="50" t="s">
        <v>47</v>
      </c>
      <c r="P2" s="50"/>
      <c r="Q2" s="50"/>
      <c r="R2" s="50" t="s">
        <v>49</v>
      </c>
      <c r="S2" s="50"/>
      <c r="T2" s="50"/>
      <c r="U2" s="50" t="s">
        <v>50</v>
      </c>
      <c r="V2" s="50"/>
      <c r="W2" s="50"/>
    </row>
    <row r="3" spans="2:23" x14ac:dyDescent="0.25">
      <c r="B3" s="11" t="s">
        <v>1</v>
      </c>
      <c r="C3" s="16" t="s">
        <v>3</v>
      </c>
      <c r="D3" s="16"/>
      <c r="E3" s="16" t="s">
        <v>40</v>
      </c>
      <c r="F3" s="16" t="s">
        <v>4</v>
      </c>
      <c r="G3" s="16"/>
      <c r="H3" s="16" t="s">
        <v>40</v>
      </c>
      <c r="I3" s="16" t="s">
        <v>5</v>
      </c>
      <c r="J3" s="16"/>
      <c r="K3" s="16" t="s">
        <v>40</v>
      </c>
      <c r="L3" s="16" t="s">
        <v>6</v>
      </c>
      <c r="M3" s="16"/>
      <c r="N3" s="16" t="s">
        <v>40</v>
      </c>
      <c r="O3" s="16" t="s">
        <v>7</v>
      </c>
      <c r="P3" s="16"/>
      <c r="Q3" s="16" t="s">
        <v>40</v>
      </c>
      <c r="R3" s="16" t="s">
        <v>8</v>
      </c>
      <c r="S3" s="16"/>
      <c r="T3" s="16" t="s">
        <v>40</v>
      </c>
      <c r="U3" s="16" t="s">
        <v>9</v>
      </c>
      <c r="V3" s="16"/>
      <c r="W3" s="16" t="s">
        <v>40</v>
      </c>
    </row>
    <row r="4" spans="2:23" ht="30" customHeight="1" x14ac:dyDescent="0.25">
      <c r="B4" s="11"/>
      <c r="C4" s="13" t="s">
        <v>35</v>
      </c>
      <c r="D4" s="13" t="s">
        <v>10</v>
      </c>
      <c r="E4" s="16"/>
      <c r="F4" s="13" t="s">
        <v>35</v>
      </c>
      <c r="G4" s="13" t="s">
        <v>10</v>
      </c>
      <c r="H4" s="16"/>
      <c r="I4" s="13" t="s">
        <v>35</v>
      </c>
      <c r="J4" s="13" t="s">
        <v>10</v>
      </c>
      <c r="K4" s="16"/>
      <c r="L4" s="13" t="s">
        <v>35</v>
      </c>
      <c r="M4" s="13" t="s">
        <v>10</v>
      </c>
      <c r="N4" s="16"/>
      <c r="O4" s="13" t="s">
        <v>35</v>
      </c>
      <c r="P4" s="13" t="s">
        <v>10</v>
      </c>
      <c r="Q4" s="16"/>
      <c r="R4" s="13" t="s">
        <v>35</v>
      </c>
      <c r="S4" s="13" t="s">
        <v>10</v>
      </c>
      <c r="T4" s="16"/>
      <c r="U4" s="13" t="s">
        <v>35</v>
      </c>
      <c r="V4" s="13" t="s">
        <v>10</v>
      </c>
      <c r="W4" s="16"/>
    </row>
    <row r="5" spans="2:23" x14ac:dyDescent="0.25">
      <c r="B5" s="11" t="s">
        <v>36</v>
      </c>
      <c r="C5" s="35">
        <v>11</v>
      </c>
      <c r="D5" s="35">
        <v>41</v>
      </c>
      <c r="E5" s="36">
        <f>27.95+21.15+34.52+49.55</f>
        <v>133.17000000000002</v>
      </c>
      <c r="F5" s="35">
        <v>11</v>
      </c>
      <c r="G5" s="35">
        <v>41</v>
      </c>
      <c r="H5" s="36">
        <f>54.95+14.7+22.4+58.6</f>
        <v>150.65</v>
      </c>
      <c r="I5" s="35">
        <v>8</v>
      </c>
      <c r="J5" s="35">
        <v>27</v>
      </c>
      <c r="K5" s="37">
        <f>27.2+15.97+32.2+60</f>
        <v>135.37</v>
      </c>
      <c r="L5" s="35">
        <v>8</v>
      </c>
      <c r="M5" s="35">
        <v>32</v>
      </c>
      <c r="N5" s="37">
        <f>19.6+20.5+25.4+27.46</f>
        <v>92.960000000000008</v>
      </c>
      <c r="O5" s="35">
        <v>11</v>
      </c>
      <c r="P5" s="35">
        <v>41</v>
      </c>
      <c r="Q5" s="37">
        <f>36.65+12.95+32.2+38.8</f>
        <v>120.6</v>
      </c>
      <c r="R5" s="35">
        <v>11</v>
      </c>
      <c r="S5" s="35">
        <v>41</v>
      </c>
      <c r="T5" s="37">
        <f>15.85+15.8+16.6+61.95</f>
        <v>110.2</v>
      </c>
      <c r="U5" s="35">
        <v>11</v>
      </c>
      <c r="V5" s="35">
        <v>41</v>
      </c>
      <c r="W5" s="37">
        <f>25.5+6.5+32.7+18.1</f>
        <v>82.800000000000011</v>
      </c>
    </row>
    <row r="6" spans="2:23" x14ac:dyDescent="0.25">
      <c r="B6" s="11" t="s">
        <v>37</v>
      </c>
      <c r="C6" s="35">
        <v>12</v>
      </c>
      <c r="D6" s="35">
        <v>44</v>
      </c>
      <c r="E6" s="38"/>
      <c r="F6" s="35">
        <v>12</v>
      </c>
      <c r="G6" s="35">
        <v>44</v>
      </c>
      <c r="H6" s="38"/>
      <c r="I6" s="35">
        <v>10</v>
      </c>
      <c r="J6" s="35">
        <v>37</v>
      </c>
      <c r="K6" s="39"/>
      <c r="L6" s="35">
        <v>10</v>
      </c>
      <c r="M6" s="35">
        <v>37</v>
      </c>
      <c r="N6" s="39"/>
      <c r="O6" s="35">
        <v>9</v>
      </c>
      <c r="P6" s="40">
        <v>32</v>
      </c>
      <c r="Q6" s="39"/>
      <c r="R6" s="35">
        <v>12</v>
      </c>
      <c r="S6" s="35">
        <v>44</v>
      </c>
      <c r="T6" s="39"/>
      <c r="U6" s="40">
        <v>9</v>
      </c>
      <c r="V6" s="40">
        <v>32</v>
      </c>
      <c r="W6" s="39"/>
    </row>
    <row r="7" spans="2:23" x14ac:dyDescent="0.25">
      <c r="B7" s="11" t="s">
        <v>38</v>
      </c>
      <c r="C7" s="35">
        <v>17</v>
      </c>
      <c r="D7" s="35">
        <v>52</v>
      </c>
      <c r="E7" s="38"/>
      <c r="F7" s="35">
        <v>17</v>
      </c>
      <c r="G7" s="35">
        <v>52</v>
      </c>
      <c r="H7" s="38"/>
      <c r="I7" s="35">
        <v>21</v>
      </c>
      <c r="J7" s="35">
        <v>68</v>
      </c>
      <c r="K7" s="39"/>
      <c r="L7" s="35">
        <v>16</v>
      </c>
      <c r="M7" s="35">
        <v>45</v>
      </c>
      <c r="N7" s="39"/>
      <c r="O7" s="35">
        <v>17</v>
      </c>
      <c r="P7" s="40">
        <v>52</v>
      </c>
      <c r="Q7" s="39"/>
      <c r="R7" s="40">
        <v>10</v>
      </c>
      <c r="S7" s="40">
        <v>29</v>
      </c>
      <c r="T7" s="39"/>
      <c r="U7" s="40">
        <v>20</v>
      </c>
      <c r="V7" s="40">
        <v>68</v>
      </c>
      <c r="W7" s="39"/>
    </row>
    <row r="8" spans="2:23" x14ac:dyDescent="0.25">
      <c r="B8" s="11" t="s">
        <v>39</v>
      </c>
      <c r="C8" s="35">
        <v>10</v>
      </c>
      <c r="D8" s="35">
        <v>40</v>
      </c>
      <c r="E8" s="38"/>
      <c r="F8" s="35">
        <v>11</v>
      </c>
      <c r="G8" s="35">
        <v>50</v>
      </c>
      <c r="H8" s="38"/>
      <c r="I8" s="35">
        <v>12</v>
      </c>
      <c r="J8" s="35">
        <v>56</v>
      </c>
      <c r="K8" s="39"/>
      <c r="L8" s="35">
        <v>14</v>
      </c>
      <c r="M8" s="35">
        <v>70</v>
      </c>
      <c r="N8" s="39"/>
      <c r="O8" s="35">
        <v>13</v>
      </c>
      <c r="P8" s="40">
        <v>63</v>
      </c>
      <c r="Q8" s="39"/>
      <c r="R8" s="40">
        <v>14</v>
      </c>
      <c r="S8" s="40">
        <v>70</v>
      </c>
      <c r="T8" s="39"/>
      <c r="U8" s="40"/>
      <c r="V8" s="40"/>
      <c r="W8" s="39"/>
    </row>
    <row r="9" spans="2:23" x14ac:dyDescent="0.25">
      <c r="B9" s="11" t="s">
        <v>41</v>
      </c>
      <c r="C9" s="35">
        <f>SUM(C5:C8)</f>
        <v>50</v>
      </c>
      <c r="D9" s="35">
        <f>SUM(D5:D8)</f>
        <v>177</v>
      </c>
      <c r="E9" s="41"/>
      <c r="F9" s="42">
        <f>SUM(F5:F8)</f>
        <v>51</v>
      </c>
      <c r="G9" s="42">
        <f>SUM(G5:G8)</f>
        <v>187</v>
      </c>
      <c r="H9" s="41"/>
      <c r="I9" s="35">
        <f>SUM(I5:I8)</f>
        <v>51</v>
      </c>
      <c r="J9" s="35">
        <f>SUM(J5:J8)</f>
        <v>188</v>
      </c>
      <c r="K9" s="43"/>
      <c r="L9" s="35">
        <f>SUM(L5:L8)</f>
        <v>48</v>
      </c>
      <c r="M9" s="35">
        <f>SUM(M5:M8)</f>
        <v>184</v>
      </c>
      <c r="N9" s="43"/>
      <c r="O9" s="35">
        <f>SUM(O5:O8)</f>
        <v>50</v>
      </c>
      <c r="P9" s="35">
        <f>SUM(P5:P8)</f>
        <v>188</v>
      </c>
      <c r="Q9" s="43"/>
      <c r="R9" s="40">
        <f>SUM(R5:R8)</f>
        <v>47</v>
      </c>
      <c r="S9" s="40">
        <f>SUM(S5:S8)</f>
        <v>184</v>
      </c>
      <c r="T9" s="43"/>
      <c r="U9" s="40">
        <f>SUM(U5:U8)</f>
        <v>40</v>
      </c>
      <c r="V9" s="40">
        <f>SUM(V5:V8)</f>
        <v>141</v>
      </c>
      <c r="W9" s="43"/>
    </row>
    <row r="10" spans="2:23" x14ac:dyDescent="0.25">
      <c r="B10" s="23" t="s">
        <v>11</v>
      </c>
      <c r="C10" s="17">
        <f>E5/D9</f>
        <v>0.75237288135593228</v>
      </c>
      <c r="D10" s="18"/>
      <c r="E10" s="19"/>
      <c r="F10" s="44">
        <f>H5/G9</f>
        <v>0.80561497326203213</v>
      </c>
      <c r="G10" s="45"/>
      <c r="H10" s="46"/>
      <c r="I10" s="44">
        <f>K5/J9</f>
        <v>0.72005319148936175</v>
      </c>
      <c r="J10" s="45"/>
      <c r="K10" s="46"/>
      <c r="L10" s="44">
        <f>N5/M9</f>
        <v>0.50521739130434784</v>
      </c>
      <c r="M10" s="45"/>
      <c r="N10" s="46"/>
      <c r="O10" s="44">
        <f>Q5/P9</f>
        <v>0.64148936170212767</v>
      </c>
      <c r="P10" s="45"/>
      <c r="Q10" s="46"/>
      <c r="R10" s="44">
        <f>T5/S9</f>
        <v>0.59891304347826091</v>
      </c>
      <c r="S10" s="45"/>
      <c r="T10" s="46"/>
      <c r="U10" s="44">
        <f>W5/V9</f>
        <v>0.58723404255319156</v>
      </c>
      <c r="V10" s="45"/>
      <c r="W10" s="46"/>
    </row>
    <row r="11" spans="2:23" x14ac:dyDescent="0.25">
      <c r="B11" s="23"/>
      <c r="C11" s="20"/>
      <c r="D11" s="21"/>
      <c r="E11" s="22"/>
      <c r="F11" s="47"/>
      <c r="G11" s="48"/>
      <c r="H11" s="49"/>
      <c r="I11" s="47"/>
      <c r="J11" s="48"/>
      <c r="K11" s="49"/>
      <c r="L11" s="47"/>
      <c r="M11" s="48"/>
      <c r="N11" s="49"/>
      <c r="O11" s="47"/>
      <c r="P11" s="48"/>
      <c r="Q11" s="49"/>
      <c r="R11" s="47"/>
      <c r="S11" s="48"/>
      <c r="T11" s="49"/>
      <c r="U11" s="47"/>
      <c r="V11" s="48"/>
      <c r="W11" s="49"/>
    </row>
    <row r="13" spans="2:23" x14ac:dyDescent="0.25">
      <c r="B13" s="12" t="s">
        <v>12</v>
      </c>
      <c r="C13" s="14">
        <f>AVERAGE(C10:W11)</f>
        <v>0.65869926930646483</v>
      </c>
      <c r="D13" s="15"/>
      <c r="E13" s="15"/>
      <c r="F13" s="15"/>
    </row>
  </sheetData>
  <mergeCells count="36">
    <mergeCell ref="L2:N2"/>
    <mergeCell ref="O2:Q2"/>
    <mergeCell ref="R2:T2"/>
    <mergeCell ref="U2:W2"/>
    <mergeCell ref="B10:B11"/>
    <mergeCell ref="B2:E2"/>
    <mergeCell ref="F2:H2"/>
    <mergeCell ref="I2:K2"/>
    <mergeCell ref="C3:D3"/>
    <mergeCell ref="F3:G3"/>
    <mergeCell ref="I3:J3"/>
    <mergeCell ref="L3:M3"/>
    <mergeCell ref="O3:P3"/>
    <mergeCell ref="W3:W4"/>
    <mergeCell ref="C10:E11"/>
    <mergeCell ref="F10:H11"/>
    <mergeCell ref="I10:K11"/>
    <mergeCell ref="L10:N11"/>
    <mergeCell ref="O10:Q11"/>
    <mergeCell ref="R10:T11"/>
    <mergeCell ref="U10:W11"/>
    <mergeCell ref="R3:S3"/>
    <mergeCell ref="U3:V3"/>
    <mergeCell ref="E3:E4"/>
    <mergeCell ref="H3:H4"/>
    <mergeCell ref="K3:K4"/>
    <mergeCell ref="N3:N4"/>
    <mergeCell ref="Q3:Q4"/>
    <mergeCell ref="T3:T4"/>
    <mergeCell ref="Q5:Q9"/>
    <mergeCell ref="T5:T9"/>
    <mergeCell ref="W5:W9"/>
    <mergeCell ref="E5:E9"/>
    <mergeCell ref="H5:H9"/>
    <mergeCell ref="K5:K9"/>
    <mergeCell ref="N5:N9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503F-7F11-4616-A176-996502AE2034}">
  <dimension ref="B2:I12"/>
  <sheetViews>
    <sheetView workbookViewId="0">
      <selection activeCell="B18" sqref="B18"/>
    </sheetView>
  </sheetViews>
  <sheetFormatPr baseColWidth="10" defaultRowHeight="15" x14ac:dyDescent="0.25"/>
  <cols>
    <col min="2" max="2" width="27.28515625" customWidth="1"/>
  </cols>
  <sheetData>
    <row r="2" spans="2:9" ht="15.75" thickBot="1" x14ac:dyDescent="0.3"/>
    <row r="3" spans="2:9" ht="15.75" thickBot="1" x14ac:dyDescent="0.3">
      <c r="B3" s="24" t="s">
        <v>13</v>
      </c>
      <c r="C3" s="25"/>
      <c r="D3" s="25"/>
      <c r="E3" s="25"/>
      <c r="F3" s="25"/>
      <c r="G3" s="25"/>
      <c r="H3" s="25"/>
      <c r="I3" s="26"/>
    </row>
    <row r="4" spans="2:9" ht="15.75" thickBot="1" x14ac:dyDescent="0.3">
      <c r="B4" s="1" t="s">
        <v>0</v>
      </c>
    </row>
    <row r="5" spans="2:9" ht="15.75" thickBot="1" x14ac:dyDescent="0.3">
      <c r="B5" s="27" t="s">
        <v>1</v>
      </c>
      <c r="C5" s="24" t="s">
        <v>2</v>
      </c>
      <c r="D5" s="25"/>
      <c r="E5" s="25"/>
      <c r="F5" s="25"/>
      <c r="G5" s="25"/>
      <c r="H5" s="25"/>
      <c r="I5" s="26"/>
    </row>
    <row r="6" spans="2:9" ht="15.75" thickBot="1" x14ac:dyDescent="0.3">
      <c r="B6" s="28"/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</row>
    <row r="7" spans="2:9" ht="15.75" thickBot="1" x14ac:dyDescent="0.3">
      <c r="B7" s="3" t="s">
        <v>14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</row>
    <row r="8" spans="2:9" ht="15.75" thickBot="1" x14ac:dyDescent="0.3">
      <c r="B8" s="3" t="s">
        <v>15</v>
      </c>
      <c r="C8" s="4">
        <v>0.10970000000000001</v>
      </c>
      <c r="D8" s="4">
        <v>0.10970000000000001</v>
      </c>
      <c r="E8" s="4">
        <v>0.10970000000000001</v>
      </c>
      <c r="F8" s="4">
        <v>0.10970000000000001</v>
      </c>
      <c r="G8" s="4">
        <v>0.10970000000000001</v>
      </c>
      <c r="H8" s="4">
        <v>0.10970000000000001</v>
      </c>
      <c r="I8" s="4">
        <v>0.10970000000000001</v>
      </c>
    </row>
    <row r="9" spans="2:9" ht="15.75" thickBot="1" x14ac:dyDescent="0.3">
      <c r="B9" s="3" t="s">
        <v>16</v>
      </c>
      <c r="C9" s="4">
        <v>21</v>
      </c>
      <c r="D9" s="4">
        <v>20.5</v>
      </c>
      <c r="E9" s="4">
        <v>20.3</v>
      </c>
      <c r="F9" s="4">
        <v>19.8</v>
      </c>
      <c r="G9" s="4">
        <v>23</v>
      </c>
      <c r="H9" s="4">
        <v>20</v>
      </c>
      <c r="I9" s="4">
        <v>20</v>
      </c>
    </row>
    <row r="10" spans="2:9" ht="15.75" thickBot="1" x14ac:dyDescent="0.3">
      <c r="B10" s="3" t="s">
        <v>17</v>
      </c>
      <c r="C10" s="4">
        <f>C9-C7</f>
        <v>15</v>
      </c>
      <c r="D10" s="4">
        <f t="shared" ref="D10:I10" si="0">D9-D7</f>
        <v>14.5</v>
      </c>
      <c r="E10" s="4">
        <f t="shared" si="0"/>
        <v>14.3</v>
      </c>
      <c r="F10" s="4">
        <f t="shared" si="0"/>
        <v>13.8</v>
      </c>
      <c r="G10" s="4">
        <f t="shared" si="0"/>
        <v>17</v>
      </c>
      <c r="H10" s="4">
        <f t="shared" si="0"/>
        <v>14</v>
      </c>
      <c r="I10" s="4">
        <f t="shared" si="0"/>
        <v>14</v>
      </c>
    </row>
    <row r="11" spans="2:9" ht="15.75" thickBot="1" x14ac:dyDescent="0.3">
      <c r="B11" s="3" t="s">
        <v>42</v>
      </c>
      <c r="C11" s="4">
        <f>C10/C8</f>
        <v>136.73655423883318</v>
      </c>
      <c r="D11" s="4">
        <f t="shared" ref="D11:I11" si="1">D10/D8</f>
        <v>132.17866909753874</v>
      </c>
      <c r="E11" s="4">
        <f t="shared" si="1"/>
        <v>130.35551504102096</v>
      </c>
      <c r="F11" s="4">
        <f t="shared" si="1"/>
        <v>125.79762989972653</v>
      </c>
      <c r="G11" s="4">
        <f t="shared" si="1"/>
        <v>154.96809480401092</v>
      </c>
      <c r="H11" s="4">
        <f t="shared" si="1"/>
        <v>127.6207839562443</v>
      </c>
      <c r="I11" s="4">
        <f t="shared" si="1"/>
        <v>127.6207839562443</v>
      </c>
    </row>
    <row r="12" spans="2:9" ht="15.75" thickBot="1" x14ac:dyDescent="0.3">
      <c r="B12" s="6" t="s">
        <v>43</v>
      </c>
      <c r="C12" s="29">
        <f>AVERAGE(C11:I11)</f>
        <v>133.61114728480268</v>
      </c>
      <c r="D12" s="30"/>
      <c r="E12" s="30"/>
      <c r="F12" s="30"/>
      <c r="G12" s="30"/>
      <c r="H12" s="30"/>
      <c r="I12" s="31"/>
    </row>
  </sheetData>
  <mergeCells count="4">
    <mergeCell ref="B3:I3"/>
    <mergeCell ref="B5:B6"/>
    <mergeCell ref="C5:I5"/>
    <mergeCell ref="C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D29E-7AED-4408-A172-6A855A6B2973}">
  <dimension ref="B2:K20"/>
  <sheetViews>
    <sheetView topLeftCell="A4" zoomScale="120" zoomScaleNormal="120" workbookViewId="0">
      <selection activeCell="E11" sqref="E11"/>
    </sheetView>
  </sheetViews>
  <sheetFormatPr baseColWidth="10" defaultRowHeight="15" x14ac:dyDescent="0.25"/>
  <cols>
    <col min="2" max="2" width="35.7109375" customWidth="1"/>
    <col min="10" max="10" width="14.5703125" customWidth="1"/>
    <col min="11" max="11" width="11.42578125" customWidth="1"/>
  </cols>
  <sheetData>
    <row r="2" spans="2:11" ht="15.75" thickBot="1" x14ac:dyDescent="0.3"/>
    <row r="3" spans="2:11" ht="15.75" thickBot="1" x14ac:dyDescent="0.3">
      <c r="B3" s="24" t="s">
        <v>19</v>
      </c>
      <c r="C3" s="25"/>
      <c r="D3" s="25"/>
      <c r="E3" s="25"/>
      <c r="F3" s="25"/>
      <c r="G3" s="25"/>
      <c r="H3" s="25"/>
      <c r="I3" s="26"/>
    </row>
    <row r="4" spans="2:11" x14ac:dyDescent="0.25">
      <c r="B4" s="1" t="s">
        <v>0</v>
      </c>
    </row>
    <row r="5" spans="2:11" x14ac:dyDescent="0.25">
      <c r="B5" s="32" t="s">
        <v>1</v>
      </c>
      <c r="C5" s="33" t="s">
        <v>2</v>
      </c>
      <c r="D5" s="33"/>
      <c r="E5" s="33"/>
      <c r="F5" s="33"/>
      <c r="G5" s="33"/>
      <c r="H5" s="33"/>
      <c r="I5" s="33"/>
      <c r="J5" s="23" t="s">
        <v>33</v>
      </c>
      <c r="K5" s="23" t="s">
        <v>34</v>
      </c>
    </row>
    <row r="6" spans="2:11" x14ac:dyDescent="0.25">
      <c r="B6" s="32"/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23"/>
      <c r="K6" s="23"/>
    </row>
    <row r="7" spans="2:11" x14ac:dyDescent="0.25">
      <c r="B7" s="7" t="s">
        <v>20</v>
      </c>
      <c r="C7" s="8">
        <v>0.9</v>
      </c>
      <c r="D7" s="8">
        <v>7.9</v>
      </c>
      <c r="E7" s="8">
        <v>1.5</v>
      </c>
      <c r="F7" s="8">
        <v>4</v>
      </c>
      <c r="G7" s="8">
        <v>4.7</v>
      </c>
      <c r="H7" s="8">
        <v>2.9</v>
      </c>
      <c r="I7" s="8">
        <v>1</v>
      </c>
      <c r="J7" s="5">
        <f>SUM(C7:I7)</f>
        <v>22.9</v>
      </c>
      <c r="K7" s="34">
        <f>J7*100/$J$20</f>
        <v>3.4991213996485597</v>
      </c>
    </row>
    <row r="8" spans="2:11" x14ac:dyDescent="0.25">
      <c r="B8" s="7" t="s">
        <v>21</v>
      </c>
      <c r="C8" s="8">
        <v>2.8</v>
      </c>
      <c r="D8" s="8">
        <v>1.5</v>
      </c>
      <c r="E8" s="8">
        <v>1</v>
      </c>
      <c r="F8" s="8">
        <v>2.2000000000000002</v>
      </c>
      <c r="G8" s="8">
        <v>7.1</v>
      </c>
      <c r="H8" s="8">
        <v>0.75</v>
      </c>
      <c r="I8" s="8">
        <v>0.45</v>
      </c>
      <c r="J8" s="5">
        <f t="shared" ref="J8:J20" si="0">SUM(C8:I8)</f>
        <v>15.799999999999999</v>
      </c>
      <c r="K8" s="34">
        <f t="shared" ref="K8:K19" si="1">J8*100/$J$20</f>
        <v>2.4142409656963859</v>
      </c>
    </row>
    <row r="9" spans="2:11" x14ac:dyDescent="0.25">
      <c r="B9" s="7" t="s">
        <v>22</v>
      </c>
      <c r="C9" s="8">
        <v>1.1000000000000001</v>
      </c>
      <c r="D9" s="8">
        <v>0.6</v>
      </c>
      <c r="E9" s="8">
        <v>0.55000000000000004</v>
      </c>
      <c r="F9" s="8">
        <v>1</v>
      </c>
      <c r="G9" s="8">
        <v>1.2</v>
      </c>
      <c r="H9" s="8">
        <v>1.4</v>
      </c>
      <c r="I9" s="8">
        <v>1.5</v>
      </c>
      <c r="J9" s="5">
        <f t="shared" si="0"/>
        <v>7.35</v>
      </c>
      <c r="K9" s="34">
        <f t="shared" si="1"/>
        <v>1.1230804492321795</v>
      </c>
    </row>
    <row r="10" spans="2:11" x14ac:dyDescent="0.25">
      <c r="B10" s="7" t="s">
        <v>23</v>
      </c>
      <c r="C10" s="8">
        <v>2.5</v>
      </c>
      <c r="D10" s="8">
        <v>3.55</v>
      </c>
      <c r="E10" s="8">
        <v>3.5</v>
      </c>
      <c r="F10" s="8">
        <v>4</v>
      </c>
      <c r="G10" s="8">
        <v>6.8</v>
      </c>
      <c r="H10" s="8">
        <v>7.25</v>
      </c>
      <c r="I10" s="8">
        <v>3.7</v>
      </c>
      <c r="J10" s="5">
        <f t="shared" si="0"/>
        <v>31.3</v>
      </c>
      <c r="K10" s="34">
        <f t="shared" si="1"/>
        <v>4.7826419130567652</v>
      </c>
    </row>
    <row r="11" spans="2:11" x14ac:dyDescent="0.25">
      <c r="B11" s="7" t="s">
        <v>24</v>
      </c>
      <c r="C11" s="8">
        <v>0.01</v>
      </c>
      <c r="D11" s="8">
        <v>1.4</v>
      </c>
      <c r="E11" s="8">
        <v>0.75</v>
      </c>
      <c r="F11" s="8">
        <v>1.1000000000000001</v>
      </c>
      <c r="G11" s="8">
        <v>1</v>
      </c>
      <c r="H11" s="8">
        <v>2</v>
      </c>
      <c r="I11" s="8">
        <v>0</v>
      </c>
      <c r="J11" s="5">
        <f t="shared" si="0"/>
        <v>6.26</v>
      </c>
      <c r="K11" s="34">
        <f t="shared" si="1"/>
        <v>0.95652838261135298</v>
      </c>
    </row>
    <row r="12" spans="2:11" x14ac:dyDescent="0.25">
      <c r="B12" s="7" t="s">
        <v>25</v>
      </c>
      <c r="C12" s="8">
        <v>1</v>
      </c>
      <c r="D12" s="8">
        <v>0.25</v>
      </c>
      <c r="E12" s="8">
        <v>1</v>
      </c>
      <c r="F12" s="8">
        <v>0.9</v>
      </c>
      <c r="G12" s="8">
        <v>0.8</v>
      </c>
      <c r="H12" s="8">
        <v>3</v>
      </c>
      <c r="I12" s="8">
        <v>0</v>
      </c>
      <c r="J12" s="5">
        <f t="shared" si="0"/>
        <v>6.95</v>
      </c>
      <c r="K12" s="34">
        <f t="shared" si="1"/>
        <v>1.0619604247841699</v>
      </c>
    </row>
    <row r="13" spans="2:11" x14ac:dyDescent="0.25">
      <c r="B13" s="7" t="s">
        <v>26</v>
      </c>
      <c r="C13" s="8">
        <v>0.3</v>
      </c>
      <c r="D13" s="8">
        <v>1.9</v>
      </c>
      <c r="E13" s="8">
        <v>1.55</v>
      </c>
      <c r="F13" s="8">
        <v>1.2</v>
      </c>
      <c r="G13" s="8">
        <v>2.4</v>
      </c>
      <c r="H13" s="8">
        <v>0.85</v>
      </c>
      <c r="I13" s="8">
        <v>0.45</v>
      </c>
      <c r="J13" s="5">
        <f t="shared" si="0"/>
        <v>8.6499999999999986</v>
      </c>
      <c r="K13" s="34">
        <f t="shared" si="1"/>
        <v>1.3217205286882112</v>
      </c>
    </row>
    <row r="14" spans="2:11" x14ac:dyDescent="0.25">
      <c r="B14" s="7" t="s">
        <v>27</v>
      </c>
      <c r="C14" s="8">
        <v>0.5</v>
      </c>
      <c r="D14" s="8">
        <v>0.85</v>
      </c>
      <c r="E14" s="8">
        <v>0.1</v>
      </c>
      <c r="F14" s="8">
        <v>0.4</v>
      </c>
      <c r="G14" s="8">
        <v>0.1</v>
      </c>
      <c r="H14" s="8">
        <v>0.25</v>
      </c>
      <c r="I14" s="8">
        <v>0.4</v>
      </c>
      <c r="J14" s="5">
        <f t="shared" si="0"/>
        <v>2.6</v>
      </c>
      <c r="K14" s="34">
        <f t="shared" si="1"/>
        <v>0.39728015891206353</v>
      </c>
    </row>
    <row r="15" spans="2:11" x14ac:dyDescent="0.25">
      <c r="B15" s="7" t="s">
        <v>28</v>
      </c>
      <c r="C15" s="8">
        <v>68</v>
      </c>
      <c r="D15" s="8">
        <v>51.7</v>
      </c>
      <c r="E15" s="8">
        <v>68.8</v>
      </c>
      <c r="F15" s="8">
        <v>61.2</v>
      </c>
      <c r="G15" s="8">
        <v>66.3</v>
      </c>
      <c r="H15" s="8">
        <v>63</v>
      </c>
      <c r="I15" s="8">
        <v>47</v>
      </c>
      <c r="J15" s="5">
        <f t="shared" si="0"/>
        <v>426</v>
      </c>
      <c r="K15" s="34">
        <f t="shared" si="1"/>
        <v>65.092826037130408</v>
      </c>
    </row>
    <row r="16" spans="2:11" x14ac:dyDescent="0.25">
      <c r="B16" s="7" t="s">
        <v>29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5">
        <f t="shared" si="0"/>
        <v>0</v>
      </c>
      <c r="K16" s="34">
        <f t="shared" si="1"/>
        <v>0</v>
      </c>
    </row>
    <row r="17" spans="2:11" x14ac:dyDescent="0.25">
      <c r="B17" s="7" t="s">
        <v>30</v>
      </c>
      <c r="C17" s="8">
        <v>4</v>
      </c>
      <c r="D17" s="8">
        <v>0</v>
      </c>
      <c r="E17" s="8">
        <v>0</v>
      </c>
      <c r="F17" s="8">
        <v>0</v>
      </c>
      <c r="G17" s="8">
        <v>0</v>
      </c>
      <c r="H17" s="8">
        <v>0.4</v>
      </c>
      <c r="I17" s="8">
        <v>0</v>
      </c>
      <c r="J17" s="5">
        <f t="shared" si="0"/>
        <v>4.4000000000000004</v>
      </c>
      <c r="K17" s="34">
        <f t="shared" si="1"/>
        <v>0.67232026892810759</v>
      </c>
    </row>
    <row r="18" spans="2:11" x14ac:dyDescent="0.25">
      <c r="B18" s="7" t="s">
        <v>31</v>
      </c>
      <c r="C18" s="8">
        <v>1.1000000000000001</v>
      </c>
      <c r="D18" s="8">
        <v>12.1</v>
      </c>
      <c r="E18" s="8">
        <v>8.35</v>
      </c>
      <c r="F18" s="8">
        <v>11.5</v>
      </c>
      <c r="G18" s="8">
        <v>6.7</v>
      </c>
      <c r="H18" s="8">
        <v>6.66</v>
      </c>
      <c r="I18" s="8">
        <v>2.9</v>
      </c>
      <c r="J18" s="5">
        <f t="shared" si="0"/>
        <v>49.309999999999995</v>
      </c>
      <c r="K18" s="34">
        <f t="shared" si="1"/>
        <v>7.5345710138284039</v>
      </c>
    </row>
    <row r="19" spans="2:11" x14ac:dyDescent="0.25">
      <c r="B19" s="7" t="s">
        <v>32</v>
      </c>
      <c r="C19" s="8">
        <v>4.8499999999999996</v>
      </c>
      <c r="D19" s="8">
        <v>4.7</v>
      </c>
      <c r="E19" s="8">
        <v>12.5</v>
      </c>
      <c r="F19" s="8">
        <v>9.6</v>
      </c>
      <c r="G19" s="8">
        <v>18.7</v>
      </c>
      <c r="H19" s="8">
        <v>13.03</v>
      </c>
      <c r="I19" s="8">
        <v>9.5500000000000007</v>
      </c>
      <c r="J19" s="5">
        <f t="shared" si="0"/>
        <v>72.929999999999993</v>
      </c>
      <c r="K19" s="34">
        <f t="shared" si="1"/>
        <v>11.143708457483381</v>
      </c>
    </row>
    <row r="20" spans="2:11" x14ac:dyDescent="0.25">
      <c r="B20" s="9" t="s">
        <v>18</v>
      </c>
      <c r="C20" s="10">
        <f>SUM(C7:C19)</f>
        <v>87.059999999999988</v>
      </c>
      <c r="D20" s="10">
        <f t="shared" ref="D20:I20" si="2">SUM(D7:D19)</f>
        <v>86.45</v>
      </c>
      <c r="E20" s="10">
        <f t="shared" si="2"/>
        <v>99.6</v>
      </c>
      <c r="F20" s="10">
        <f t="shared" si="2"/>
        <v>97.1</v>
      </c>
      <c r="G20" s="10">
        <f t="shared" si="2"/>
        <v>115.80000000000001</v>
      </c>
      <c r="H20" s="10">
        <f t="shared" si="2"/>
        <v>101.49000000000001</v>
      </c>
      <c r="I20" s="10">
        <f t="shared" si="2"/>
        <v>66.95</v>
      </c>
      <c r="J20" s="5">
        <f t="shared" si="0"/>
        <v>654.45000000000005</v>
      </c>
      <c r="K20" s="34">
        <f>SUM(K7:K19)</f>
        <v>99.999999999999986</v>
      </c>
    </row>
  </sheetData>
  <mergeCells count="5">
    <mergeCell ref="B3:I3"/>
    <mergeCell ref="B5:B6"/>
    <mergeCell ref="C5:I5"/>
    <mergeCell ref="J5:J6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PPC</vt:lpstr>
      <vt:lpstr>Densidad</vt:lpstr>
      <vt:lpstr>Composición 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2024-05-21T22:05:38Z</dcterms:created>
  <dcterms:modified xsi:type="dcterms:W3CDTF">2024-06-10T15:41:59Z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89762-76a8-49bf-84bc-be9e45b8172a_Enabled">
    <vt:lpwstr>true</vt:lpwstr>
  </property>
  <property fmtid="{D5CDD505-2E9C-101B-9397-08002B2CF9AE}" pid="3" name="MSIP_Label_37f89762-76a8-49bf-84bc-be9e45b8172a_SetDate">
    <vt:lpwstr>2024-05-21T22:05:38Z</vt:lpwstr>
  </property>
  <property fmtid="{D5CDD505-2E9C-101B-9397-08002B2CF9AE}" pid="4" name="MSIP_Label_37f89762-76a8-49bf-84bc-be9e45b8172a_Method">
    <vt:lpwstr>Standard</vt:lpwstr>
  </property>
  <property fmtid="{D5CDD505-2E9C-101B-9397-08002B2CF9AE}" pid="5" name="MSIP_Label_37f89762-76a8-49bf-84bc-be9e45b8172a_Name">
    <vt:lpwstr>defa4170-0d19-0005-0004-bc88714345d2</vt:lpwstr>
  </property>
  <property fmtid="{D5CDD505-2E9C-101B-9397-08002B2CF9AE}" pid="6" name="MSIP_Label_37f89762-76a8-49bf-84bc-be9e45b8172a_SiteId">
    <vt:lpwstr>d7f86710-01e1-461d-8599-758de4542e2b</vt:lpwstr>
  </property>
  <property fmtid="{D5CDD505-2E9C-101B-9397-08002B2CF9AE}" pid="7" name="MSIP_Label_37f89762-76a8-49bf-84bc-be9e45b8172a_ActionId">
    <vt:lpwstr>629befd9-aecf-42e3-b4c4-3d22fd7d14a5</vt:lpwstr>
  </property>
  <property fmtid="{D5CDD505-2E9C-101B-9397-08002B2CF9AE}" pid="8" name="MSIP_Label_37f89762-76a8-49bf-84bc-be9e45b8172a_ContentBits">
    <vt:lpwstr>0</vt:lpwstr>
  </property>
</Properties>
</file>