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EE\Projects\1016 Breadboard Power Supply\KiCAD Project\BOM\"/>
    </mc:Choice>
  </mc:AlternateContent>
  <xr:revisionPtr revIDLastSave="0" documentId="13_ncr:1_{A43CF1CF-5E84-4EE7-AE30-46B8972C7864}" xr6:coauthVersionLast="47" xr6:coauthVersionMax="47" xr10:uidLastSave="{00000000-0000-0000-0000-000000000000}"/>
  <bookViews>
    <workbookView xWindow="-120" yWindow="0" windowWidth="22080" windowHeight="20370" xr2:uid="{00000000-000D-0000-FFFF-FFFF00000000}"/>
  </bookViews>
  <sheets>
    <sheet name="Parts List" sheetId="1" r:id="rId1"/>
    <sheet name="AirPick Tips" sheetId="2" r:id="rId2"/>
    <sheet name="Size Conversions" sheetId="3" r:id="rId3"/>
  </sheets>
  <definedNames>
    <definedName name="_xlnm._FilterDatabase" localSheetId="0" hidden="1">'Parts List'!$A$4:$H$36</definedName>
    <definedName name="_xlnm._FilterDatabase" localSheetId="2" hidden="1">'Size Conversions'!$A$4:$D$12</definedName>
    <definedName name="SizeConv">'Size Conversions'!$A$5:$D$12</definedName>
    <definedName name="SizeToAPTip">'AirPick Tips'!$D$5:$E$16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26" i="1"/>
  <c r="H36" i="1"/>
  <c r="A6" i="2"/>
  <c r="E6" i="2" s="1"/>
  <c r="A16" i="2"/>
  <c r="E16" i="2" s="1"/>
  <c r="A15" i="2"/>
  <c r="E15" i="2" s="1"/>
  <c r="A14" i="2"/>
  <c r="E14" i="2" s="1"/>
  <c r="A13" i="2"/>
  <c r="E13" i="2" s="1"/>
  <c r="A12" i="2"/>
  <c r="E12" i="2" s="1"/>
  <c r="A11" i="2"/>
  <c r="E11" i="2" s="1"/>
  <c r="A10" i="2"/>
  <c r="A9" i="2"/>
  <c r="E9" i="2" s="1"/>
  <c r="A8" i="2"/>
  <c r="E8" i="2" s="1"/>
  <c r="A7" i="2"/>
  <c r="E7" i="2" s="1"/>
  <c r="A5" i="2"/>
  <c r="E5" i="2" s="1"/>
  <c r="A12" i="3"/>
  <c r="A11" i="3"/>
  <c r="A10" i="3"/>
  <c r="A9" i="3"/>
  <c r="A8" i="3"/>
  <c r="A7" i="3"/>
  <c r="A6" i="3"/>
  <c r="A5" i="3"/>
  <c r="D5" i="3"/>
  <c r="D9" i="3"/>
  <c r="D6" i="3"/>
  <c r="D12" i="3"/>
  <c r="D10" i="3"/>
  <c r="D11" i="3"/>
  <c r="D8" i="3"/>
  <c r="D7" i="3"/>
  <c r="E10" i="2"/>
  <c r="D6" i="2"/>
  <c r="D7" i="2"/>
  <c r="D8" i="2"/>
  <c r="D9" i="2"/>
  <c r="D10" i="2"/>
  <c r="D11" i="2"/>
  <c r="D12" i="2"/>
  <c r="D13" i="2"/>
  <c r="D14" i="2"/>
  <c r="D15" i="2"/>
  <c r="D16" i="2"/>
  <c r="D5" i="2"/>
  <c r="B16" i="2"/>
  <c r="B15" i="2"/>
  <c r="B14" i="2"/>
  <c r="B13" i="2"/>
  <c r="G31" i="1"/>
  <c r="H31" i="1" s="1"/>
  <c r="G32" i="1"/>
  <c r="H32" i="1" s="1"/>
  <c r="G33" i="1"/>
  <c r="H33" i="1" s="1"/>
  <c r="G7" i="1"/>
  <c r="H7" i="1" s="1"/>
  <c r="G29" i="1"/>
  <c r="G6" i="1"/>
  <c r="H6" i="1" s="1"/>
  <c r="G12" i="1"/>
  <c r="H12" i="1" s="1"/>
  <c r="G13" i="1"/>
  <c r="H13" i="1" s="1"/>
  <c r="G14" i="1"/>
  <c r="H14" i="1" s="1"/>
  <c r="G15" i="1"/>
  <c r="H15" i="1" s="1"/>
  <c r="G5" i="1"/>
  <c r="H5" i="1" s="1"/>
  <c r="G26" i="1"/>
  <c r="G25" i="1"/>
  <c r="H25" i="1" s="1"/>
  <c r="G19" i="1"/>
  <c r="H19" i="1" s="1"/>
  <c r="G27" i="1"/>
  <c r="H27" i="1" s="1"/>
  <c r="G23" i="1"/>
  <c r="H23" i="1" s="1"/>
  <c r="G18" i="1"/>
  <c r="H18" i="1" s="1"/>
  <c r="G20" i="1"/>
  <c r="H20" i="1" s="1"/>
  <c r="G16" i="1"/>
  <c r="H16" i="1" s="1"/>
  <c r="G17" i="1"/>
  <c r="H17" i="1" s="1"/>
  <c r="G22" i="1"/>
  <c r="H22" i="1" s="1"/>
  <c r="G21" i="1"/>
  <c r="H21" i="1" s="1"/>
  <c r="G24" i="1"/>
  <c r="H24" i="1" s="1"/>
  <c r="G30" i="1"/>
  <c r="H30" i="1" s="1"/>
  <c r="G28" i="1"/>
  <c r="H28" i="1" s="1"/>
  <c r="G9" i="1"/>
  <c r="H9" i="1" s="1"/>
  <c r="G8" i="1"/>
  <c r="H8" i="1" s="1"/>
  <c r="G11" i="1"/>
  <c r="H11" i="1" s="1"/>
  <c r="G10" i="1"/>
  <c r="H10" i="1" s="1"/>
  <c r="H29" i="1" l="1"/>
</calcChain>
</file>

<file path=xl/sharedStrings.xml><?xml version="1.0" encoding="utf-8"?>
<sst xmlns="http://schemas.openxmlformats.org/spreadsheetml/2006/main" count="159" uniqueCount="123">
  <si>
    <t>1016 Breadboard Power Supply</t>
  </si>
  <si>
    <t>Air Pick Assembly</t>
  </si>
  <si>
    <t>Reference</t>
  </si>
  <si>
    <t>C1, C2</t>
  </si>
  <si>
    <t>C3, C7, C11</t>
  </si>
  <si>
    <t>C4, C8, C12, C15</t>
  </si>
  <si>
    <t>C5, C9, C13</t>
  </si>
  <si>
    <t>C6, C10, C14</t>
  </si>
  <si>
    <t>CR1</t>
  </si>
  <si>
    <t>F1</t>
  </si>
  <si>
    <t>J1</t>
  </si>
  <si>
    <t>J3, J4</t>
  </si>
  <si>
    <t>L1, L2, L3, L4</t>
  </si>
  <si>
    <t>LED1, LED4, LED5</t>
  </si>
  <si>
    <t>LED2</t>
  </si>
  <si>
    <t>LED3</t>
  </si>
  <si>
    <t>LED6, LED7</t>
  </si>
  <si>
    <t>Q1</t>
  </si>
  <si>
    <t>R1</t>
  </si>
  <si>
    <t>R14</t>
  </si>
  <si>
    <t>R15</t>
  </si>
  <si>
    <t>R16</t>
  </si>
  <si>
    <t>R17, R18</t>
  </si>
  <si>
    <t>R19, R20</t>
  </si>
  <si>
    <t>R2</t>
  </si>
  <si>
    <t>R3</t>
  </si>
  <si>
    <t>R4</t>
  </si>
  <si>
    <t>R5, R6, R10</t>
  </si>
  <si>
    <t>R7, R11</t>
  </si>
  <si>
    <t>R8, R12</t>
  </si>
  <si>
    <t>R9, R13</t>
  </si>
  <si>
    <t>S1, S2</t>
  </si>
  <si>
    <t>U1, U2, U3</t>
  </si>
  <si>
    <t>U4</t>
  </si>
  <si>
    <t>Z1</t>
  </si>
  <si>
    <t>Qty</t>
  </si>
  <si>
    <t>Manufacturer_Part_Number</t>
  </si>
  <si>
    <t>CL21A226MAYNNNE</t>
  </si>
  <si>
    <t>CL10A106MA8NRNC</t>
  </si>
  <si>
    <t>CL10B104KA8NNNC</t>
  </si>
  <si>
    <t>CC0603KRX7R8BB332</t>
  </si>
  <si>
    <t>CL10A226MQ8NRNE</t>
  </si>
  <si>
    <t>SMF17CA</t>
  </si>
  <si>
    <t>SMD1812B300TFT</t>
  </si>
  <si>
    <t>PJ-102B</t>
  </si>
  <si>
    <t>TSW-102-07-L-D</t>
  </si>
  <si>
    <t>VLS5045EX-2R2N</t>
  </si>
  <si>
    <t>150060VS75003</t>
  </si>
  <si>
    <t>150060RS75003</t>
  </si>
  <si>
    <t>150060AS75003</t>
  </si>
  <si>
    <t>150060YS75003</t>
  </si>
  <si>
    <t>BUK6D120-60PX</t>
  </si>
  <si>
    <t>RC0603FR-071K91L</t>
  </si>
  <si>
    <t>RC0603FR-0710KL</t>
  </si>
  <si>
    <t>AC0603FR-07365RL</t>
  </si>
  <si>
    <t>RC0603FR-07402RL</t>
  </si>
  <si>
    <t>AC0603FR-07210RL</t>
  </si>
  <si>
    <t>RC0603FR-07887RL</t>
  </si>
  <si>
    <t>RC0805FR-072KL</t>
  </si>
  <si>
    <t>RC0603FR-07100KL</t>
  </si>
  <si>
    <t>RC0603FR-0731K6L</t>
  </si>
  <si>
    <t>RC0603FR-071K6L</t>
  </si>
  <si>
    <t>RC0603FR-07220KL</t>
  </si>
  <si>
    <t>RC0603FR-0742K2L</t>
  </si>
  <si>
    <t>RC0603FR-0728KL</t>
  </si>
  <si>
    <t>PTS636 SK25J SMTR LFS</t>
  </si>
  <si>
    <t>TPS62130RGTR</t>
  </si>
  <si>
    <t>STM32C011F4U6TR</t>
  </si>
  <si>
    <t>MMSZ5231B-7-F</t>
  </si>
  <si>
    <t>Spec</t>
  </si>
  <si>
    <t>100n 25V</t>
  </si>
  <si>
    <t>3n3 25V</t>
  </si>
  <si>
    <t>Vrw 17V, Vcl 27V</t>
  </si>
  <si>
    <t>Ihold 3A, Itrip 6A</t>
  </si>
  <si>
    <t>2.5mm, 2.5A, 24V</t>
  </si>
  <si>
    <t>Grn 570nm</t>
  </si>
  <si>
    <t>Red 625nm</t>
  </si>
  <si>
    <t>Amber 605nm</t>
  </si>
  <si>
    <t>Yellow 590nm</t>
  </si>
  <si>
    <t>P-Ch 60V 8A</t>
  </si>
  <si>
    <t>1K91 100mW</t>
  </si>
  <si>
    <t>10K 100mW</t>
  </si>
  <si>
    <t>365 100mW</t>
  </si>
  <si>
    <t>402 100mW</t>
  </si>
  <si>
    <t>210 100mW</t>
  </si>
  <si>
    <t>887 100mW</t>
  </si>
  <si>
    <t>2K 125mW</t>
  </si>
  <si>
    <t>100K 100mW</t>
  </si>
  <si>
    <t>31K6 100mW</t>
  </si>
  <si>
    <t>1K6 100mW</t>
  </si>
  <si>
    <t>220K 100mW</t>
  </si>
  <si>
    <t>42K2 100mW</t>
  </si>
  <si>
    <t>28K 100mW</t>
  </si>
  <si>
    <t>50mA 12Vdc 250gf</t>
  </si>
  <si>
    <t>2.5MHz Buck Reg</t>
  </si>
  <si>
    <t>48MHz ARM M0</t>
  </si>
  <si>
    <t>5.1V 5% 500mW</t>
  </si>
  <si>
    <t>Pin 1</t>
  </si>
  <si>
    <t>Orientation</t>
  </si>
  <si>
    <t>Part</t>
  </si>
  <si>
    <t>Size</t>
  </si>
  <si>
    <t>22µ 25V</t>
  </si>
  <si>
    <t>10µ 25V</t>
  </si>
  <si>
    <t>22µ 6V3</t>
  </si>
  <si>
    <t>2.2µH 4.7A 22mΩ</t>
  </si>
  <si>
    <t>ä</t>
  </si>
  <si>
    <t>¡</t>
  </si>
  <si>
    <t>á</t>
  </si>
  <si>
    <t>â</t>
  </si>
  <si>
    <t>-----</t>
  </si>
  <si>
    <t>AirPick</t>
  </si>
  <si>
    <t>Tip</t>
  </si>
  <si>
    <t>AirPick Tips</t>
  </si>
  <si>
    <t>Tip ID</t>
  </si>
  <si>
    <t>Outer</t>
  </si>
  <si>
    <t>Inner</t>
  </si>
  <si>
    <t>Thou In</t>
  </si>
  <si>
    <t>Tnths mm</t>
  </si>
  <si>
    <t>Size Conversions</t>
  </si>
  <si>
    <t>Min Dim</t>
  </si>
  <si>
    <t>Tape</t>
  </si>
  <si>
    <t>2x2 Pin Hdr 2.54mm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</si>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</sst>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0" fillId="4" borderId="0" xfId="0" quotePrefix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8</xdr:col>
      <xdr:colOff>1390001</xdr:colOff>
      <xdr:row>5</xdr:row>
      <xdr:rowOff>7575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DFC04C-59D5-A6C9-A998-211AD2AA5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838200"/>
          <a:ext cx="1390001" cy="5028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1390001</xdr:colOff>
      <xdr:row>6</xdr:row>
      <xdr:rowOff>7575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0028EA-9EA2-4533-B17E-BC557D8E8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333500"/>
          <a:ext cx="1390001" cy="5028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8</xdr:col>
      <xdr:colOff>1390001</xdr:colOff>
      <xdr:row>7</xdr:row>
      <xdr:rowOff>7575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2F6A57-38BB-455C-A01F-993358120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828800"/>
          <a:ext cx="1390001" cy="5028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8</xdr:col>
      <xdr:colOff>1390001</xdr:colOff>
      <xdr:row>8</xdr:row>
      <xdr:rowOff>7575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0AC238-2BCF-48EA-BBC5-C6434281C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8954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1390001</xdr:colOff>
      <xdr:row>9</xdr:row>
      <xdr:rowOff>7575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68B7C7-6CC3-4DA1-A3DB-B744185AC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22479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8</xdr:col>
      <xdr:colOff>1390001</xdr:colOff>
      <xdr:row>10</xdr:row>
      <xdr:rowOff>7575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2AE2EDF-A7B2-48F4-ACBB-75C11E398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26003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1351901</xdr:colOff>
      <xdr:row>10</xdr:row>
      <xdr:rowOff>350475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04527BE-F59B-4CE5-87E7-9032BB1F5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3381375"/>
          <a:ext cx="1351901" cy="3504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1390001</xdr:colOff>
      <xdr:row>12</xdr:row>
      <xdr:rowOff>7575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DFED4BA-15E9-483D-B06E-4215C80B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34480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1390001</xdr:colOff>
      <xdr:row>13</xdr:row>
      <xdr:rowOff>7575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1DEB1D6-F13F-403D-9E7D-F50E05D42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38004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1351901</xdr:colOff>
      <xdr:row>13</xdr:row>
      <xdr:rowOff>360000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7F18E420-E62F-4577-A652-04CC0F040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4152900"/>
          <a:ext cx="13519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1390001</xdr:colOff>
      <xdr:row>15</xdr:row>
      <xdr:rowOff>7575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638F365-C515-48F5-930E-9E08BCA7C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46482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1390001</xdr:colOff>
      <xdr:row>16</xdr:row>
      <xdr:rowOff>7575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D6D2F4C7-AA78-4429-A146-37BA27DC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50006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1390001</xdr:colOff>
      <xdr:row>17</xdr:row>
      <xdr:rowOff>7575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BDF33DE-7793-4339-A30C-D5EFA5102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53530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1390001</xdr:colOff>
      <xdr:row>18</xdr:row>
      <xdr:rowOff>7575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2550016-1571-4483-A267-1F520D4C1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57054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1390001</xdr:colOff>
      <xdr:row>19</xdr:row>
      <xdr:rowOff>7575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3FCE58B-8DCB-465F-9C41-85A7CD42E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60579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1390001</xdr:colOff>
      <xdr:row>20</xdr:row>
      <xdr:rowOff>7575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792E9256-486C-48E9-B2F1-EED75374F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64103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1390001</xdr:colOff>
      <xdr:row>21</xdr:row>
      <xdr:rowOff>7575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4391FBB-D63F-4A4D-A244-AB7391E4A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67627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1390001</xdr:colOff>
      <xdr:row>22</xdr:row>
      <xdr:rowOff>7575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B469E8C3-F9EC-49CD-982D-BFFDDD791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71151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8</xdr:col>
      <xdr:colOff>1390001</xdr:colOff>
      <xdr:row>23</xdr:row>
      <xdr:rowOff>7575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18C7E406-0F6A-41C4-854A-4ED8346E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74676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</xdr:row>
      <xdr:rowOff>0</xdr:rowOff>
    </xdr:from>
    <xdr:to>
      <xdr:col>8</xdr:col>
      <xdr:colOff>1390001</xdr:colOff>
      <xdr:row>24</xdr:row>
      <xdr:rowOff>7575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C0DFB6C-3786-4918-9C1D-23EBCD1B9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78200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1390001</xdr:colOff>
      <xdr:row>25</xdr:row>
      <xdr:rowOff>7575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460FED1-9988-4D4B-8D17-12C05E49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81724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1390001</xdr:colOff>
      <xdr:row>26</xdr:row>
      <xdr:rowOff>7575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8ACE4E4F-F4DB-4528-B249-A89F39F44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85248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1390001</xdr:colOff>
      <xdr:row>27</xdr:row>
      <xdr:rowOff>7575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251A23F9-952E-4777-B6A4-3E15C6B61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88773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1390001</xdr:colOff>
      <xdr:row>28</xdr:row>
      <xdr:rowOff>7575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58FC5DD-F84F-4AE8-AC12-ABBDC2D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92297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1390001</xdr:colOff>
      <xdr:row>29</xdr:row>
      <xdr:rowOff>7575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430226C-C1E2-4CA7-9055-415D7671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95821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1390001</xdr:colOff>
      <xdr:row>30</xdr:row>
      <xdr:rowOff>7575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ED07E68-785E-4D3D-BFEF-6C57AE76C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99345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1390001</xdr:colOff>
      <xdr:row>31</xdr:row>
      <xdr:rowOff>7575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AE22253-7FBD-402E-A77D-3D7962045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02870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1390001</xdr:colOff>
      <xdr:row>32</xdr:row>
      <xdr:rowOff>7575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E38869E-AAA6-4F8E-A59C-A5C778947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06394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1351901</xdr:colOff>
      <xdr:row>32</xdr:row>
      <xdr:rowOff>360000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4E483F96-5261-4D3C-9329-647BAD1E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0991850"/>
          <a:ext cx="13519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1351901</xdr:colOff>
      <xdr:row>33</xdr:row>
      <xdr:rowOff>360000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1D7FA8D-A8B3-4C54-B171-63D80060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1639550"/>
          <a:ext cx="13519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</xdr:row>
      <xdr:rowOff>0</xdr:rowOff>
    </xdr:from>
    <xdr:to>
      <xdr:col>8</xdr:col>
      <xdr:colOff>1351901</xdr:colOff>
      <xdr:row>34</xdr:row>
      <xdr:rowOff>360000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138E0FE6-8359-4487-9F5D-0D3AFC211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2134850"/>
          <a:ext cx="13519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</xdr:row>
      <xdr:rowOff>0</xdr:rowOff>
    </xdr:from>
    <xdr:to>
      <xdr:col>8</xdr:col>
      <xdr:colOff>1390001</xdr:colOff>
      <xdr:row>36</xdr:row>
      <xdr:rowOff>7575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E4D660BA-2423-48C4-87CD-FA4B0DF17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2630150"/>
          <a:ext cx="1390001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Normal="100" workbookViewId="0">
      <selection activeCell="H29" sqref="H29"/>
    </sheetView>
  </sheetViews>
  <sheetFormatPr defaultColWidth="9.140625" defaultRowHeight="15" x14ac:dyDescent="0.25"/>
  <cols>
    <col min="1" max="1" width="16.28515625" customWidth="1"/>
    <col min="3" max="3" width="24.42578125" customWidth="1"/>
    <col min="4" max="4" width="17.28515625" customWidth="1"/>
    <col min="5" max="5" width="6.7109375" customWidth="1"/>
    <col min="6" max="6" width="11.28515625" bestFit="1" customWidth="1"/>
    <col min="7" max="7" width="7.28515625" customWidth="1"/>
    <col min="8" max="8" width="7.140625" bestFit="1" customWidth="1"/>
    <col min="9" max="9" width="20.28515625" style="7" customWidth="1"/>
  </cols>
  <sheetData>
    <row r="1" spans="1:9" ht="21" x14ac:dyDescent="0.35">
      <c r="A1" s="3" t="s">
        <v>0</v>
      </c>
      <c r="B1" s="2"/>
      <c r="C1" s="2"/>
    </row>
    <row r="2" spans="1:9" x14ac:dyDescent="0.25">
      <c r="A2" s="4" t="s">
        <v>1</v>
      </c>
    </row>
    <row r="3" spans="1:9" x14ac:dyDescent="0.25">
      <c r="A3" s="1"/>
      <c r="B3" s="1"/>
      <c r="C3" s="1"/>
      <c r="D3" s="1"/>
      <c r="E3" s="10" t="s">
        <v>120</v>
      </c>
      <c r="F3" s="10" t="s">
        <v>97</v>
      </c>
      <c r="G3" s="10" t="s">
        <v>99</v>
      </c>
      <c r="H3" s="10" t="s">
        <v>110</v>
      </c>
    </row>
    <row r="4" spans="1:9" x14ac:dyDescent="0.25">
      <c r="A4" s="10" t="s">
        <v>2</v>
      </c>
      <c r="B4" s="10" t="s">
        <v>35</v>
      </c>
      <c r="C4" s="10" t="s">
        <v>36</v>
      </c>
      <c r="D4" s="10" t="s">
        <v>69</v>
      </c>
      <c r="E4" s="10" t="s">
        <v>122</v>
      </c>
      <c r="F4" s="10" t="s">
        <v>98</v>
      </c>
      <c r="G4" s="10" t="s">
        <v>100</v>
      </c>
      <c r="H4" s="10" t="s">
        <v>111</v>
      </c>
      <c r="I4" s="11" t="s">
        <v>120</v>
      </c>
    </row>
    <row r="5" spans="1:9" s="7" customFormat="1" ht="39.6" customHeight="1" x14ac:dyDescent="0.25">
      <c r="A5" s="7" t="s">
        <v>12</v>
      </c>
      <c r="B5" s="7">
        <v>4</v>
      </c>
      <c r="C5" s="7" t="s">
        <v>46</v>
      </c>
      <c r="D5" s="7" t="s">
        <v>104</v>
      </c>
      <c r="E5" s="7">
        <v>12</v>
      </c>
      <c r="F5" s="8" t="s">
        <v>107</v>
      </c>
      <c r="G5" s="7" t="str">
        <f>"5050"</f>
        <v>5050</v>
      </c>
      <c r="H5" s="7" t="str">
        <f>VLOOKUP(VLOOKUP(G5,SizeConv,4,FALSE),SizeToAPTip,2,TRUE)</f>
        <v>1/8</v>
      </c>
    </row>
    <row r="6" spans="1:9" s="7" customFormat="1" ht="39.6" customHeight="1" x14ac:dyDescent="0.25">
      <c r="A6" s="12" t="s">
        <v>32</v>
      </c>
      <c r="B6" s="12">
        <v>3</v>
      </c>
      <c r="C6" s="12" t="s">
        <v>66</v>
      </c>
      <c r="D6" s="12" t="s">
        <v>94</v>
      </c>
      <c r="E6" s="12">
        <v>12</v>
      </c>
      <c r="F6" s="13" t="s">
        <v>105</v>
      </c>
      <c r="G6" s="12" t="str">
        <f>"3030"</f>
        <v>3030</v>
      </c>
      <c r="H6" s="12" t="str">
        <f>VLOOKUP(VLOOKUP(G6,SizeConv,4,FALSE),SizeToAPTip,2,TRUE)</f>
        <v>3/32</v>
      </c>
    </row>
    <row r="7" spans="1:9" s="7" customFormat="1" ht="39.6" customHeight="1" x14ac:dyDescent="0.25">
      <c r="A7" s="7" t="s">
        <v>33</v>
      </c>
      <c r="B7" s="7">
        <v>1</v>
      </c>
      <c r="C7" s="7" t="s">
        <v>67</v>
      </c>
      <c r="D7" s="7" t="s">
        <v>95</v>
      </c>
      <c r="E7" s="7">
        <v>12</v>
      </c>
      <c r="F7" s="8" t="s">
        <v>105</v>
      </c>
      <c r="G7" s="7" t="str">
        <f>"3030"</f>
        <v>3030</v>
      </c>
      <c r="H7" s="7" t="str">
        <f>VLOOKUP(VLOOKUP(G7,SizeConv,4,FALSE),SizeToAPTip,2,TRUE)</f>
        <v>3/32</v>
      </c>
    </row>
    <row r="8" spans="1:9" s="7" customFormat="1" ht="28.35" customHeight="1" x14ac:dyDescent="0.25">
      <c r="A8" s="12" t="s">
        <v>4</v>
      </c>
      <c r="B8" s="12">
        <v>3</v>
      </c>
      <c r="C8" s="12" t="s">
        <v>38</v>
      </c>
      <c r="D8" s="12" t="s">
        <v>102</v>
      </c>
      <c r="E8" s="12">
        <v>8</v>
      </c>
      <c r="F8" s="13" t="s">
        <v>106</v>
      </c>
      <c r="G8" s="12" t="str">
        <f>"0603"</f>
        <v>0603</v>
      </c>
      <c r="H8" s="12" t="str">
        <f>VLOOKUP(VLOOKUP(G8,SizeConv,4,FALSE),SizeToAPTip,2,TRUE)</f>
        <v>3020</v>
      </c>
    </row>
    <row r="9" spans="1:9" s="7" customFormat="1" ht="28.35" customHeight="1" x14ac:dyDescent="0.25">
      <c r="A9" s="7" t="s">
        <v>5</v>
      </c>
      <c r="B9" s="7">
        <v>4</v>
      </c>
      <c r="C9" s="7" t="s">
        <v>39</v>
      </c>
      <c r="D9" s="7" t="s">
        <v>70</v>
      </c>
      <c r="E9" s="7">
        <v>8</v>
      </c>
      <c r="F9" s="8" t="s">
        <v>106</v>
      </c>
      <c r="G9" s="7" t="str">
        <f>"0603"</f>
        <v>0603</v>
      </c>
      <c r="H9" s="7" t="str">
        <f>VLOOKUP(VLOOKUP(G9,SizeConv,4,FALSE),SizeToAPTip,2,TRUE)</f>
        <v>3020</v>
      </c>
    </row>
    <row r="10" spans="1:9" s="7" customFormat="1" ht="28.35" customHeight="1" x14ac:dyDescent="0.25">
      <c r="A10" s="12" t="s">
        <v>6</v>
      </c>
      <c r="B10" s="12">
        <v>3</v>
      </c>
      <c r="C10" s="12" t="s">
        <v>40</v>
      </c>
      <c r="D10" s="12" t="s">
        <v>71</v>
      </c>
      <c r="E10" s="12">
        <v>8</v>
      </c>
      <c r="F10" s="13" t="s">
        <v>106</v>
      </c>
      <c r="G10" s="12" t="str">
        <f>"0603"</f>
        <v>0603</v>
      </c>
      <c r="H10" s="12" t="str">
        <f>VLOOKUP(VLOOKUP(G10,SizeConv,4,FALSE),SizeToAPTip,2,TRUE)</f>
        <v>3020</v>
      </c>
    </row>
    <row r="11" spans="1:9" s="7" customFormat="1" ht="28.35" customHeight="1" x14ac:dyDescent="0.25">
      <c r="A11" s="7" t="s">
        <v>7</v>
      </c>
      <c r="B11" s="7">
        <v>3</v>
      </c>
      <c r="C11" s="7" t="s">
        <v>41</v>
      </c>
      <c r="D11" s="7" t="s">
        <v>103</v>
      </c>
      <c r="E11" s="7">
        <v>8</v>
      </c>
      <c r="F11" s="8" t="s">
        <v>106</v>
      </c>
      <c r="G11" s="7" t="str">
        <f>"0603"</f>
        <v>0603</v>
      </c>
      <c r="H11" s="7" t="str">
        <f>VLOOKUP(VLOOKUP(G11,SizeConv,4,FALSE),SizeToAPTip,2,TRUE)</f>
        <v>3020</v>
      </c>
    </row>
    <row r="12" spans="1:9" s="7" customFormat="1" ht="28.35" customHeight="1" x14ac:dyDescent="0.25">
      <c r="A12" s="12" t="s">
        <v>13</v>
      </c>
      <c r="B12" s="12">
        <v>3</v>
      </c>
      <c r="C12" s="12" t="s">
        <v>47</v>
      </c>
      <c r="D12" s="12" t="s">
        <v>75</v>
      </c>
      <c r="E12" s="12">
        <v>8</v>
      </c>
      <c r="F12" s="13" t="s">
        <v>108</v>
      </c>
      <c r="G12" s="12" t="str">
        <f>"0603"</f>
        <v>0603</v>
      </c>
      <c r="H12" s="12" t="str">
        <f>VLOOKUP(VLOOKUP(G12,SizeConv,4,FALSE),SizeToAPTip,2,TRUE)</f>
        <v>3020</v>
      </c>
    </row>
    <row r="13" spans="1:9" s="7" customFormat="1" ht="28.35" customHeight="1" x14ac:dyDescent="0.25">
      <c r="A13" s="7" t="s">
        <v>14</v>
      </c>
      <c r="B13" s="7">
        <v>1</v>
      </c>
      <c r="C13" s="7" t="s">
        <v>48</v>
      </c>
      <c r="D13" s="7" t="s">
        <v>76</v>
      </c>
      <c r="E13" s="7">
        <v>8</v>
      </c>
      <c r="F13" s="8" t="s">
        <v>108</v>
      </c>
      <c r="G13" s="7" t="str">
        <f>"0603"</f>
        <v>0603</v>
      </c>
      <c r="H13" s="7" t="str">
        <f>VLOOKUP(VLOOKUP(G13,SizeConv,4,FALSE),SizeToAPTip,2,TRUE)</f>
        <v>3020</v>
      </c>
    </row>
    <row r="14" spans="1:9" s="7" customFormat="1" ht="28.35" customHeight="1" x14ac:dyDescent="0.25">
      <c r="A14" s="12" t="s">
        <v>15</v>
      </c>
      <c r="B14" s="12">
        <v>1</v>
      </c>
      <c r="C14" s="12" t="s">
        <v>49</v>
      </c>
      <c r="D14" s="12" t="s">
        <v>77</v>
      </c>
      <c r="E14" s="12">
        <v>8</v>
      </c>
      <c r="F14" s="13" t="s">
        <v>108</v>
      </c>
      <c r="G14" s="12" t="str">
        <f>"0603"</f>
        <v>0603</v>
      </c>
      <c r="H14" s="12" t="str">
        <f>VLOOKUP(VLOOKUP(G14,SizeConv,4,FALSE),SizeToAPTip,2,TRUE)</f>
        <v>3020</v>
      </c>
    </row>
    <row r="15" spans="1:9" s="7" customFormat="1" ht="28.35" customHeight="1" x14ac:dyDescent="0.25">
      <c r="A15" s="7" t="s">
        <v>16</v>
      </c>
      <c r="B15" s="7">
        <v>2</v>
      </c>
      <c r="C15" s="7" t="s">
        <v>50</v>
      </c>
      <c r="D15" s="7" t="s">
        <v>78</v>
      </c>
      <c r="E15" s="7">
        <v>8</v>
      </c>
      <c r="F15" s="8" t="s">
        <v>108</v>
      </c>
      <c r="G15" s="7" t="str">
        <f>"0603"</f>
        <v>0603</v>
      </c>
      <c r="H15" s="7" t="str">
        <f>VLOOKUP(VLOOKUP(G15,SizeConv,4,FALSE),SizeToAPTip,2,TRUE)</f>
        <v>3020</v>
      </c>
    </row>
    <row r="16" spans="1:9" s="7" customFormat="1" ht="28.35" customHeight="1" x14ac:dyDescent="0.25">
      <c r="A16" s="12" t="s">
        <v>18</v>
      </c>
      <c r="B16" s="12">
        <v>1</v>
      </c>
      <c r="C16" s="12" t="s">
        <v>52</v>
      </c>
      <c r="D16" s="12" t="s">
        <v>80</v>
      </c>
      <c r="E16" s="12">
        <v>8</v>
      </c>
      <c r="F16" s="13" t="s">
        <v>106</v>
      </c>
      <c r="G16" s="12" t="str">
        <f>"0603"</f>
        <v>0603</v>
      </c>
      <c r="H16" s="12" t="str">
        <f>VLOOKUP(VLOOKUP(G16,SizeConv,4,FALSE),SizeToAPTip,2,TRUE)</f>
        <v>3020</v>
      </c>
    </row>
    <row r="17" spans="1:8" s="7" customFormat="1" ht="28.35" customHeight="1" x14ac:dyDescent="0.25">
      <c r="A17" s="7" t="s">
        <v>19</v>
      </c>
      <c r="B17" s="7">
        <v>1</v>
      </c>
      <c r="C17" s="7" t="s">
        <v>53</v>
      </c>
      <c r="D17" s="7" t="s">
        <v>81</v>
      </c>
      <c r="E17" s="7">
        <v>8</v>
      </c>
      <c r="F17" s="8" t="s">
        <v>106</v>
      </c>
      <c r="G17" s="7" t="str">
        <f>"0603"</f>
        <v>0603</v>
      </c>
      <c r="H17" s="7" t="str">
        <f>VLOOKUP(VLOOKUP(G17,SizeConv,4,FALSE),SizeToAPTip,2,TRUE)</f>
        <v>3020</v>
      </c>
    </row>
    <row r="18" spans="1:8" s="7" customFormat="1" ht="28.35" customHeight="1" x14ac:dyDescent="0.25">
      <c r="A18" s="12" t="s">
        <v>20</v>
      </c>
      <c r="B18" s="12">
        <v>1</v>
      </c>
      <c r="C18" s="12" t="s">
        <v>54</v>
      </c>
      <c r="D18" s="12" t="s">
        <v>82</v>
      </c>
      <c r="E18" s="12">
        <v>8</v>
      </c>
      <c r="F18" s="13" t="s">
        <v>106</v>
      </c>
      <c r="G18" s="12" t="str">
        <f>"0603"</f>
        <v>0603</v>
      </c>
      <c r="H18" s="12" t="str">
        <f>VLOOKUP(VLOOKUP(G18,SizeConv,4,FALSE),SizeToAPTip,2,TRUE)</f>
        <v>3020</v>
      </c>
    </row>
    <row r="19" spans="1:8" s="7" customFormat="1" ht="28.35" customHeight="1" x14ac:dyDescent="0.25">
      <c r="A19" s="7" t="s">
        <v>21</v>
      </c>
      <c r="B19" s="7">
        <v>1</v>
      </c>
      <c r="C19" s="7" t="s">
        <v>55</v>
      </c>
      <c r="D19" s="7" t="s">
        <v>83</v>
      </c>
      <c r="E19" s="7">
        <v>8</v>
      </c>
      <c r="F19" s="8" t="s">
        <v>106</v>
      </c>
      <c r="G19" s="7" t="str">
        <f>"0603"</f>
        <v>0603</v>
      </c>
      <c r="H19" s="7" t="str">
        <f>VLOOKUP(VLOOKUP(G19,SizeConv,4,FALSE),SizeToAPTip,2,TRUE)</f>
        <v>3020</v>
      </c>
    </row>
    <row r="20" spans="1:8" s="7" customFormat="1" ht="28.35" customHeight="1" x14ac:dyDescent="0.25">
      <c r="A20" s="12" t="s">
        <v>22</v>
      </c>
      <c r="B20" s="12">
        <v>2</v>
      </c>
      <c r="C20" s="12" t="s">
        <v>56</v>
      </c>
      <c r="D20" s="12" t="s">
        <v>84</v>
      </c>
      <c r="E20" s="12">
        <v>8</v>
      </c>
      <c r="F20" s="13" t="s">
        <v>106</v>
      </c>
      <c r="G20" s="12" t="str">
        <f>"0603"</f>
        <v>0603</v>
      </c>
      <c r="H20" s="12" t="str">
        <f>VLOOKUP(VLOOKUP(G20,SizeConv,4,FALSE),SizeToAPTip,2,TRUE)</f>
        <v>3020</v>
      </c>
    </row>
    <row r="21" spans="1:8" s="7" customFormat="1" ht="28.35" customHeight="1" x14ac:dyDescent="0.25">
      <c r="A21" s="7" t="s">
        <v>23</v>
      </c>
      <c r="B21" s="7">
        <v>2</v>
      </c>
      <c r="C21" s="7" t="s">
        <v>57</v>
      </c>
      <c r="D21" s="7" t="s">
        <v>85</v>
      </c>
      <c r="E21" s="7">
        <v>8</v>
      </c>
      <c r="F21" s="8" t="s">
        <v>106</v>
      </c>
      <c r="G21" s="7" t="str">
        <f>"0603"</f>
        <v>0603</v>
      </c>
      <c r="H21" s="7" t="str">
        <f>VLOOKUP(VLOOKUP(G21,SizeConv,4,FALSE),SizeToAPTip,2,TRUE)</f>
        <v>3020</v>
      </c>
    </row>
    <row r="22" spans="1:8" s="7" customFormat="1" ht="28.35" customHeight="1" x14ac:dyDescent="0.25">
      <c r="A22" s="12" t="s">
        <v>25</v>
      </c>
      <c r="B22" s="12">
        <v>1</v>
      </c>
      <c r="C22" s="12" t="s">
        <v>59</v>
      </c>
      <c r="D22" s="12" t="s">
        <v>87</v>
      </c>
      <c r="E22" s="12">
        <v>8</v>
      </c>
      <c r="F22" s="13" t="s">
        <v>106</v>
      </c>
      <c r="G22" s="12" t="str">
        <f>"0603"</f>
        <v>0603</v>
      </c>
      <c r="H22" s="12" t="str">
        <f>VLOOKUP(VLOOKUP(G22,SizeConv,4,FALSE),SizeToAPTip,2,TRUE)</f>
        <v>3020</v>
      </c>
    </row>
    <row r="23" spans="1:8" s="7" customFormat="1" ht="28.35" customHeight="1" x14ac:dyDescent="0.25">
      <c r="A23" s="7" t="s">
        <v>26</v>
      </c>
      <c r="B23" s="7">
        <v>1</v>
      </c>
      <c r="C23" s="7" t="s">
        <v>60</v>
      </c>
      <c r="D23" s="7" t="s">
        <v>88</v>
      </c>
      <c r="E23" s="7">
        <v>8</v>
      </c>
      <c r="F23" s="8" t="s">
        <v>106</v>
      </c>
      <c r="G23" s="7" t="str">
        <f>"0603"</f>
        <v>0603</v>
      </c>
      <c r="H23" s="7" t="str">
        <f>VLOOKUP(VLOOKUP(G23,SizeConv,4,FALSE),SizeToAPTip,2,TRUE)</f>
        <v>3020</v>
      </c>
    </row>
    <row r="24" spans="1:8" s="7" customFormat="1" ht="28.35" customHeight="1" x14ac:dyDescent="0.25">
      <c r="A24" s="12" t="s">
        <v>27</v>
      </c>
      <c r="B24" s="12">
        <v>3</v>
      </c>
      <c r="C24" s="12" t="s">
        <v>61</v>
      </c>
      <c r="D24" s="12" t="s">
        <v>89</v>
      </c>
      <c r="E24" s="12">
        <v>8</v>
      </c>
      <c r="F24" s="13" t="s">
        <v>106</v>
      </c>
      <c r="G24" s="12" t="str">
        <f>"0603"</f>
        <v>0603</v>
      </c>
      <c r="H24" s="12" t="str">
        <f>VLOOKUP(VLOOKUP(G24,SizeConv,4,FALSE),SizeToAPTip,2,TRUE)</f>
        <v>3020</v>
      </c>
    </row>
    <row r="25" spans="1:8" s="7" customFormat="1" ht="28.35" customHeight="1" x14ac:dyDescent="0.25">
      <c r="A25" s="7" t="s">
        <v>28</v>
      </c>
      <c r="B25" s="7">
        <v>2</v>
      </c>
      <c r="C25" s="7" t="s">
        <v>62</v>
      </c>
      <c r="D25" s="7" t="s">
        <v>90</v>
      </c>
      <c r="E25" s="7">
        <v>8</v>
      </c>
      <c r="F25" s="8" t="s">
        <v>106</v>
      </c>
      <c r="G25" s="7" t="str">
        <f>"0603"</f>
        <v>0603</v>
      </c>
      <c r="H25" s="7" t="str">
        <f>VLOOKUP(VLOOKUP(G25,SizeConv,4,FALSE),SizeToAPTip,2,TRUE)</f>
        <v>3020</v>
      </c>
    </row>
    <row r="26" spans="1:8" s="7" customFormat="1" ht="28.35" customHeight="1" x14ac:dyDescent="0.25">
      <c r="A26" s="12" t="s">
        <v>29</v>
      </c>
      <c r="B26" s="12">
        <v>2</v>
      </c>
      <c r="C26" s="12" t="s">
        <v>63</v>
      </c>
      <c r="D26" s="12" t="s">
        <v>91</v>
      </c>
      <c r="E26" s="12">
        <v>8</v>
      </c>
      <c r="F26" s="13" t="s">
        <v>106</v>
      </c>
      <c r="G26" s="12" t="str">
        <f>"0603"</f>
        <v>0603</v>
      </c>
      <c r="H26" s="12" t="str">
        <f>VLOOKUP(VLOOKUP(G26,SizeConv,4,FALSE),SizeToAPTip,2,TRUE)</f>
        <v>3020</v>
      </c>
    </row>
    <row r="27" spans="1:8" s="7" customFormat="1" ht="28.35" customHeight="1" x14ac:dyDescent="0.25">
      <c r="A27" s="7" t="s">
        <v>30</v>
      </c>
      <c r="B27" s="7">
        <v>2</v>
      </c>
      <c r="C27" s="7" t="s">
        <v>64</v>
      </c>
      <c r="D27" s="7" t="s">
        <v>92</v>
      </c>
      <c r="E27" s="7">
        <v>8</v>
      </c>
      <c r="F27" s="8" t="s">
        <v>106</v>
      </c>
      <c r="G27" s="7" t="str">
        <f>"0603"</f>
        <v>0603</v>
      </c>
      <c r="H27" s="7" t="str">
        <f>VLOOKUP(VLOOKUP(G27,SizeConv,4,FALSE),SizeToAPTip,2,TRUE)</f>
        <v>3020</v>
      </c>
    </row>
    <row r="28" spans="1:8" s="7" customFormat="1" ht="28.35" customHeight="1" x14ac:dyDescent="0.25">
      <c r="A28" s="12" t="s">
        <v>3</v>
      </c>
      <c r="B28" s="12">
        <v>2</v>
      </c>
      <c r="C28" s="12" t="s">
        <v>37</v>
      </c>
      <c r="D28" s="12" t="s">
        <v>101</v>
      </c>
      <c r="E28" s="12">
        <v>8</v>
      </c>
      <c r="F28" s="13" t="s">
        <v>106</v>
      </c>
      <c r="G28" s="12" t="str">
        <f>"0805"</f>
        <v>0805</v>
      </c>
      <c r="H28" s="12" t="str">
        <f>VLOOKUP(VLOOKUP(G28,SizeConv,4,FALSE),SizeToAPTip,2,TRUE)</f>
        <v>4030</v>
      </c>
    </row>
    <row r="29" spans="1:8" s="7" customFormat="1" ht="39.6" customHeight="1" x14ac:dyDescent="0.25">
      <c r="A29" s="7" t="s">
        <v>9</v>
      </c>
      <c r="B29" s="7">
        <v>1</v>
      </c>
      <c r="C29" s="7" t="s">
        <v>43</v>
      </c>
      <c r="D29" s="7" t="s">
        <v>73</v>
      </c>
      <c r="E29" s="7">
        <v>12</v>
      </c>
      <c r="F29" s="8" t="s">
        <v>106</v>
      </c>
      <c r="G29" s="9" t="str">
        <f>"1812"</f>
        <v>1812</v>
      </c>
      <c r="H29" s="7" t="str">
        <f>VLOOKUP(VLOOKUP(G29,SizeConv,4,FALSE),SizeToAPTip,2,TRUE)</f>
        <v>3/32</v>
      </c>
    </row>
    <row r="30" spans="1:8" s="7" customFormat="1" ht="28.35" customHeight="1" x14ac:dyDescent="0.25">
      <c r="A30" s="12" t="s">
        <v>24</v>
      </c>
      <c r="B30" s="12">
        <v>1</v>
      </c>
      <c r="C30" s="12" t="s">
        <v>58</v>
      </c>
      <c r="D30" s="12" t="s">
        <v>86</v>
      </c>
      <c r="E30" s="12">
        <v>8</v>
      </c>
      <c r="F30" s="13" t="s">
        <v>106</v>
      </c>
      <c r="G30" s="12" t="str">
        <f>"0805"</f>
        <v>0805</v>
      </c>
      <c r="H30" s="12" t="str">
        <f>VLOOKUP(VLOOKUP(G30,SizeConv,4,FALSE),SizeToAPTip,2,TRUE)</f>
        <v>4030</v>
      </c>
    </row>
    <row r="31" spans="1:8" s="7" customFormat="1" ht="28.35" customHeight="1" x14ac:dyDescent="0.25">
      <c r="A31" s="7" t="s">
        <v>8</v>
      </c>
      <c r="B31" s="7">
        <v>1</v>
      </c>
      <c r="C31" s="7" t="s">
        <v>42</v>
      </c>
      <c r="D31" s="7" t="s">
        <v>72</v>
      </c>
      <c r="E31" s="7">
        <v>8</v>
      </c>
      <c r="F31" s="8" t="s">
        <v>106</v>
      </c>
      <c r="G31" s="9" t="str">
        <f>"3020"</f>
        <v>3020</v>
      </c>
      <c r="H31" s="7" t="str">
        <f>VLOOKUP(VLOOKUP(G31,SizeConv,4,FALSE),SizeToAPTip,2,TRUE)</f>
        <v>6040</v>
      </c>
    </row>
    <row r="32" spans="1:8" s="7" customFormat="1" ht="28.35" customHeight="1" x14ac:dyDescent="0.25">
      <c r="A32" s="12" t="s">
        <v>17</v>
      </c>
      <c r="B32" s="12">
        <v>1</v>
      </c>
      <c r="C32" s="12" t="s">
        <v>51</v>
      </c>
      <c r="D32" s="12" t="s">
        <v>79</v>
      </c>
      <c r="E32" s="12">
        <v>8</v>
      </c>
      <c r="F32" s="13" t="s">
        <v>105</v>
      </c>
      <c r="G32" s="12" t="str">
        <f>"2020"</f>
        <v>2020</v>
      </c>
      <c r="H32" s="12" t="str">
        <f>VLOOKUP(VLOOKUP(G32,SizeConv,4,FALSE),SizeToAPTip,2,TRUE)</f>
        <v>6040</v>
      </c>
    </row>
    <row r="33" spans="1:8" s="7" customFormat="1" ht="28.35" customHeight="1" x14ac:dyDescent="0.25">
      <c r="A33" s="7" t="s">
        <v>34</v>
      </c>
      <c r="B33" s="7">
        <v>1</v>
      </c>
      <c r="C33" s="7" t="s">
        <v>68</v>
      </c>
      <c r="D33" s="7" t="s">
        <v>96</v>
      </c>
      <c r="E33" s="7">
        <v>8</v>
      </c>
      <c r="F33" s="8" t="s">
        <v>108</v>
      </c>
      <c r="G33" s="7" t="str">
        <f>"2716"</f>
        <v>2716</v>
      </c>
      <c r="H33" s="7" t="str">
        <f>VLOOKUP(VLOOKUP(G33,SizeConv,4,FALSE),SizeToAPTip,2,TRUE)</f>
        <v>6040</v>
      </c>
    </row>
    <row r="34" spans="1:8" s="7" customFormat="1" ht="28.35" customHeight="1" x14ac:dyDescent="0.25">
      <c r="A34" s="12" t="s">
        <v>10</v>
      </c>
      <c r="B34" s="12">
        <v>1</v>
      </c>
      <c r="C34" s="12" t="s">
        <v>44</v>
      </c>
      <c r="D34" s="12" t="s">
        <v>74</v>
      </c>
      <c r="E34" s="12"/>
      <c r="F34" s="13"/>
      <c r="G34" s="12"/>
      <c r="H34" s="12" t="e">
        <f>VLOOKUP(VLOOKUP(G34,SizeConv,4,FALSE),SizeToAPTip,2,TRUE)</f>
        <v>#N/A</v>
      </c>
    </row>
    <row r="35" spans="1:8" s="7" customFormat="1" ht="28.35" customHeight="1" x14ac:dyDescent="0.25">
      <c r="A35" s="7" t="s">
        <v>11</v>
      </c>
      <c r="B35" s="7">
        <v>2</v>
      </c>
      <c r="C35" s="7" t="s">
        <v>45</v>
      </c>
      <c r="D35" s="7" t="s">
        <v>121</v>
      </c>
      <c r="F35" s="8"/>
      <c r="H35" s="7" t="e">
        <f>VLOOKUP(VLOOKUP(G35,SizeConv,4,FALSE),SizeToAPTip,2,TRUE)</f>
        <v>#N/A</v>
      </c>
    </row>
    <row r="36" spans="1:8" s="7" customFormat="1" ht="51" customHeight="1" x14ac:dyDescent="0.25">
      <c r="A36" s="12" t="s">
        <v>31</v>
      </c>
      <c r="B36" s="12">
        <v>2</v>
      </c>
      <c r="C36" s="12" t="s">
        <v>65</v>
      </c>
      <c r="D36" s="12" t="s">
        <v>93</v>
      </c>
      <c r="E36" s="12">
        <v>16</v>
      </c>
      <c r="F36" s="13" t="s">
        <v>106</v>
      </c>
      <c r="G36" s="14" t="s">
        <v>109</v>
      </c>
      <c r="H36" s="12" t="e">
        <f>VLOOKUP(VLOOKUP(G36,SizeConv,4,FALSE),SizeToAPTip,2,TRUE)</f>
        <v>#N/A</v>
      </c>
    </row>
  </sheetData>
  <autoFilter ref="A4:H36" xr:uid="{00000000-0001-0000-0000-000000000000}">
    <sortState xmlns:xlrd2="http://schemas.microsoft.com/office/spreadsheetml/2017/richdata2" ref="A5:H36">
      <sortCondition ref="H4:H36"/>
    </sortState>
  </autoFilter>
  <pageMargins left="0.75" right="0.75" top="0.5" bottom="0.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F919-5617-4A1B-BCFF-39A3A818F381}">
  <dimension ref="A1:E16"/>
  <sheetViews>
    <sheetView workbookViewId="0">
      <selection activeCell="A2" sqref="A2"/>
    </sheetView>
  </sheetViews>
  <sheetFormatPr defaultRowHeight="15" x14ac:dyDescent="0.25"/>
  <cols>
    <col min="2" max="2" width="10.42578125" bestFit="1" customWidth="1"/>
  </cols>
  <sheetData>
    <row r="1" spans="1:5" ht="21" x14ac:dyDescent="0.35">
      <c r="A1" s="3" t="s">
        <v>112</v>
      </c>
      <c r="B1" s="2"/>
    </row>
    <row r="3" spans="1:5" x14ac:dyDescent="0.25">
      <c r="B3" s="1" t="s">
        <v>114</v>
      </c>
      <c r="C3" s="1" t="s">
        <v>115</v>
      </c>
      <c r="D3" s="1" t="s">
        <v>114</v>
      </c>
    </row>
    <row r="4" spans="1:5" x14ac:dyDescent="0.25">
      <c r="A4" s="1" t="s">
        <v>113</v>
      </c>
      <c r="B4" s="1" t="s">
        <v>116</v>
      </c>
      <c r="C4" s="1" t="s">
        <v>116</v>
      </c>
      <c r="D4" s="1" t="s">
        <v>117</v>
      </c>
      <c r="E4" s="1" t="s">
        <v>113</v>
      </c>
    </row>
    <row r="5" spans="1:5" x14ac:dyDescent="0.25">
      <c r="A5" s="5" t="str">
        <f>"0803"</f>
        <v>0803</v>
      </c>
      <c r="B5">
        <v>8</v>
      </c>
      <c r="C5">
        <v>3</v>
      </c>
      <c r="D5" s="6">
        <f>254*B5/1000</f>
        <v>2.032</v>
      </c>
      <c r="E5" t="str">
        <f>A5</f>
        <v>0803</v>
      </c>
    </row>
    <row r="6" spans="1:5" x14ac:dyDescent="0.25">
      <c r="A6" s="5" t="str">
        <f>"1005"</f>
        <v>1005</v>
      </c>
      <c r="B6">
        <v>10</v>
      </c>
      <c r="C6">
        <v>5</v>
      </c>
      <c r="D6" s="6">
        <f t="shared" ref="D6:D16" si="0">254*B6/1000</f>
        <v>2.54</v>
      </c>
      <c r="E6" t="str">
        <f t="shared" ref="E6:E16" si="1">A6</f>
        <v>1005</v>
      </c>
    </row>
    <row r="7" spans="1:5" x14ac:dyDescent="0.25">
      <c r="A7" s="5" t="str">
        <f>"2010"</f>
        <v>2010</v>
      </c>
      <c r="B7">
        <v>20</v>
      </c>
      <c r="C7">
        <v>10</v>
      </c>
      <c r="D7" s="6">
        <f t="shared" si="0"/>
        <v>5.08</v>
      </c>
      <c r="E7" t="str">
        <f t="shared" si="1"/>
        <v>2010</v>
      </c>
    </row>
    <row r="8" spans="1:5" x14ac:dyDescent="0.25">
      <c r="A8" s="5" t="str">
        <f>"3020"</f>
        <v>3020</v>
      </c>
      <c r="B8">
        <v>30</v>
      </c>
      <c r="C8">
        <v>20</v>
      </c>
      <c r="D8" s="6">
        <f t="shared" si="0"/>
        <v>7.62</v>
      </c>
      <c r="E8" t="str">
        <f t="shared" si="1"/>
        <v>3020</v>
      </c>
    </row>
    <row r="9" spans="1:5" x14ac:dyDescent="0.25">
      <c r="A9" s="5" t="str">
        <f>"4030"</f>
        <v>4030</v>
      </c>
      <c r="B9">
        <v>40</v>
      </c>
      <c r="C9">
        <v>30</v>
      </c>
      <c r="D9" s="6">
        <f t="shared" si="0"/>
        <v>10.16</v>
      </c>
      <c r="E9" t="str">
        <f t="shared" si="1"/>
        <v>4030</v>
      </c>
    </row>
    <row r="10" spans="1:5" x14ac:dyDescent="0.25">
      <c r="A10" s="5" t="str">
        <f>"6040"</f>
        <v>6040</v>
      </c>
      <c r="B10">
        <v>60</v>
      </c>
      <c r="C10">
        <v>40</v>
      </c>
      <c r="D10" s="6">
        <f t="shared" si="0"/>
        <v>15.24</v>
      </c>
      <c r="E10" t="str">
        <f t="shared" si="1"/>
        <v>6040</v>
      </c>
    </row>
    <row r="11" spans="1:5" x14ac:dyDescent="0.25">
      <c r="A11" s="5" t="str">
        <f>"8060"</f>
        <v>8060</v>
      </c>
      <c r="B11">
        <v>80</v>
      </c>
      <c r="C11">
        <v>60</v>
      </c>
      <c r="D11" s="6">
        <f t="shared" si="0"/>
        <v>20.32</v>
      </c>
      <c r="E11" t="str">
        <f t="shared" si="1"/>
        <v>8060</v>
      </c>
    </row>
    <row r="12" spans="1:5" x14ac:dyDescent="0.25">
      <c r="A12" s="5" t="str">
        <f>"3/32"</f>
        <v>3/32</v>
      </c>
      <c r="B12">
        <v>94</v>
      </c>
      <c r="D12" s="6">
        <f t="shared" si="0"/>
        <v>23.876000000000001</v>
      </c>
      <c r="E12" t="str">
        <f t="shared" si="1"/>
        <v>3/32</v>
      </c>
    </row>
    <row r="13" spans="1:5" x14ac:dyDescent="0.25">
      <c r="A13" s="5" t="str">
        <f>"1/8"</f>
        <v>1/8</v>
      </c>
      <c r="B13">
        <f>1000/8</f>
        <v>125</v>
      </c>
      <c r="D13" s="6">
        <f t="shared" si="0"/>
        <v>31.75</v>
      </c>
      <c r="E13" t="str">
        <f t="shared" si="1"/>
        <v>1/8</v>
      </c>
    </row>
    <row r="14" spans="1:5" x14ac:dyDescent="0.25">
      <c r="A14" s="5" t="str">
        <f>"1/4"</f>
        <v>1/4</v>
      </c>
      <c r="B14">
        <f>1000/4</f>
        <v>250</v>
      </c>
      <c r="D14" s="6">
        <f t="shared" si="0"/>
        <v>63.5</v>
      </c>
      <c r="E14" t="str">
        <f t="shared" si="1"/>
        <v>1/4</v>
      </c>
    </row>
    <row r="15" spans="1:5" x14ac:dyDescent="0.25">
      <c r="A15" s="5" t="str">
        <f>"3/8"</f>
        <v>3/8</v>
      </c>
      <c r="B15">
        <f>3000/8</f>
        <v>375</v>
      </c>
      <c r="D15" s="6">
        <f t="shared" si="0"/>
        <v>95.25</v>
      </c>
      <c r="E15" t="str">
        <f t="shared" si="1"/>
        <v>3/8</v>
      </c>
    </row>
    <row r="16" spans="1:5" x14ac:dyDescent="0.25">
      <c r="A16" s="5" t="str">
        <f>"1/2"</f>
        <v>1/2</v>
      </c>
      <c r="B16">
        <f>1000/2</f>
        <v>500</v>
      </c>
      <c r="D16" s="6">
        <f t="shared" si="0"/>
        <v>127</v>
      </c>
      <c r="E16" t="str">
        <f t="shared" si="1"/>
        <v>1/2</v>
      </c>
    </row>
  </sheetData>
  <pageMargins left="0.7" right="0.7" top="0.75" bottom="0.75" header="0.3" footer="0.3"/>
  <ignoredErrors>
    <ignoredError sqref="A1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F997-EA32-4EA6-BEE0-C4A2317B8B6A}">
  <dimension ref="A1:J32"/>
  <sheetViews>
    <sheetView workbookViewId="0"/>
  </sheetViews>
  <sheetFormatPr defaultRowHeight="15" x14ac:dyDescent="0.25"/>
  <sheetData>
    <row r="1" spans="1:10" ht="21" x14ac:dyDescent="0.35">
      <c r="A1" s="3" t="s">
        <v>118</v>
      </c>
      <c r="B1" s="2"/>
      <c r="C1" s="2"/>
    </row>
    <row r="3" spans="1:10" x14ac:dyDescent="0.25">
      <c r="A3" s="1"/>
      <c r="B3" s="1" t="s">
        <v>119</v>
      </c>
      <c r="C3" s="1" t="s">
        <v>119</v>
      </c>
      <c r="D3" s="1" t="s">
        <v>119</v>
      </c>
    </row>
    <row r="4" spans="1:10" x14ac:dyDescent="0.25">
      <c r="A4" s="1" t="s">
        <v>100</v>
      </c>
      <c r="B4" s="1" t="s">
        <v>116</v>
      </c>
      <c r="C4" s="1" t="s">
        <v>117</v>
      </c>
      <c r="D4" s="1" t="s">
        <v>117</v>
      </c>
    </row>
    <row r="5" spans="1:10" x14ac:dyDescent="0.25">
      <c r="A5" t="str">
        <f>"0603"</f>
        <v>0603</v>
      </c>
      <c r="B5">
        <v>30</v>
      </c>
      <c r="D5">
        <f>IF(ISNUMBER(B5),254*B5/1000,C5)</f>
        <v>7.62</v>
      </c>
    </row>
    <row r="6" spans="1:10" x14ac:dyDescent="0.25">
      <c r="A6" t="str">
        <f>"1812"</f>
        <v>1812</v>
      </c>
      <c r="B6">
        <v>120</v>
      </c>
      <c r="D6">
        <f>IF(ISNUMBER(B6),254*B6/1000,C6)</f>
        <v>30.48</v>
      </c>
    </row>
    <row r="7" spans="1:10" x14ac:dyDescent="0.25">
      <c r="A7" t="str">
        <f>"0805"</f>
        <v>0805</v>
      </c>
      <c r="B7">
        <v>50</v>
      </c>
      <c r="D7">
        <f>IF(ISNUMBER(B7),254*B7/1000,C7)</f>
        <v>12.7</v>
      </c>
    </row>
    <row r="8" spans="1:10" x14ac:dyDescent="0.25">
      <c r="A8" t="str">
        <f>"2716"</f>
        <v>2716</v>
      </c>
      <c r="C8">
        <v>16</v>
      </c>
      <c r="D8">
        <f>IF(ISNUMBER(B8),254*B8/1000,C8)</f>
        <v>16</v>
      </c>
    </row>
    <row r="9" spans="1:10" x14ac:dyDescent="0.25">
      <c r="A9" t="str">
        <f>"3020"</f>
        <v>3020</v>
      </c>
      <c r="C9">
        <v>20</v>
      </c>
      <c r="D9">
        <f>IF(ISNUMBER(B9),254*B9/1000,C9)</f>
        <v>20</v>
      </c>
      <c r="J9" s="5"/>
    </row>
    <row r="10" spans="1:10" x14ac:dyDescent="0.25">
      <c r="A10" t="str">
        <f>"2020"</f>
        <v>2020</v>
      </c>
      <c r="C10">
        <v>20</v>
      </c>
      <c r="D10">
        <f>IF(ISNUMBER(B10),254*B10/1000,C10)</f>
        <v>20</v>
      </c>
      <c r="J10" s="5"/>
    </row>
    <row r="11" spans="1:10" x14ac:dyDescent="0.25">
      <c r="A11" t="str">
        <f>"3030"</f>
        <v>3030</v>
      </c>
      <c r="C11">
        <v>30</v>
      </c>
      <c r="D11">
        <f>IF(ISNUMBER(B11),254*B11/1000,C11)</f>
        <v>30</v>
      </c>
    </row>
    <row r="12" spans="1:10" x14ac:dyDescent="0.25">
      <c r="A12" t="str">
        <f>"5050"</f>
        <v>5050</v>
      </c>
      <c r="C12">
        <v>50</v>
      </c>
      <c r="D12">
        <f>IF(ISNUMBER(B12),254*B12/1000,C12)</f>
        <v>50</v>
      </c>
    </row>
    <row r="32" spans="10:10" x14ac:dyDescent="0.25">
      <c r="J32" s="5"/>
    </row>
  </sheetData>
  <autoFilter ref="A4:D12" xr:uid="{6990F997-EA32-4EA6-BEE0-C4A2317B8B6A}">
    <sortState xmlns:xlrd2="http://schemas.microsoft.com/office/spreadsheetml/2017/richdata2" ref="A5:D12">
      <sortCondition ref="D4:D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Parts List</vt:lpstr>
      <vt:lpstr>AirPick Tips</vt:lpstr>
      <vt:lpstr>Size Conversions</vt:lpstr>
      <vt:lpstr>SizeConv</vt:lpstr>
      <vt:lpstr>SizeToAPTip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Wilson</dc:creator>
  <cp:lastModifiedBy>Dan Wilson</cp:lastModifiedBy>
  <cp:lastPrinted>2023-10-14T23:31:01Z</cp:lastPrinted>
  <dcterms:created xsi:type="dcterms:W3CDTF">2015-06-05T18:17:20Z</dcterms:created>
  <dcterms:modified xsi:type="dcterms:W3CDTF">2023-10-15T16:38:06Z</dcterms:modified>
</cp:coreProperties>
</file>