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Biogeochemistry\People\Wilson (Steph)\Compass N Cycle Experiment\Full Incub. Experiment\Data\"/>
    </mc:Choice>
  </mc:AlternateContent>
  <xr:revisionPtr revIDLastSave="0" documentId="13_ncr:1_{FE5BC78D-D7FD-4D07-91AD-A6C8A782E9B5}" xr6:coauthVersionLast="47" xr6:coauthVersionMax="47" xr10:uidLastSave="{00000000-0000-0000-0000-000000000000}"/>
  <bookViews>
    <workbookView minimized="1" xWindow="0" yWindow="3900" windowWidth="4995" windowHeight="6000" activeTab="4" xr2:uid="{37E4AFC5-A393-4F8A-834E-388A54DD15F0}"/>
  </bookViews>
  <sheets>
    <sheet name="BD Sources" sheetId="2" r:id="rId1"/>
    <sheet name="Bulk Densities" sheetId="1" r:id="rId2"/>
    <sheet name="DNF" sheetId="3" r:id="rId3"/>
    <sheet name="DNRA" sheetId="5" r:id="rId4"/>
    <sheet name="Final Numbers" sheetId="4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4" l="1"/>
  <c r="T1" i="4"/>
  <c r="T2" i="4"/>
  <c r="T3" i="4"/>
  <c r="T4" i="4"/>
  <c r="T5" i="4"/>
  <c r="T6" i="4"/>
  <c r="T7" i="4"/>
  <c r="T8" i="4"/>
  <c r="T9" i="4"/>
  <c r="T10" i="4"/>
  <c r="T11" i="4"/>
  <c r="T12" i="4"/>
  <c r="S2" i="4"/>
  <c r="S3" i="4"/>
  <c r="S4" i="4"/>
  <c r="S5" i="4"/>
  <c r="S6" i="4"/>
  <c r="S7" i="4"/>
  <c r="S8" i="4"/>
  <c r="S9" i="4"/>
  <c r="S10" i="4"/>
  <c r="S11" i="4"/>
  <c r="S12" i="4"/>
  <c r="S1" i="4"/>
  <c r="I3" i="4"/>
  <c r="I4" i="4"/>
  <c r="I5" i="4"/>
  <c r="I6" i="4"/>
  <c r="I7" i="4"/>
  <c r="I8" i="4"/>
  <c r="I9" i="4"/>
  <c r="I10" i="4"/>
  <c r="I11" i="4"/>
  <c r="I12" i="4"/>
  <c r="I13" i="4"/>
  <c r="H3" i="4"/>
  <c r="H4" i="4"/>
  <c r="H5" i="4"/>
  <c r="H6" i="4"/>
  <c r="H7" i="4"/>
  <c r="H8" i="4"/>
  <c r="H9" i="4"/>
  <c r="H10" i="4"/>
  <c r="H11" i="4"/>
  <c r="H12" i="4"/>
  <c r="H13" i="4"/>
  <c r="H2" i="4"/>
  <c r="G3" i="4"/>
  <c r="G4" i="4"/>
  <c r="G5" i="4"/>
  <c r="G6" i="4"/>
  <c r="G7" i="4"/>
  <c r="G8" i="4"/>
  <c r="G9" i="4"/>
  <c r="G10" i="4"/>
  <c r="G11" i="4"/>
  <c r="G12" i="4"/>
  <c r="G13" i="4"/>
  <c r="G2" i="4"/>
  <c r="J3" i="5"/>
  <c r="J4" i="5"/>
  <c r="J5" i="5"/>
  <c r="J6" i="5"/>
  <c r="J7" i="5"/>
  <c r="J8" i="5"/>
  <c r="L8" i="5" s="1"/>
  <c r="J9" i="5"/>
  <c r="J10" i="5"/>
  <c r="J11" i="5"/>
  <c r="J12" i="5"/>
  <c r="L12" i="5" s="1"/>
  <c r="J13" i="5"/>
  <c r="L13" i="5" s="1"/>
  <c r="J2" i="5"/>
  <c r="L2" i="5" s="1"/>
  <c r="I3" i="5"/>
  <c r="I4" i="5"/>
  <c r="I5" i="5"/>
  <c r="M5" i="5" s="1"/>
  <c r="I6" i="5"/>
  <c r="I7" i="5"/>
  <c r="I8" i="5"/>
  <c r="I9" i="5"/>
  <c r="I10" i="5"/>
  <c r="I11" i="5"/>
  <c r="M11" i="5" s="1"/>
  <c r="I12" i="5"/>
  <c r="I13" i="5"/>
  <c r="I2" i="5"/>
  <c r="M2" i="5" s="1"/>
  <c r="M13" i="5"/>
  <c r="M12" i="5"/>
  <c r="L11" i="5"/>
  <c r="L10" i="5"/>
  <c r="M10" i="5"/>
  <c r="L9" i="5"/>
  <c r="M9" i="5"/>
  <c r="M8" i="5"/>
  <c r="L7" i="5"/>
  <c r="M7" i="5"/>
  <c r="L6" i="5"/>
  <c r="M6" i="5"/>
  <c r="L5" i="5"/>
  <c r="L4" i="5"/>
  <c r="M4" i="5"/>
  <c r="L3" i="5"/>
  <c r="M3" i="5"/>
  <c r="N3" i="3"/>
  <c r="N4" i="3"/>
  <c r="N5" i="3"/>
  <c r="N6" i="3"/>
  <c r="N7" i="3"/>
  <c r="N8" i="3"/>
  <c r="N9" i="3"/>
  <c r="N10" i="3"/>
  <c r="N11" i="3"/>
  <c r="N12" i="3"/>
  <c r="N13" i="3"/>
  <c r="N2" i="3"/>
  <c r="M2" i="3"/>
  <c r="L3" i="3"/>
  <c r="L4" i="3"/>
  <c r="L5" i="3"/>
  <c r="L6" i="3"/>
  <c r="L7" i="3"/>
  <c r="L8" i="3"/>
  <c r="L9" i="3"/>
  <c r="L10" i="3"/>
  <c r="L11" i="3"/>
  <c r="L12" i="3"/>
  <c r="L13" i="3"/>
  <c r="L2" i="3"/>
  <c r="K2" i="3"/>
  <c r="J3" i="3"/>
  <c r="J4" i="3"/>
  <c r="J5" i="3"/>
  <c r="J6" i="3"/>
  <c r="J7" i="3"/>
  <c r="J8" i="3"/>
  <c r="J9" i="3"/>
  <c r="J10" i="3"/>
  <c r="J11" i="3"/>
  <c r="J12" i="3"/>
  <c r="J13" i="3"/>
  <c r="J2" i="3"/>
  <c r="I2" i="3"/>
  <c r="K13" i="3"/>
  <c r="I3" i="3"/>
  <c r="M3" i="3" s="1"/>
  <c r="I4" i="3"/>
  <c r="M4" i="3" s="1"/>
  <c r="I5" i="3"/>
  <c r="M5" i="3" s="1"/>
  <c r="I6" i="3"/>
  <c r="M6" i="3" s="1"/>
  <c r="I7" i="3"/>
  <c r="M7" i="3" s="1"/>
  <c r="I8" i="3"/>
  <c r="K8" i="3" s="1"/>
  <c r="I9" i="3"/>
  <c r="M9" i="3" s="1"/>
  <c r="I10" i="3"/>
  <c r="M10" i="3" s="1"/>
  <c r="I11" i="3"/>
  <c r="M11" i="3" s="1"/>
  <c r="I12" i="3"/>
  <c r="M12" i="3" s="1"/>
  <c r="I13" i="3"/>
  <c r="M13" i="3" s="1"/>
  <c r="K2" i="5" l="1"/>
  <c r="K3" i="5"/>
  <c r="K6" i="5"/>
  <c r="K8" i="5"/>
  <c r="K4" i="5"/>
  <c r="K13" i="5"/>
  <c r="K11" i="5"/>
  <c r="K7" i="5"/>
  <c r="K9" i="5"/>
  <c r="K10" i="5"/>
  <c r="K12" i="5"/>
  <c r="K5" i="5"/>
  <c r="N2" i="5"/>
  <c r="N3" i="5"/>
  <c r="N4" i="5"/>
  <c r="N5" i="5"/>
  <c r="N6" i="5"/>
  <c r="N7" i="5"/>
  <c r="N8" i="5"/>
  <c r="N9" i="5"/>
  <c r="N10" i="5"/>
  <c r="N11" i="5"/>
  <c r="N12" i="5"/>
  <c r="N13" i="5"/>
  <c r="K9" i="3"/>
  <c r="K10" i="3"/>
  <c r="K7" i="3"/>
  <c r="K4" i="3"/>
  <c r="K3" i="3"/>
  <c r="M8" i="3"/>
  <c r="K12" i="3"/>
  <c r="K6" i="3"/>
  <c r="K11" i="3"/>
  <c r="K5" i="3"/>
</calcChain>
</file>

<file path=xl/sharedStrings.xml><?xml version="1.0" encoding="utf-8"?>
<sst xmlns="http://schemas.openxmlformats.org/spreadsheetml/2006/main" count="302" uniqueCount="102">
  <si>
    <t>kit_id</t>
  </si>
  <si>
    <t>collection_date</t>
  </si>
  <si>
    <t>site_name</t>
  </si>
  <si>
    <t>state</t>
  </si>
  <si>
    <t>region</t>
  </si>
  <si>
    <t>samples_collected</t>
  </si>
  <si>
    <t>air_temperature_degC</t>
  </si>
  <si>
    <t>barometric_pressure_inhg</t>
  </si>
  <si>
    <t>weather_conditions</t>
  </si>
  <si>
    <t>kit_notes</t>
  </si>
  <si>
    <t>K017</t>
  </si>
  <si>
    <t>Transect 1, Sweet Hall Marsh</t>
  </si>
  <si>
    <t>VA</t>
  </si>
  <si>
    <t>Mid-Atlantic</t>
  </si>
  <si>
    <t>Water, Sediment, Soil - Wetland, Soil - Transition, Soil - Upland</t>
  </si>
  <si>
    <t>Sunny with 50% Cloud Cover, Slight Breeze</t>
  </si>
  <si>
    <t>Work was conducted along one of CBNERR-VA long-term monitoring transects at Sweet Hall Marsh (Transect 1) which has been instrumented with SETs and Groundwater Wells.</t>
  </si>
  <si>
    <t>K018</t>
  </si>
  <si>
    <t>Goodwin Islands</t>
  </si>
  <si>
    <t>Cloudy</t>
  </si>
  <si>
    <t>NA</t>
  </si>
  <si>
    <t>K059</t>
  </si>
  <si>
    <t>Blackwater National Wildlife Refuge</t>
  </si>
  <si>
    <t>MD</t>
  </si>
  <si>
    <t>N/A</t>
  </si>
  <si>
    <t>sunny and clear</t>
  </si>
  <si>
    <t>K062</t>
  </si>
  <si>
    <t>GCReW, Smithsonian Environmental Research Center</t>
  </si>
  <si>
    <t>Clear, sunny, breezy</t>
  </si>
  <si>
    <t>Low tide ~10:30am; will also be sending soil moisture calculations and sonde data at a later date</t>
  </si>
  <si>
    <t>campaign</t>
  </si>
  <si>
    <t>transect_location</t>
  </si>
  <si>
    <t>bulk_density_g_cm3</t>
  </si>
  <si>
    <t>EC1</t>
  </si>
  <si>
    <t>wetland</t>
  </si>
  <si>
    <t>transition</t>
  </si>
  <si>
    <t>upland</t>
  </si>
  <si>
    <t>bulk_density_gcm3</t>
  </si>
  <si>
    <t>GWI</t>
  </si>
  <si>
    <t>MSM</t>
  </si>
  <si>
    <t>GCW</t>
  </si>
  <si>
    <t>Site</t>
  </si>
  <si>
    <t>SWH</t>
  </si>
  <si>
    <t>KP_bulk_density_gcm3</t>
  </si>
  <si>
    <t xml:space="preserve">BD Data from Kaizad Patel and the EXCHANGE 1 sampling ESS DIVE - can cite this because the numbers are the same </t>
  </si>
  <si>
    <t>hr/day</t>
  </si>
  <si>
    <t>umoles/m2/day</t>
  </si>
  <si>
    <t>umoles/m2/hr</t>
  </si>
  <si>
    <t>sed thickness_cm</t>
  </si>
  <si>
    <t>conversion factor_cm2_to_m2</t>
  </si>
  <si>
    <t>DNF Rate_umoles_g_hr</t>
  </si>
  <si>
    <t>DNF_Rate_nmoles_g_hr</t>
  </si>
  <si>
    <t>se_nmoles_g_hr</t>
  </si>
  <si>
    <t>se_umoles_g_hr</t>
  </si>
  <si>
    <t>se_umoles/m2/hr</t>
  </si>
  <si>
    <t>se_umoles/m2/d</t>
  </si>
  <si>
    <t>Zone</t>
  </si>
  <si>
    <t>se</t>
  </si>
  <si>
    <r>
      <t xml:space="preserve">ESS DIVE EXCHANGE DATA: </t>
    </r>
    <r>
      <rPr>
        <sz val="10.5"/>
        <color rgb="FF222222"/>
        <rFont val="Arial"/>
        <family val="2"/>
      </rPr>
      <t xml:space="preserve">Pennington S C ; Alford S ; Back M P ; Bailey V ; Baldwin A ; Bolinger J ; Bowe M ; Boyanov M I ; Cianci-Gaskill J A ; Conroy N A ; Cooper M J ; Day D ; Demeo A ; Derby K ; Detweiler D ; Devres-Zimmerman S ; Eberhard E ; Gedan K ; Haaf L ; Homolka K K ; Johnson E ; Kemner K M ; Khan A ; Kirwan M ; Kittaka P ; Koontz E ; Langley A ; Leff R ; Lerberg S ; Lewis A M ; Malkin S ; Marcarelli A M ; McMurray S E ; Messerschmidt T ; Michael T C ; Michael H A ; Minor E C ; Moye B ; Mozdzer T J ; Neubauer S ; Norris C G ; O'Loughlin E J ; Otenburg O ; Pain A ; Patel K F ; Philben M ; Phillips E ; Pratt D ; Regier P ; Jr J A R ; Sage L ; Sandborn D ; Smith S ; Smith A ; Soin-Voshell S ; Song B ; Sprague-Getsy A ; Laurent K S ; Staver L ; Stearns A ; Stetten L ; Swerida R ; Theuerkauf E J ; Tully K ; Vargas R ; Ward N D ; Watson E ; Weilminster C ; Myers-Pigg A N (2023): EXCHANGE Campaign 1: A Community-Driven Baseline Characterization of Soils, Sediments, and Water Across Coastal Gradients. COMPASS-FME, ESS-DIVE repository. Dataset. </t>
    </r>
    <r>
      <rPr>
        <sz val="10.5"/>
        <color rgb="FF323D90"/>
        <rFont val="Arial"/>
        <family val="2"/>
      </rPr>
      <t>doi:10.15485/1960313</t>
    </r>
    <r>
      <rPr>
        <sz val="10.5"/>
        <color rgb="FF222222"/>
        <rFont val="Arial"/>
        <family val="2"/>
      </rPr>
      <t xml:space="preserve"> accessed via </t>
    </r>
    <r>
      <rPr>
        <sz val="10.5"/>
        <color rgb="FF323D90"/>
        <rFont val="Arial"/>
        <family val="2"/>
      </rPr>
      <t>https://data.ess-dive.lbl.gov/datasets/doi:10.15485/1960313</t>
    </r>
    <r>
      <rPr>
        <sz val="10.5"/>
        <color rgb="FF222222"/>
        <rFont val="Arial"/>
        <family val="2"/>
      </rPr>
      <t xml:space="preserve"> on 2023-12-14</t>
    </r>
    <r>
      <rPr>
        <sz val="12"/>
        <color rgb="FF000000"/>
        <rFont val="Times New Roman"/>
        <family val="1"/>
      </rPr>
      <t> </t>
    </r>
  </si>
  <si>
    <t>Transect Location</t>
  </si>
  <si>
    <t>DNF Rate umoles/m2/d</t>
  </si>
  <si>
    <t>DNRA Rate umoles/m2/d</t>
  </si>
  <si>
    <t>https://data.ess-dive.lbl.gov/view/doi%3A10.15485%2F1960313</t>
  </si>
  <si>
    <t>Denitrification</t>
  </si>
  <si>
    <t xml:space="preserve">DNRA </t>
  </si>
  <si>
    <t>Sweet Hall Marsh</t>
  </si>
  <si>
    <t>GCReW</t>
  </si>
  <si>
    <t>Moneystump Swamp</t>
  </si>
  <si>
    <t>Upland</t>
  </si>
  <si>
    <t>Transition</t>
  </si>
  <si>
    <t>Wetland</t>
  </si>
  <si>
    <r>
      <t xml:space="preserve">16300 </t>
    </r>
    <r>
      <rPr>
        <sz val="12"/>
        <color theme="1"/>
        <rFont val="Calibri"/>
        <family val="2"/>
      </rPr>
      <t>±</t>
    </r>
    <r>
      <rPr>
        <sz val="12"/>
        <color theme="1"/>
        <rFont val="Times New Roman"/>
        <family val="1"/>
      </rPr>
      <t xml:space="preserve"> 137</t>
    </r>
  </si>
  <si>
    <t>20200 ± 1700</t>
  </si>
  <si>
    <t>2840 ± 571</t>
  </si>
  <si>
    <t>406 ± 369</t>
  </si>
  <si>
    <t>16200 ± 2900</t>
  </si>
  <si>
    <t>873 ± 471</t>
  </si>
  <si>
    <t>604 ± 541</t>
  </si>
  <si>
    <t>7950 ± 1380</t>
  </si>
  <si>
    <t>436 ± 282</t>
  </si>
  <si>
    <t>322 ± 87.3</t>
  </si>
  <si>
    <t>30000 ± 5480</t>
  </si>
  <si>
    <t xml:space="preserve">59700 ± 8170 </t>
  </si>
  <si>
    <t>661 ± 165</t>
  </si>
  <si>
    <t>8280 ± 802</t>
  </si>
  <si>
    <t>1300 ± 239</t>
  </si>
  <si>
    <t>1090 ± 231</t>
  </si>
  <si>
    <t>513  ± 744</t>
  </si>
  <si>
    <t>1560  ± 398</t>
  </si>
  <si>
    <t>419 ± 199</t>
  </si>
  <si>
    <t>672 ± 166</t>
  </si>
  <si>
    <t>543 ± 224</t>
  </si>
  <si>
    <t>936 ± 103</t>
  </si>
  <si>
    <t>11500 ± 914</t>
  </si>
  <si>
    <t>8000 ± 1250</t>
  </si>
  <si>
    <t>DNRA_Rate_nmoles_g_hr</t>
  </si>
  <si>
    <t>DNF:DNRA</t>
  </si>
  <si>
    <t>DNF: Percent of Total</t>
  </si>
  <si>
    <t>DNRA: Percent of Total</t>
  </si>
  <si>
    <t>Denitrification : DNRA</t>
  </si>
  <si>
    <t>% Denitrification</t>
  </si>
  <si>
    <t>% DNRA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</si>
</sst>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.5"/>
      <color rgb="FF222222"/>
      <name val="Arial"/>
      <family val="2"/>
    </font>
    <font>
      <sz val="10.5"/>
      <color rgb="FF323D90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2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2" fontId="0" fillId="4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5" borderId="0" xfId="0" applyFill="1"/>
    <xf numFmtId="2" fontId="0" fillId="5" borderId="0" xfId="0" applyNumberFormat="1" applyFill="1"/>
    <xf numFmtId="164" fontId="0" fillId="5" borderId="0" xfId="0" applyNumberFormat="1" applyFill="1"/>
    <xf numFmtId="2" fontId="0" fillId="6" borderId="0" xfId="0" applyNumberFormat="1" applyFill="1"/>
    <xf numFmtId="0" fontId="0" fillId="6" borderId="0" xfId="0" applyFill="1"/>
    <xf numFmtId="164" fontId="0" fillId="6" borderId="0" xfId="0" applyNumberFormat="1" applyFill="1"/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4" fillId="0" borderId="0" xfId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2" borderId="0" xfId="0" applyNumberFormat="1" applyFill="1" applyAlignment="1">
      <alignment horizontal="center"/>
    </xf>
    <xf numFmtId="2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5" fillId="7" borderId="0" xfId="0" applyNumberFormat="1" applyFont="1" applyFill="1" applyBorder="1" applyAlignment="1">
      <alignment horizontal="center"/>
    </xf>
    <xf numFmtId="2" fontId="5" fillId="7" borderId="1" xfId="0" applyNumberFormat="1" applyFont="1" applyFill="1" applyBorder="1" applyAlignment="1">
      <alignment horizontal="center"/>
    </xf>
    <xf numFmtId="164" fontId="5" fillId="7" borderId="0" xfId="0" applyNumberFormat="1" applyFont="1" applyFill="1" applyBorder="1" applyAlignment="1">
      <alignment horizontal="center"/>
    </xf>
    <xf numFmtId="164" fontId="5" fillId="7" borderId="1" xfId="0" applyNumberFormat="1" applyFont="1" applyFill="1" applyBorder="1" applyAlignment="1">
      <alignment horizontal="center"/>
    </xf>
    <xf numFmtId="164" fontId="5" fillId="7" borderId="2" xfId="0" applyNumberFormat="1" applyFont="1" applyFill="1" applyBorder="1" applyAlignment="1">
      <alignment horizontal="center"/>
    </xf>
    <xf numFmtId="165" fontId="5" fillId="7" borderId="0" xfId="0" applyNumberFormat="1" applyFont="1" applyFill="1" applyBorder="1" applyAlignment="1">
      <alignment horizontal="center"/>
    </xf>
    <xf numFmtId="165" fontId="5" fillId="7" borderId="1" xfId="0" applyNumberFormat="1" applyFont="1" applyFill="1" applyBorder="1" applyAlignment="1">
      <alignment horizontal="center"/>
    </xf>
    <xf numFmtId="165" fontId="5" fillId="7" borderId="2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.ess-dive.lbl.gov/view/doi%3A10.15485%2F19603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4845A-AFF5-43C5-9F22-C2AEB2DBDB5C}">
  <dimension ref="A1:A4"/>
  <sheetViews>
    <sheetView workbookViewId="0">
      <selection activeCell="A11" sqref="A11"/>
    </sheetView>
  </sheetViews>
  <sheetFormatPr defaultRowHeight="15" x14ac:dyDescent="0.25"/>
  <cols>
    <col min="1" max="1" width="109.5703125" customWidth="1"/>
  </cols>
  <sheetData>
    <row r="1" spans="1:1" x14ac:dyDescent="0.25">
      <c r="A1" t="s">
        <v>44</v>
      </c>
    </row>
    <row r="3" spans="1:1" x14ac:dyDescent="0.25">
      <c r="A3" s="21" t="s">
        <v>62</v>
      </c>
    </row>
    <row r="4" spans="1:1" ht="153" x14ac:dyDescent="0.25">
      <c r="A4" s="17" t="s">
        <v>58</v>
      </c>
    </row>
  </sheetData>
  <hyperlinks>
    <hyperlink ref="A3" r:id="rId1" xr:uid="{1DFE19B4-FF78-459D-B969-7252D5D568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8827-A9A0-44FD-928F-267ACC69F6D5}">
  <dimension ref="A1:P13"/>
  <sheetViews>
    <sheetView workbookViewId="0">
      <selection activeCell="F1" activeCellId="3" sqref="A1:A1048576 D1:D1048576 E1:E1048576 F1:F1048576"/>
    </sheetView>
  </sheetViews>
  <sheetFormatPr defaultRowHeight="15" x14ac:dyDescent="0.25"/>
  <cols>
    <col min="2" max="2" width="9.42578125" bestFit="1" customWidth="1"/>
    <col min="3" max="3" width="6" bestFit="1" customWidth="1"/>
    <col min="4" max="4" width="16.42578125" bestFit="1" customWidth="1"/>
    <col min="5" max="5" width="19.28515625" bestFit="1" customWidth="1"/>
    <col min="6" max="6" width="19.28515625" customWidth="1"/>
    <col min="8" max="8" width="14.85546875" bestFit="1" customWidth="1"/>
  </cols>
  <sheetData>
    <row r="1" spans="1:16" x14ac:dyDescent="0.25">
      <c r="A1" t="s">
        <v>41</v>
      </c>
      <c r="B1" t="s">
        <v>30</v>
      </c>
      <c r="C1" t="s">
        <v>0</v>
      </c>
      <c r="D1" t="s">
        <v>31</v>
      </c>
      <c r="E1" t="s">
        <v>32</v>
      </c>
      <c r="F1" t="s">
        <v>43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42</v>
      </c>
      <c r="B2" t="s">
        <v>33</v>
      </c>
      <c r="C2" t="s">
        <v>10</v>
      </c>
      <c r="D2" t="s">
        <v>36</v>
      </c>
      <c r="E2">
        <v>0.75462962962962998</v>
      </c>
      <c r="F2" t="s">
        <v>20</v>
      </c>
    </row>
    <row r="3" spans="1:16" x14ac:dyDescent="0.25">
      <c r="A3" t="s">
        <v>42</v>
      </c>
      <c r="B3" t="s">
        <v>33</v>
      </c>
      <c r="C3" t="s">
        <v>10</v>
      </c>
      <c r="D3" t="s">
        <v>35</v>
      </c>
      <c r="E3">
        <v>0.70540540540540497</v>
      </c>
      <c r="F3" t="s">
        <v>20</v>
      </c>
    </row>
    <row r="4" spans="1:16" x14ac:dyDescent="0.25">
      <c r="A4" t="s">
        <v>42</v>
      </c>
      <c r="B4" t="s">
        <v>33</v>
      </c>
      <c r="C4" t="s">
        <v>10</v>
      </c>
      <c r="D4" t="s">
        <v>34</v>
      </c>
      <c r="E4">
        <v>0.18265993265993299</v>
      </c>
      <c r="F4" t="s">
        <v>20</v>
      </c>
      <c r="G4" t="s">
        <v>10</v>
      </c>
      <c r="H4" s="1">
        <v>44473</v>
      </c>
      <c r="I4" t="s">
        <v>11</v>
      </c>
      <c r="J4" t="s">
        <v>12</v>
      </c>
      <c r="K4" t="s">
        <v>13</v>
      </c>
      <c r="L4" t="s">
        <v>14</v>
      </c>
      <c r="M4">
        <v>28.05</v>
      </c>
      <c r="N4">
        <v>29.93</v>
      </c>
      <c r="O4" t="s">
        <v>15</v>
      </c>
      <c r="P4" t="s">
        <v>16</v>
      </c>
    </row>
    <row r="5" spans="1:16" x14ac:dyDescent="0.25">
      <c r="A5" t="s">
        <v>38</v>
      </c>
      <c r="B5" t="s">
        <v>20</v>
      </c>
      <c r="C5" t="s">
        <v>20</v>
      </c>
      <c r="D5" t="s">
        <v>36</v>
      </c>
      <c r="E5" t="s">
        <v>20</v>
      </c>
      <c r="F5">
        <v>0.42</v>
      </c>
      <c r="G5" t="s">
        <v>17</v>
      </c>
      <c r="H5" s="1">
        <v>44473</v>
      </c>
      <c r="I5" t="s">
        <v>18</v>
      </c>
      <c r="J5" t="s">
        <v>12</v>
      </c>
      <c r="K5" t="s">
        <v>13</v>
      </c>
      <c r="L5" t="s">
        <v>14</v>
      </c>
      <c r="M5">
        <v>22</v>
      </c>
      <c r="N5">
        <v>1</v>
      </c>
      <c r="O5" t="s">
        <v>19</v>
      </c>
      <c r="P5" t="s">
        <v>29</v>
      </c>
    </row>
    <row r="6" spans="1:16" x14ac:dyDescent="0.25">
      <c r="A6" t="s">
        <v>38</v>
      </c>
      <c r="B6" t="s">
        <v>20</v>
      </c>
      <c r="C6" t="s">
        <v>20</v>
      </c>
      <c r="D6" t="s">
        <v>35</v>
      </c>
      <c r="E6" t="s">
        <v>20</v>
      </c>
      <c r="F6">
        <v>1.01</v>
      </c>
    </row>
    <row r="7" spans="1:16" x14ac:dyDescent="0.25">
      <c r="A7" t="s">
        <v>38</v>
      </c>
      <c r="B7" t="s">
        <v>20</v>
      </c>
      <c r="C7" t="s">
        <v>20</v>
      </c>
      <c r="D7" t="s">
        <v>34</v>
      </c>
      <c r="E7" t="s">
        <v>20</v>
      </c>
      <c r="F7">
        <v>1.49</v>
      </c>
    </row>
    <row r="8" spans="1:16" x14ac:dyDescent="0.25">
      <c r="A8" t="s">
        <v>39</v>
      </c>
      <c r="B8" t="s">
        <v>33</v>
      </c>
      <c r="C8" t="s">
        <v>21</v>
      </c>
      <c r="D8" t="s">
        <v>36</v>
      </c>
      <c r="E8">
        <v>0.154770533307409</v>
      </c>
      <c r="F8">
        <v>0.15</v>
      </c>
    </row>
    <row r="9" spans="1:16" x14ac:dyDescent="0.25">
      <c r="A9" t="s">
        <v>39</v>
      </c>
      <c r="B9" t="s">
        <v>33</v>
      </c>
      <c r="C9" t="s">
        <v>21</v>
      </c>
      <c r="D9" t="s">
        <v>35</v>
      </c>
      <c r="E9">
        <v>0.15693564992186801</v>
      </c>
      <c r="F9">
        <v>0.16</v>
      </c>
      <c r="G9" t="s">
        <v>21</v>
      </c>
      <c r="H9" s="1">
        <v>44490</v>
      </c>
      <c r="I9" t="s">
        <v>22</v>
      </c>
      <c r="J9" t="s">
        <v>23</v>
      </c>
      <c r="K9" t="s">
        <v>13</v>
      </c>
      <c r="L9" t="s">
        <v>14</v>
      </c>
      <c r="M9">
        <v>20.555599999999998</v>
      </c>
      <c r="N9" t="s">
        <v>24</v>
      </c>
      <c r="O9" t="s">
        <v>25</v>
      </c>
    </row>
    <row r="10" spans="1:16" x14ac:dyDescent="0.25">
      <c r="A10" t="s">
        <v>39</v>
      </c>
      <c r="B10" t="s">
        <v>33</v>
      </c>
      <c r="C10" t="s">
        <v>21</v>
      </c>
      <c r="D10" t="s">
        <v>34</v>
      </c>
      <c r="E10">
        <v>9.5922344396908998E-2</v>
      </c>
      <c r="F10">
        <v>0.1</v>
      </c>
    </row>
    <row r="11" spans="1:16" x14ac:dyDescent="0.25">
      <c r="A11" t="s">
        <v>40</v>
      </c>
      <c r="B11" t="s">
        <v>33</v>
      </c>
      <c r="C11" t="s">
        <v>26</v>
      </c>
      <c r="D11" t="s">
        <v>36</v>
      </c>
      <c r="E11">
        <v>0.77291666666666703</v>
      </c>
      <c r="F11">
        <v>0.77</v>
      </c>
    </row>
    <row r="12" spans="1:16" x14ac:dyDescent="0.25">
      <c r="A12" t="s">
        <v>40</v>
      </c>
      <c r="B12" t="s">
        <v>33</v>
      </c>
      <c r="C12" t="s">
        <v>26</v>
      </c>
      <c r="D12" t="s">
        <v>35</v>
      </c>
      <c r="E12">
        <v>0.37759197324414701</v>
      </c>
      <c r="F12">
        <v>0.38</v>
      </c>
      <c r="G12" t="s">
        <v>26</v>
      </c>
      <c r="H12" s="1">
        <v>44487</v>
      </c>
      <c r="I12" t="s">
        <v>27</v>
      </c>
      <c r="J12" t="s">
        <v>23</v>
      </c>
      <c r="K12" t="s">
        <v>13</v>
      </c>
      <c r="L12" t="s">
        <v>14</v>
      </c>
      <c r="M12">
        <v>12</v>
      </c>
      <c r="N12">
        <v>30</v>
      </c>
      <c r="O12" t="s">
        <v>28</v>
      </c>
    </row>
    <row r="13" spans="1:16" x14ac:dyDescent="0.25">
      <c r="A13" t="s">
        <v>40</v>
      </c>
      <c r="B13" t="s">
        <v>33</v>
      </c>
      <c r="C13" t="s">
        <v>26</v>
      </c>
      <c r="D13" t="s">
        <v>34</v>
      </c>
      <c r="E13">
        <v>0.24389671361502399</v>
      </c>
      <c r="F13">
        <v>0.24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AF810-CEAF-43CD-B1F7-2F37E515F604}">
  <dimension ref="A1:N29"/>
  <sheetViews>
    <sheetView workbookViewId="0">
      <selection activeCell="H24" sqref="H24"/>
    </sheetView>
  </sheetViews>
  <sheetFormatPr defaultRowHeight="15" x14ac:dyDescent="0.25"/>
  <cols>
    <col min="2" max="2" width="10.28515625" customWidth="1"/>
    <col min="3" max="3" width="9" style="2" customWidth="1"/>
    <col min="5" max="5" width="9.140625" customWidth="1"/>
    <col min="6" max="6" width="6.7109375" customWidth="1"/>
    <col min="7" max="7" width="22.5703125" bestFit="1" customWidth="1"/>
    <col min="8" max="8" width="15.5703125" style="2" bestFit="1" customWidth="1"/>
    <col min="9" max="9" width="22" bestFit="1" customWidth="1"/>
    <col min="10" max="10" width="22" customWidth="1"/>
    <col min="11" max="11" width="14" bestFit="1" customWidth="1"/>
    <col min="12" max="12" width="14" customWidth="1"/>
    <col min="13" max="13" width="15.28515625" bestFit="1" customWidth="1"/>
    <col min="14" max="14" width="19" customWidth="1"/>
  </cols>
  <sheetData>
    <row r="1" spans="1:14" x14ac:dyDescent="0.25">
      <c r="A1" t="s">
        <v>41</v>
      </c>
      <c r="B1" t="s">
        <v>31</v>
      </c>
      <c r="C1" s="2" t="s">
        <v>37</v>
      </c>
      <c r="D1" t="s">
        <v>48</v>
      </c>
      <c r="E1" t="s">
        <v>49</v>
      </c>
      <c r="F1" t="s">
        <v>45</v>
      </c>
      <c r="G1" s="3" t="s">
        <v>51</v>
      </c>
      <c r="H1" s="5" t="s">
        <v>52</v>
      </c>
      <c r="I1" s="6" t="s">
        <v>50</v>
      </c>
      <c r="J1" s="9" t="s">
        <v>53</v>
      </c>
      <c r="K1" s="6" t="s">
        <v>47</v>
      </c>
      <c r="L1" s="9" t="s">
        <v>54</v>
      </c>
      <c r="M1" s="6" t="s">
        <v>46</v>
      </c>
      <c r="N1" s="9" t="s">
        <v>55</v>
      </c>
    </row>
    <row r="2" spans="1:14" x14ac:dyDescent="0.25">
      <c r="A2" t="s">
        <v>42</v>
      </c>
      <c r="B2" t="s">
        <v>36</v>
      </c>
      <c r="C2" s="2">
        <v>0.75462962962962998</v>
      </c>
      <c r="D2">
        <v>10</v>
      </c>
      <c r="E2">
        <v>10000</v>
      </c>
      <c r="F2">
        <v>24</v>
      </c>
      <c r="G2" s="4">
        <v>9.0180222924119207</v>
      </c>
      <c r="H2" s="5">
        <v>7.5888021490937693E-2</v>
      </c>
      <c r="I2" s="7">
        <f>G2*0.001</f>
        <v>9.0180222924119216E-3</v>
      </c>
      <c r="J2" s="10">
        <f>H2*0.001</f>
        <v>7.5888021490937694E-5</v>
      </c>
      <c r="K2" s="8">
        <f>((D2*E2)*C2)*I2</f>
        <v>680.52668225145544</v>
      </c>
      <c r="L2" s="5">
        <f>((D2*E2)*C2)*J2</f>
        <v>5.7267349551031712</v>
      </c>
      <c r="M2" s="8">
        <f>(((D2*E2)*C2)*I2)*F2</f>
        <v>16332.640374034931</v>
      </c>
      <c r="N2" s="5">
        <f>(((D2*E2)*C2)*J2)*F2</f>
        <v>137.4416389224761</v>
      </c>
    </row>
    <row r="3" spans="1:14" x14ac:dyDescent="0.25">
      <c r="A3" t="s">
        <v>42</v>
      </c>
      <c r="B3" t="s">
        <v>35</v>
      </c>
      <c r="C3" s="2">
        <v>0.70540540540540497</v>
      </c>
      <c r="D3">
        <v>10</v>
      </c>
      <c r="E3">
        <v>10000</v>
      </c>
      <c r="F3">
        <v>24</v>
      </c>
      <c r="G3" s="4">
        <v>11.9439418769095</v>
      </c>
      <c r="H3" s="5">
        <v>1.0036870848280799</v>
      </c>
      <c r="I3" s="7">
        <f t="shared" ref="I3:J13" si="0">G3*0.001</f>
        <v>1.1943941876909501E-2</v>
      </c>
      <c r="J3" s="10">
        <f t="shared" si="0"/>
        <v>1.00368708482808E-3</v>
      </c>
      <c r="K3" s="8">
        <f t="shared" ref="K3:K13" si="1">((D3*E3)*C3)*I3</f>
        <v>842.53211618199407</v>
      </c>
      <c r="L3" s="5">
        <f t="shared" ref="L3:L13" si="2">((D3*E3)*C3)*J3</f>
        <v>70.800629497332096</v>
      </c>
      <c r="M3" s="8">
        <f t="shared" ref="M3:M13" si="3">(((D3*E3)*C3)*I3)*F3</f>
        <v>20220.770788367859</v>
      </c>
      <c r="N3" s="5">
        <f t="shared" ref="N3:N13" si="4">(((D3*E3)*C3)*J3)*F3</f>
        <v>1699.2151079359703</v>
      </c>
    </row>
    <row r="4" spans="1:14" x14ac:dyDescent="0.25">
      <c r="A4" t="s">
        <v>42</v>
      </c>
      <c r="B4" t="s">
        <v>34</v>
      </c>
      <c r="C4" s="2">
        <v>0.18265993265993299</v>
      </c>
      <c r="D4">
        <v>10</v>
      </c>
      <c r="E4">
        <v>10000</v>
      </c>
      <c r="F4">
        <v>24</v>
      </c>
      <c r="G4" s="4">
        <v>6.4890656044000004</v>
      </c>
      <c r="H4" s="5">
        <v>1.30164133150293</v>
      </c>
      <c r="I4" s="7">
        <f t="shared" si="0"/>
        <v>6.4890656044000001E-3</v>
      </c>
      <c r="J4" s="10">
        <f t="shared" si="0"/>
        <v>1.30164133150293E-3</v>
      </c>
      <c r="K4" s="8">
        <f t="shared" si="1"/>
        <v>118.52922863255915</v>
      </c>
      <c r="L4" s="5">
        <f t="shared" si="2"/>
        <v>23.775771795971071</v>
      </c>
      <c r="M4" s="8">
        <f t="shared" si="3"/>
        <v>2844.7014871814199</v>
      </c>
      <c r="N4" s="5">
        <f t="shared" si="4"/>
        <v>570.61852310330573</v>
      </c>
    </row>
    <row r="5" spans="1:14" x14ac:dyDescent="0.25">
      <c r="A5" t="s">
        <v>38</v>
      </c>
      <c r="B5" t="s">
        <v>36</v>
      </c>
      <c r="C5" s="2">
        <v>0.42</v>
      </c>
      <c r="D5">
        <v>10</v>
      </c>
      <c r="E5">
        <v>10000</v>
      </c>
      <c r="F5">
        <v>24</v>
      </c>
      <c r="G5" s="4">
        <v>0.31944063772635101</v>
      </c>
      <c r="H5" s="5">
        <v>8.6564607650317302E-2</v>
      </c>
      <c r="I5" s="7">
        <f t="shared" si="0"/>
        <v>3.1944063772635099E-4</v>
      </c>
      <c r="J5" s="10">
        <f t="shared" si="0"/>
        <v>8.6564607650317304E-5</v>
      </c>
      <c r="K5" s="8">
        <f t="shared" si="1"/>
        <v>13.416506784506742</v>
      </c>
      <c r="L5" s="5">
        <f t="shared" si="2"/>
        <v>3.6357135213133267</v>
      </c>
      <c r="M5" s="8">
        <f t="shared" si="3"/>
        <v>321.9961628281618</v>
      </c>
      <c r="N5" s="5">
        <f t="shared" si="4"/>
        <v>87.257124511519834</v>
      </c>
    </row>
    <row r="6" spans="1:14" x14ac:dyDescent="0.25">
      <c r="A6" t="s">
        <v>38</v>
      </c>
      <c r="B6" t="s">
        <v>35</v>
      </c>
      <c r="C6" s="2">
        <v>1.01</v>
      </c>
      <c r="D6">
        <v>10</v>
      </c>
      <c r="E6">
        <v>10000</v>
      </c>
      <c r="F6">
        <v>24</v>
      </c>
      <c r="G6" s="4">
        <v>12.370351582625</v>
      </c>
      <c r="H6" s="5">
        <v>2.2623758534945599</v>
      </c>
      <c r="I6" s="7">
        <f t="shared" si="0"/>
        <v>1.2370351582625E-2</v>
      </c>
      <c r="J6" s="10">
        <f t="shared" si="0"/>
        <v>2.2623758534945598E-3</v>
      </c>
      <c r="K6" s="8">
        <f t="shared" si="1"/>
        <v>1249.4055098451249</v>
      </c>
      <c r="L6" s="5">
        <f t="shared" si="2"/>
        <v>228.49996120295054</v>
      </c>
      <c r="M6" s="8">
        <f t="shared" si="3"/>
        <v>29985.732236282998</v>
      </c>
      <c r="N6" s="5">
        <f t="shared" si="4"/>
        <v>5483.9990688708131</v>
      </c>
    </row>
    <row r="7" spans="1:14" x14ac:dyDescent="0.25">
      <c r="A7" t="s">
        <v>38</v>
      </c>
      <c r="B7" t="s">
        <v>34</v>
      </c>
      <c r="C7" s="2">
        <v>1.49</v>
      </c>
      <c r="D7">
        <v>10</v>
      </c>
      <c r="E7">
        <v>10000</v>
      </c>
      <c r="F7">
        <v>24</v>
      </c>
      <c r="G7" s="4">
        <v>16.68271062825</v>
      </c>
      <c r="H7" s="5">
        <v>2.2858560556463501</v>
      </c>
      <c r="I7" s="7">
        <f t="shared" si="0"/>
        <v>1.6682710628250001E-2</v>
      </c>
      <c r="J7" s="10">
        <f t="shared" si="0"/>
        <v>2.2858560556463501E-3</v>
      </c>
      <c r="K7" s="8">
        <f t="shared" si="1"/>
        <v>2485.7238836092502</v>
      </c>
      <c r="L7" s="5">
        <f t="shared" si="2"/>
        <v>340.59255229130616</v>
      </c>
      <c r="M7" s="8">
        <f t="shared" si="3"/>
        <v>59657.373206622004</v>
      </c>
      <c r="N7" s="5">
        <f t="shared" si="4"/>
        <v>8174.2212549913475</v>
      </c>
    </row>
    <row r="8" spans="1:14" x14ac:dyDescent="0.25">
      <c r="A8" t="s">
        <v>39</v>
      </c>
      <c r="B8" t="s">
        <v>36</v>
      </c>
      <c r="C8" s="2">
        <v>0.15</v>
      </c>
      <c r="D8">
        <v>10</v>
      </c>
      <c r="E8">
        <v>10000</v>
      </c>
      <c r="F8">
        <v>24</v>
      </c>
      <c r="G8" s="4">
        <v>1.68032276743422</v>
      </c>
      <c r="H8" s="5">
        <v>1.50175681073458</v>
      </c>
      <c r="I8" s="7">
        <f t="shared" si="0"/>
        <v>1.6803227674342201E-3</v>
      </c>
      <c r="J8" s="10">
        <f t="shared" si="0"/>
        <v>1.5017568107345801E-3</v>
      </c>
      <c r="K8" s="8">
        <f t="shared" si="1"/>
        <v>25.204841511513301</v>
      </c>
      <c r="L8" s="5">
        <f t="shared" si="2"/>
        <v>22.5263521610187</v>
      </c>
      <c r="M8" s="8">
        <f t="shared" si="3"/>
        <v>604.91619627631917</v>
      </c>
      <c r="N8" s="5">
        <f t="shared" si="4"/>
        <v>540.63245186444874</v>
      </c>
    </row>
    <row r="9" spans="1:14" x14ac:dyDescent="0.25">
      <c r="A9" t="s">
        <v>39</v>
      </c>
      <c r="B9" t="s">
        <v>35</v>
      </c>
      <c r="C9" s="2">
        <v>0.16</v>
      </c>
      <c r="D9">
        <v>10</v>
      </c>
      <c r="E9">
        <v>10000</v>
      </c>
      <c r="F9">
        <v>24</v>
      </c>
      <c r="G9" s="4">
        <v>20.713693331375001</v>
      </c>
      <c r="H9" s="5">
        <v>3.59349454949853</v>
      </c>
      <c r="I9" s="7">
        <f t="shared" si="0"/>
        <v>2.0713693331375002E-2</v>
      </c>
      <c r="J9" s="10">
        <f t="shared" si="0"/>
        <v>3.59349454949853E-3</v>
      </c>
      <c r="K9" s="8">
        <f t="shared" si="1"/>
        <v>331.41909330200002</v>
      </c>
      <c r="L9" s="5">
        <f t="shared" si="2"/>
        <v>57.49591279197648</v>
      </c>
      <c r="M9" s="8">
        <f t="shared" si="3"/>
        <v>7954.058239248001</v>
      </c>
      <c r="N9" s="5">
        <f t="shared" si="4"/>
        <v>1379.9019070074355</v>
      </c>
    </row>
    <row r="10" spans="1:14" x14ac:dyDescent="0.25">
      <c r="A10" t="s">
        <v>39</v>
      </c>
      <c r="B10" t="s">
        <v>34</v>
      </c>
      <c r="C10" s="2">
        <v>0.1</v>
      </c>
      <c r="D10">
        <v>10</v>
      </c>
      <c r="E10">
        <v>10000</v>
      </c>
      <c r="F10">
        <v>24</v>
      </c>
      <c r="G10" s="4">
        <v>1.8201058489583299</v>
      </c>
      <c r="H10" s="5">
        <v>1.1745921137173101</v>
      </c>
      <c r="I10" s="7">
        <f t="shared" si="0"/>
        <v>1.8201058489583299E-3</v>
      </c>
      <c r="J10" s="10">
        <f t="shared" si="0"/>
        <v>1.1745921137173102E-3</v>
      </c>
      <c r="K10" s="8">
        <f t="shared" si="1"/>
        <v>18.2010584895833</v>
      </c>
      <c r="L10" s="5">
        <f t="shared" si="2"/>
        <v>11.745921137173102</v>
      </c>
      <c r="M10" s="8">
        <f t="shared" si="3"/>
        <v>436.82540374999917</v>
      </c>
      <c r="N10" s="5">
        <f t="shared" si="4"/>
        <v>281.90210729215448</v>
      </c>
    </row>
    <row r="11" spans="1:14" x14ac:dyDescent="0.25">
      <c r="A11" t="s">
        <v>40</v>
      </c>
      <c r="B11" t="s">
        <v>36</v>
      </c>
      <c r="C11" s="2">
        <v>0.77</v>
      </c>
      <c r="D11">
        <v>10</v>
      </c>
      <c r="E11">
        <v>10000</v>
      </c>
      <c r="F11">
        <v>24</v>
      </c>
      <c r="G11" s="4">
        <v>0.21964765236599099</v>
      </c>
      <c r="H11" s="5">
        <v>0.19965477437398901</v>
      </c>
      <c r="I11" s="7">
        <f t="shared" si="0"/>
        <v>2.1964765236599099E-4</v>
      </c>
      <c r="J11" s="10">
        <f t="shared" si="0"/>
        <v>1.9965477437398901E-4</v>
      </c>
      <c r="K11" s="8">
        <f t="shared" si="1"/>
        <v>16.912869232181308</v>
      </c>
      <c r="L11" s="5">
        <f t="shared" si="2"/>
        <v>15.373417626797155</v>
      </c>
      <c r="M11" s="8">
        <f t="shared" si="3"/>
        <v>405.90886157235138</v>
      </c>
      <c r="N11" s="5">
        <f t="shared" si="4"/>
        <v>368.96202304313169</v>
      </c>
    </row>
    <row r="12" spans="1:14" x14ac:dyDescent="0.25">
      <c r="A12" t="s">
        <v>40</v>
      </c>
      <c r="B12" t="s">
        <v>35</v>
      </c>
      <c r="C12" s="2">
        <v>0.38</v>
      </c>
      <c r="D12">
        <v>10</v>
      </c>
      <c r="E12">
        <v>10000</v>
      </c>
      <c r="F12">
        <v>24</v>
      </c>
      <c r="G12" s="4">
        <v>17.728954403232098</v>
      </c>
      <c r="H12" s="5">
        <v>3.1829011511790402</v>
      </c>
      <c r="I12" s="7">
        <f t="shared" si="0"/>
        <v>1.7728954403232099E-2</v>
      </c>
      <c r="J12" s="10">
        <f t="shared" si="0"/>
        <v>3.1829011511790403E-3</v>
      </c>
      <c r="K12" s="8">
        <f t="shared" si="1"/>
        <v>673.70026732281974</v>
      </c>
      <c r="L12" s="5">
        <f t="shared" si="2"/>
        <v>120.95024374480353</v>
      </c>
      <c r="M12" s="8">
        <f t="shared" si="3"/>
        <v>16168.806415747673</v>
      </c>
      <c r="N12" s="5">
        <f t="shared" si="4"/>
        <v>2902.8058498752848</v>
      </c>
    </row>
    <row r="13" spans="1:14" x14ac:dyDescent="0.25">
      <c r="A13" t="s">
        <v>40</v>
      </c>
      <c r="B13" t="s">
        <v>34</v>
      </c>
      <c r="C13" s="2">
        <v>0.24</v>
      </c>
      <c r="D13">
        <v>10</v>
      </c>
      <c r="E13">
        <v>10000</v>
      </c>
      <c r="F13">
        <v>24</v>
      </c>
      <c r="G13" s="4">
        <v>1.5164218577083299</v>
      </c>
      <c r="H13" s="5">
        <v>0.81741847279389201</v>
      </c>
      <c r="I13" s="7">
        <f t="shared" si="0"/>
        <v>1.5164218577083299E-3</v>
      </c>
      <c r="J13" s="10">
        <f t="shared" si="0"/>
        <v>8.1741847279389202E-4</v>
      </c>
      <c r="K13" s="8">
        <f t="shared" si="1"/>
        <v>36.394124584999915</v>
      </c>
      <c r="L13" s="5">
        <f t="shared" si="2"/>
        <v>19.618043347053408</v>
      </c>
      <c r="M13" s="8">
        <f t="shared" si="3"/>
        <v>873.45899003999796</v>
      </c>
      <c r="N13" s="5">
        <f t="shared" si="4"/>
        <v>470.8330403292818</v>
      </c>
    </row>
    <row r="17" spans="3:3" x14ac:dyDescent="0.25">
      <c r="C17"/>
    </row>
    <row r="18" spans="3:3" x14ac:dyDescent="0.25">
      <c r="C18"/>
    </row>
    <row r="19" spans="3:3" x14ac:dyDescent="0.25">
      <c r="C19"/>
    </row>
    <row r="20" spans="3:3" x14ac:dyDescent="0.25">
      <c r="C20"/>
    </row>
    <row r="21" spans="3:3" x14ac:dyDescent="0.25">
      <c r="C21"/>
    </row>
    <row r="22" spans="3:3" x14ac:dyDescent="0.25">
      <c r="C22"/>
    </row>
    <row r="23" spans="3:3" x14ac:dyDescent="0.25">
      <c r="C23"/>
    </row>
    <row r="24" spans="3:3" x14ac:dyDescent="0.25">
      <c r="C24"/>
    </row>
    <row r="25" spans="3:3" x14ac:dyDescent="0.25">
      <c r="C25"/>
    </row>
    <row r="26" spans="3:3" x14ac:dyDescent="0.25">
      <c r="C26"/>
    </row>
    <row r="27" spans="3:3" x14ac:dyDescent="0.25">
      <c r="C27"/>
    </row>
    <row r="28" spans="3:3" x14ac:dyDescent="0.25">
      <c r="C28"/>
    </row>
    <row r="29" spans="3:3" x14ac:dyDescent="0.25">
      <c r="C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21F46-B479-47EC-BB28-F933F710FC9E}">
  <dimension ref="A1:N29"/>
  <sheetViews>
    <sheetView workbookViewId="0">
      <selection activeCell="G15" sqref="G15"/>
    </sheetView>
  </sheetViews>
  <sheetFormatPr defaultRowHeight="15" x14ac:dyDescent="0.25"/>
  <cols>
    <col min="2" max="2" width="9.42578125" customWidth="1"/>
    <col min="3" max="3" width="9.85546875" style="2" customWidth="1"/>
    <col min="4" max="4" width="7" customWidth="1"/>
    <col min="5" max="5" width="9.5703125" customWidth="1"/>
    <col min="6" max="6" width="5.85546875" customWidth="1"/>
    <col min="7" max="7" width="22.5703125" bestFit="1" customWidth="1"/>
    <col min="8" max="8" width="15.5703125" style="2" bestFit="1" customWidth="1"/>
    <col min="9" max="9" width="22" bestFit="1" customWidth="1"/>
    <col min="10" max="10" width="22" customWidth="1"/>
    <col min="11" max="11" width="14" bestFit="1" customWidth="1"/>
    <col min="12" max="12" width="14" customWidth="1"/>
    <col min="13" max="13" width="15.28515625" bestFit="1" customWidth="1"/>
    <col min="14" max="14" width="19" customWidth="1"/>
  </cols>
  <sheetData>
    <row r="1" spans="1:14" x14ac:dyDescent="0.25">
      <c r="A1" t="s">
        <v>41</v>
      </c>
      <c r="B1" t="s">
        <v>31</v>
      </c>
      <c r="C1" s="2" t="s">
        <v>37</v>
      </c>
      <c r="D1" t="s">
        <v>48</v>
      </c>
      <c r="E1" t="s">
        <v>49</v>
      </c>
      <c r="F1" t="s">
        <v>45</v>
      </c>
      <c r="G1" s="11" t="s">
        <v>95</v>
      </c>
      <c r="H1" s="14" t="s">
        <v>52</v>
      </c>
      <c r="I1" s="11" t="s">
        <v>50</v>
      </c>
      <c r="J1" s="15" t="s">
        <v>53</v>
      </c>
      <c r="K1" s="11" t="s">
        <v>47</v>
      </c>
      <c r="L1" s="15" t="s">
        <v>54</v>
      </c>
      <c r="M1" s="11" t="s">
        <v>46</v>
      </c>
      <c r="N1" s="15" t="s">
        <v>55</v>
      </c>
    </row>
    <row r="2" spans="1:14" x14ac:dyDescent="0.25">
      <c r="A2" t="s">
        <v>42</v>
      </c>
      <c r="B2" t="s">
        <v>36</v>
      </c>
      <c r="C2" s="2">
        <v>0.75462962962962998</v>
      </c>
      <c r="D2">
        <v>10</v>
      </c>
      <c r="E2">
        <v>10000</v>
      </c>
      <c r="F2">
        <v>24</v>
      </c>
      <c r="G2" s="12">
        <v>0.36513299533978999</v>
      </c>
      <c r="H2" s="14">
        <v>9.0900537996222594E-2</v>
      </c>
      <c r="I2" s="13">
        <f>G2*0.001</f>
        <v>3.6513299533978997E-4</v>
      </c>
      <c r="J2" s="16">
        <f>H2*0.001</f>
        <v>9.0900537996222591E-5</v>
      </c>
      <c r="K2" s="12">
        <f>((D2*E2)*C2)*I2</f>
        <v>27.554017703882309</v>
      </c>
      <c r="L2" s="14">
        <f>((D2*E2)*C2)*J2</f>
        <v>6.8596239321223553</v>
      </c>
      <c r="M2" s="12">
        <f>(((D2*E2)*C2)*I2)*F2</f>
        <v>661.29642489317541</v>
      </c>
      <c r="N2" s="14">
        <f>(((D2*E2)*C2)*J2)*F2</f>
        <v>164.63097437093654</v>
      </c>
    </row>
    <row r="3" spans="1:14" x14ac:dyDescent="0.25">
      <c r="A3" t="s">
        <v>42</v>
      </c>
      <c r="B3" t="s">
        <v>35</v>
      </c>
      <c r="C3" s="2">
        <v>0.70540540540540497</v>
      </c>
      <c r="D3">
        <v>10</v>
      </c>
      <c r="E3">
        <v>10000</v>
      </c>
      <c r="F3">
        <v>24</v>
      </c>
      <c r="G3" s="12">
        <v>4.8915177245904697</v>
      </c>
      <c r="H3" s="14">
        <v>0.47393907191109702</v>
      </c>
      <c r="I3" s="13">
        <f t="shared" ref="I3:I13" si="0">G3*0.001</f>
        <v>4.8915177245904698E-3</v>
      </c>
      <c r="J3" s="16">
        <f t="shared" ref="J3:J13" si="1">H3*0.001</f>
        <v>4.7393907191109702E-4</v>
      </c>
      <c r="K3" s="12">
        <f t="shared" ref="K3:K13" si="2">((D3*E3)*C3)*I3</f>
        <v>345.0503043562465</v>
      </c>
      <c r="L3" s="14">
        <f t="shared" ref="L3:L13" si="3">((D3*E3)*C3)*J3</f>
        <v>33.431918315890883</v>
      </c>
      <c r="M3" s="12">
        <f t="shared" ref="M3:M13" si="4">(((D3*E3)*C3)*I3)*F3</f>
        <v>8281.2073045499164</v>
      </c>
      <c r="N3" s="14">
        <f t="shared" ref="N3:N13" si="5">(((D3*E3)*C3)*J3)*F3</f>
        <v>802.36603958138119</v>
      </c>
    </row>
    <row r="4" spans="1:14" x14ac:dyDescent="0.25">
      <c r="A4" t="s">
        <v>42</v>
      </c>
      <c r="B4" t="s">
        <v>34</v>
      </c>
      <c r="C4" s="2">
        <v>0.18265993265993299</v>
      </c>
      <c r="D4">
        <v>10</v>
      </c>
      <c r="E4">
        <v>10000</v>
      </c>
      <c r="F4">
        <v>24</v>
      </c>
      <c r="G4" s="12">
        <v>2.9706004114059699</v>
      </c>
      <c r="H4" s="14">
        <v>0.54604699801967005</v>
      </c>
      <c r="I4" s="13">
        <f t="shared" si="0"/>
        <v>2.9706004114059699E-3</v>
      </c>
      <c r="J4" s="16">
        <f t="shared" si="1"/>
        <v>5.4604699801967006E-4</v>
      </c>
      <c r="K4" s="12">
        <f t="shared" si="2"/>
        <v>54.260967110698374</v>
      </c>
      <c r="L4" s="14">
        <f t="shared" si="3"/>
        <v>9.9740907887431511</v>
      </c>
      <c r="M4" s="12">
        <f t="shared" si="4"/>
        <v>1302.263210656761</v>
      </c>
      <c r="N4" s="14">
        <f t="shared" si="5"/>
        <v>239.37817892983563</v>
      </c>
    </row>
    <row r="5" spans="1:14" x14ac:dyDescent="0.25">
      <c r="A5" t="s">
        <v>38</v>
      </c>
      <c r="B5" t="s">
        <v>36</v>
      </c>
      <c r="C5" s="2">
        <v>0.42</v>
      </c>
      <c r="D5">
        <v>10</v>
      </c>
      <c r="E5">
        <v>10000</v>
      </c>
      <c r="F5">
        <v>24</v>
      </c>
      <c r="G5" s="12">
        <v>0.92866674797747795</v>
      </c>
      <c r="H5" s="14">
        <v>0.102566525612468</v>
      </c>
      <c r="I5" s="13">
        <f t="shared" si="0"/>
        <v>9.28666747977478E-4</v>
      </c>
      <c r="J5" s="16">
        <f t="shared" si="1"/>
        <v>1.02566525612468E-4</v>
      </c>
      <c r="K5" s="12">
        <f t="shared" si="2"/>
        <v>39.004003415054079</v>
      </c>
      <c r="L5" s="14">
        <f t="shared" si="3"/>
        <v>4.3077940757236561</v>
      </c>
      <c r="M5" s="12">
        <f t="shared" si="4"/>
        <v>936.09608196129784</v>
      </c>
      <c r="N5" s="14">
        <f t="shared" si="5"/>
        <v>103.38705781736775</v>
      </c>
    </row>
    <row r="6" spans="1:14" x14ac:dyDescent="0.25">
      <c r="A6" t="s">
        <v>38</v>
      </c>
      <c r="B6" t="s">
        <v>35</v>
      </c>
      <c r="C6" s="2">
        <v>1.01</v>
      </c>
      <c r="D6">
        <v>10</v>
      </c>
      <c r="E6">
        <v>10000</v>
      </c>
      <c r="F6">
        <v>24</v>
      </c>
      <c r="G6" s="12">
        <v>4.7516305751666703</v>
      </c>
      <c r="H6" s="14">
        <v>0.37716430840695198</v>
      </c>
      <c r="I6" s="13">
        <f t="shared" si="0"/>
        <v>4.7516305751666701E-3</v>
      </c>
      <c r="J6" s="16">
        <f t="shared" si="1"/>
        <v>3.7716430840695198E-4</v>
      </c>
      <c r="K6" s="12">
        <f t="shared" si="2"/>
        <v>479.91468809183368</v>
      </c>
      <c r="L6" s="14">
        <f t="shared" si="3"/>
        <v>38.09359514910215</v>
      </c>
      <c r="M6" s="12">
        <f t="shared" si="4"/>
        <v>11517.952514204007</v>
      </c>
      <c r="N6" s="14">
        <f t="shared" si="5"/>
        <v>914.24628357845154</v>
      </c>
    </row>
    <row r="7" spans="1:14" x14ac:dyDescent="0.25">
      <c r="A7" t="s">
        <v>38</v>
      </c>
      <c r="B7" t="s">
        <v>34</v>
      </c>
      <c r="C7" s="2">
        <v>1.49</v>
      </c>
      <c r="D7">
        <v>10</v>
      </c>
      <c r="E7">
        <v>10000</v>
      </c>
      <c r="F7">
        <v>24</v>
      </c>
      <c r="G7" s="12">
        <v>2.2366836862500001</v>
      </c>
      <c r="H7" s="14">
        <v>0.35044477924072698</v>
      </c>
      <c r="I7" s="13">
        <f t="shared" si="0"/>
        <v>2.2366836862500001E-3</v>
      </c>
      <c r="J7" s="16">
        <f t="shared" si="1"/>
        <v>3.5044477924072701E-4</v>
      </c>
      <c r="K7" s="12">
        <f t="shared" si="2"/>
        <v>333.26586925125002</v>
      </c>
      <c r="L7" s="14">
        <f t="shared" si="3"/>
        <v>52.216272106868324</v>
      </c>
      <c r="M7" s="12">
        <f t="shared" si="4"/>
        <v>7998.3808620300006</v>
      </c>
      <c r="N7" s="14">
        <f t="shared" si="5"/>
        <v>1253.1905305648397</v>
      </c>
    </row>
    <row r="8" spans="1:14" x14ac:dyDescent="0.25">
      <c r="A8" t="s">
        <v>39</v>
      </c>
      <c r="B8" t="s">
        <v>36</v>
      </c>
      <c r="C8" s="2">
        <v>0.15</v>
      </c>
      <c r="D8">
        <v>10</v>
      </c>
      <c r="E8">
        <v>10000</v>
      </c>
      <c r="F8">
        <v>24</v>
      </c>
      <c r="G8" s="12">
        <v>1.1642327735563101</v>
      </c>
      <c r="H8" s="14">
        <v>0.55301511846223494</v>
      </c>
      <c r="I8" s="13">
        <f t="shared" si="0"/>
        <v>1.16423277355631E-3</v>
      </c>
      <c r="J8" s="16">
        <f t="shared" si="1"/>
        <v>5.5301511846223494E-4</v>
      </c>
      <c r="K8" s="12">
        <f t="shared" si="2"/>
        <v>17.46349160334465</v>
      </c>
      <c r="L8" s="14">
        <f t="shared" si="3"/>
        <v>8.2952267769335233</v>
      </c>
      <c r="M8" s="12">
        <f t="shared" si="4"/>
        <v>419.1237984802716</v>
      </c>
      <c r="N8" s="14">
        <f t="shared" si="5"/>
        <v>199.08544264640454</v>
      </c>
    </row>
    <row r="9" spans="1:14" x14ac:dyDescent="0.25">
      <c r="A9" t="s">
        <v>39</v>
      </c>
      <c r="B9" t="s">
        <v>35</v>
      </c>
      <c r="C9" s="2">
        <v>0.16</v>
      </c>
      <c r="D9">
        <v>10</v>
      </c>
      <c r="E9">
        <v>10000</v>
      </c>
      <c r="F9">
        <v>24</v>
      </c>
      <c r="G9" s="12">
        <v>1.749173394</v>
      </c>
      <c r="H9" s="14">
        <v>0.43204725313725501</v>
      </c>
      <c r="I9" s="13">
        <f t="shared" si="0"/>
        <v>1.7491733940000001E-3</v>
      </c>
      <c r="J9" s="16">
        <f t="shared" si="1"/>
        <v>4.3204725313725499E-4</v>
      </c>
      <c r="K9" s="12">
        <f t="shared" si="2"/>
        <v>27.986774304000001</v>
      </c>
      <c r="L9" s="14">
        <f t="shared" si="3"/>
        <v>6.9127560501960801</v>
      </c>
      <c r="M9" s="12">
        <f t="shared" si="4"/>
        <v>671.68258329600008</v>
      </c>
      <c r="N9" s="14">
        <f t="shared" si="5"/>
        <v>165.90614520470592</v>
      </c>
    </row>
    <row r="10" spans="1:14" x14ac:dyDescent="0.25">
      <c r="A10" t="s">
        <v>39</v>
      </c>
      <c r="B10" t="s">
        <v>34</v>
      </c>
      <c r="C10" s="2">
        <v>0.1</v>
      </c>
      <c r="D10">
        <v>10</v>
      </c>
      <c r="E10">
        <v>10000</v>
      </c>
      <c r="F10">
        <v>24</v>
      </c>
      <c r="G10" s="12">
        <v>2.2614645293333302</v>
      </c>
      <c r="H10" s="14">
        <v>0.93238509347878795</v>
      </c>
      <c r="I10" s="13">
        <f t="shared" si="0"/>
        <v>2.2614645293333301E-3</v>
      </c>
      <c r="J10" s="16">
        <f t="shared" si="1"/>
        <v>9.3238509347878795E-4</v>
      </c>
      <c r="K10" s="12">
        <f t="shared" si="2"/>
        <v>22.6146452933333</v>
      </c>
      <c r="L10" s="14">
        <f t="shared" si="3"/>
        <v>9.3238509347878793</v>
      </c>
      <c r="M10" s="12">
        <f t="shared" si="4"/>
        <v>542.75148703999923</v>
      </c>
      <c r="N10" s="14">
        <f t="shared" si="5"/>
        <v>223.77242243490912</v>
      </c>
    </row>
    <row r="11" spans="1:14" x14ac:dyDescent="0.25">
      <c r="A11" t="s">
        <v>40</v>
      </c>
      <c r="B11" t="s">
        <v>36</v>
      </c>
      <c r="C11" s="2">
        <v>0.77</v>
      </c>
      <c r="D11">
        <v>10</v>
      </c>
      <c r="E11">
        <v>10000</v>
      </c>
      <c r="F11">
        <v>24</v>
      </c>
      <c r="G11" s="12">
        <v>0.59246895163063096</v>
      </c>
      <c r="H11" s="14">
        <v>0.124877140603215</v>
      </c>
      <c r="I11" s="13">
        <f t="shared" si="0"/>
        <v>5.9246895163063092E-4</v>
      </c>
      <c r="J11" s="16">
        <f t="shared" si="1"/>
        <v>1.2487714060321502E-4</v>
      </c>
      <c r="K11" s="12">
        <f t="shared" si="2"/>
        <v>45.620109275558583</v>
      </c>
      <c r="L11" s="14">
        <f t="shared" si="3"/>
        <v>9.6155398264475558</v>
      </c>
      <c r="M11" s="12">
        <f t="shared" si="4"/>
        <v>1094.8826226134061</v>
      </c>
      <c r="N11" s="14">
        <f t="shared" si="5"/>
        <v>230.77295583474134</v>
      </c>
    </row>
    <row r="12" spans="1:14" x14ac:dyDescent="0.25">
      <c r="A12" t="s">
        <v>40</v>
      </c>
      <c r="B12" t="s">
        <v>35</v>
      </c>
      <c r="C12" s="2">
        <v>0.38</v>
      </c>
      <c r="D12">
        <v>10</v>
      </c>
      <c r="E12">
        <v>10000</v>
      </c>
      <c r="F12">
        <v>24</v>
      </c>
      <c r="G12" s="12">
        <v>0.56330301816666595</v>
      </c>
      <c r="H12" s="14">
        <v>0.81560472017716001</v>
      </c>
      <c r="I12" s="13">
        <f t="shared" si="0"/>
        <v>5.63303018166666E-4</v>
      </c>
      <c r="J12" s="16">
        <f t="shared" si="1"/>
        <v>8.1560472017716003E-4</v>
      </c>
      <c r="K12" s="12">
        <f t="shared" si="2"/>
        <v>21.405514690333309</v>
      </c>
      <c r="L12" s="14">
        <f t="shared" si="3"/>
        <v>30.992979366732083</v>
      </c>
      <c r="M12" s="12">
        <f t="shared" si="4"/>
        <v>513.73235256799944</v>
      </c>
      <c r="N12" s="14">
        <f t="shared" si="5"/>
        <v>743.83150480156996</v>
      </c>
    </row>
    <row r="13" spans="1:14" x14ac:dyDescent="0.25">
      <c r="A13" t="s">
        <v>40</v>
      </c>
      <c r="B13" t="s">
        <v>34</v>
      </c>
      <c r="C13" s="2">
        <v>0.24</v>
      </c>
      <c r="D13">
        <v>10</v>
      </c>
      <c r="E13">
        <v>10000</v>
      </c>
      <c r="F13">
        <v>24</v>
      </c>
      <c r="G13" s="12">
        <v>2.71260481591667</v>
      </c>
      <c r="H13" s="14">
        <v>0.69081941594811003</v>
      </c>
      <c r="I13" s="13">
        <f t="shared" si="0"/>
        <v>2.7126048159166701E-3</v>
      </c>
      <c r="J13" s="16">
        <f t="shared" si="1"/>
        <v>6.9081941594811001E-4</v>
      </c>
      <c r="K13" s="12">
        <f t="shared" si="2"/>
        <v>65.10251558200008</v>
      </c>
      <c r="L13" s="14">
        <f t="shared" si="3"/>
        <v>16.579665982754641</v>
      </c>
      <c r="M13" s="12">
        <f t="shared" si="4"/>
        <v>1562.4603739680019</v>
      </c>
      <c r="N13" s="14">
        <f t="shared" si="5"/>
        <v>397.91198358611138</v>
      </c>
    </row>
    <row r="16" spans="1:14" x14ac:dyDescent="0.25">
      <c r="C16"/>
    </row>
    <row r="17" spans="3:3" x14ac:dyDescent="0.25">
      <c r="C17"/>
    </row>
    <row r="18" spans="3:3" x14ac:dyDescent="0.25">
      <c r="C18"/>
    </row>
    <row r="19" spans="3:3" x14ac:dyDescent="0.25">
      <c r="C19"/>
    </row>
    <row r="20" spans="3:3" x14ac:dyDescent="0.25">
      <c r="C20"/>
    </row>
    <row r="21" spans="3:3" x14ac:dyDescent="0.25">
      <c r="C21"/>
    </row>
    <row r="22" spans="3:3" x14ac:dyDescent="0.25">
      <c r="C22"/>
    </row>
    <row r="23" spans="3:3" x14ac:dyDescent="0.25">
      <c r="C23"/>
    </row>
    <row r="24" spans="3:3" x14ac:dyDescent="0.25">
      <c r="C24"/>
    </row>
    <row r="25" spans="3:3" x14ac:dyDescent="0.25">
      <c r="C25"/>
    </row>
    <row r="26" spans="3:3" x14ac:dyDescent="0.25">
      <c r="C26"/>
    </row>
    <row r="27" spans="3:3" x14ac:dyDescent="0.25">
      <c r="C27"/>
    </row>
    <row r="28" spans="3:3" x14ac:dyDescent="0.25">
      <c r="C28"/>
    </row>
    <row r="29" spans="3:3" x14ac:dyDescent="0.25">
      <c r="C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B612-DF8F-4FD5-942C-66746790F8FF}">
  <dimension ref="A1:T28"/>
  <sheetViews>
    <sheetView tabSelected="1" workbookViewId="0">
      <selection activeCell="H22" sqref="H22"/>
    </sheetView>
  </sheetViews>
  <sheetFormatPr defaultRowHeight="15" x14ac:dyDescent="0.25"/>
  <cols>
    <col min="1" max="1" width="9.140625" style="18"/>
    <col min="2" max="2" width="16.42578125" style="18" bestFit="1" customWidth="1"/>
    <col min="3" max="3" width="22.140625" style="18" bestFit="1" customWidth="1"/>
    <col min="4" max="4" width="9.140625" style="18"/>
    <col min="5" max="5" width="23.5703125" style="18" bestFit="1" customWidth="1"/>
    <col min="6" max="6" width="9.140625" style="18"/>
    <col min="7" max="7" width="19.42578125" style="18" customWidth="1"/>
    <col min="8" max="8" width="17" style="18" customWidth="1"/>
    <col min="9" max="9" width="13.5703125" style="18" customWidth="1"/>
    <col min="10" max="10" width="9.140625" style="18"/>
    <col min="11" max="11" width="19.85546875" style="18" bestFit="1" customWidth="1"/>
    <col min="12" max="12" width="12" style="18" customWidth="1"/>
    <col min="13" max="13" width="23.5703125" style="18" customWidth="1"/>
    <col min="14" max="14" width="22.28515625" style="18" customWidth="1"/>
    <col min="15" max="15" width="9.140625" style="18" customWidth="1"/>
    <col min="16" max="16" width="19.140625" style="18" customWidth="1"/>
    <col min="17" max="17" width="16" style="18" customWidth="1"/>
    <col min="18" max="18" width="23.7109375" style="18" customWidth="1"/>
    <col min="19" max="20" width="22.85546875" style="18" customWidth="1"/>
    <col min="21" max="16384" width="9.140625" style="18"/>
  </cols>
  <sheetData>
    <row r="1" spans="1:20" ht="15.75" x14ac:dyDescent="0.25">
      <c r="A1" s="18" t="s">
        <v>41</v>
      </c>
      <c r="B1" s="18" t="s">
        <v>59</v>
      </c>
      <c r="C1" s="18" t="s">
        <v>60</v>
      </c>
      <c r="D1" s="18" t="s">
        <v>57</v>
      </c>
      <c r="E1" s="18" t="s">
        <v>61</v>
      </c>
      <c r="F1" s="18" t="s">
        <v>57</v>
      </c>
      <c r="G1" s="18" t="s">
        <v>97</v>
      </c>
      <c r="H1" s="18" t="s">
        <v>98</v>
      </c>
      <c r="I1" s="18" t="s">
        <v>96</v>
      </c>
      <c r="K1" t="s">
        <v>41</v>
      </c>
      <c r="L1" t="s">
        <v>31</v>
      </c>
      <c r="M1" s="3" t="s">
        <v>51</v>
      </c>
      <c r="N1" s="5" t="s">
        <v>52</v>
      </c>
      <c r="O1"/>
      <c r="P1"/>
      <c r="Q1" s="25">
        <v>0.96108633139468391</v>
      </c>
      <c r="R1" s="25">
        <v>3.891366860531615E-2</v>
      </c>
      <c r="S1" s="18">
        <f>Q1*100</f>
        <v>96.108633139468395</v>
      </c>
      <c r="T1" s="18">
        <f>R1*100</f>
        <v>3.891366860531615</v>
      </c>
    </row>
    <row r="2" spans="1:20" ht="15.75" x14ac:dyDescent="0.25">
      <c r="A2" s="18" t="s">
        <v>42</v>
      </c>
      <c r="B2" s="18" t="s">
        <v>36</v>
      </c>
      <c r="C2" s="19">
        <v>16332.640374034931</v>
      </c>
      <c r="D2" s="19">
        <v>137.4416389224761</v>
      </c>
      <c r="E2" s="19">
        <v>661.29642489317541</v>
      </c>
      <c r="F2" s="19">
        <v>164.63097437093654</v>
      </c>
      <c r="G2" s="29">
        <f>C2/(C2+E2)</f>
        <v>0.96108633139468391</v>
      </c>
      <c r="H2" s="29">
        <f>E2/(C2+E2)</f>
        <v>3.891366860531615E-2</v>
      </c>
      <c r="I2" s="38">
        <f>C2/E2</f>
        <v>24.697911192659593</v>
      </c>
      <c r="K2" t="s">
        <v>42</v>
      </c>
      <c r="L2" t="s">
        <v>36</v>
      </c>
      <c r="M2" s="4">
        <v>9.0180222924119207</v>
      </c>
      <c r="N2" s="5">
        <v>7.5888021490937693E-2</v>
      </c>
      <c r="O2"/>
      <c r="P2"/>
      <c r="Q2" s="25">
        <v>0.70945148868079277</v>
      </c>
      <c r="R2" s="25">
        <v>0.29054851131920723</v>
      </c>
      <c r="S2" s="18">
        <f t="shared" ref="S2:T12" si="0">Q2*100</f>
        <v>70.945148868079272</v>
      </c>
      <c r="T2" s="18">
        <f t="shared" si="0"/>
        <v>29.054851131920721</v>
      </c>
    </row>
    <row r="3" spans="1:20" ht="15.75" x14ac:dyDescent="0.25">
      <c r="A3" s="18" t="s">
        <v>42</v>
      </c>
      <c r="B3" s="18" t="s">
        <v>35</v>
      </c>
      <c r="C3" s="19">
        <v>20220.770788367859</v>
      </c>
      <c r="D3" s="19">
        <v>1699.2151079359703</v>
      </c>
      <c r="E3" s="19">
        <v>8281.2073045499164</v>
      </c>
      <c r="F3" s="19">
        <v>802.36603958138119</v>
      </c>
      <c r="G3" s="29">
        <f t="shared" ref="G3:G13" si="1">C3/(C3+E3)</f>
        <v>0.70945148868079277</v>
      </c>
      <c r="H3" s="29">
        <f t="shared" ref="H3:H13" si="2">E3/(C3+E3)</f>
        <v>0.29054851131920723</v>
      </c>
      <c r="I3" s="37">
        <f t="shared" ref="I3:I13" si="3">C3/E3</f>
        <v>2.4417660426467078</v>
      </c>
      <c r="K3" t="s">
        <v>42</v>
      </c>
      <c r="L3" t="s">
        <v>35</v>
      </c>
      <c r="M3" s="4">
        <v>11.9439418769095</v>
      </c>
      <c r="N3" s="5">
        <v>1.0036870848280799</v>
      </c>
      <c r="O3"/>
      <c r="P3"/>
      <c r="Q3" s="26">
        <v>0.68597195646839415</v>
      </c>
      <c r="R3" s="26">
        <v>0.31402804353160585</v>
      </c>
      <c r="S3" s="18">
        <f t="shared" si="0"/>
        <v>68.59719564683941</v>
      </c>
      <c r="T3" s="18">
        <f t="shared" si="0"/>
        <v>31.402804353160583</v>
      </c>
    </row>
    <row r="4" spans="1:20" ht="15.75" x14ac:dyDescent="0.25">
      <c r="A4" s="33" t="s">
        <v>42</v>
      </c>
      <c r="B4" s="33" t="s">
        <v>34</v>
      </c>
      <c r="C4" s="34">
        <v>2844.7014871814199</v>
      </c>
      <c r="D4" s="34">
        <v>570.61852310330573</v>
      </c>
      <c r="E4" s="34">
        <v>1302.263210656761</v>
      </c>
      <c r="F4" s="34">
        <v>239.37817892983563</v>
      </c>
      <c r="G4" s="35">
        <f t="shared" si="1"/>
        <v>0.68597195646839415</v>
      </c>
      <c r="H4" s="35">
        <f t="shared" si="2"/>
        <v>0.31402804353160585</v>
      </c>
      <c r="I4" s="37">
        <f t="shared" si="3"/>
        <v>2.1844289725014749</v>
      </c>
      <c r="J4" s="20"/>
      <c r="K4" t="s">
        <v>42</v>
      </c>
      <c r="L4" t="s">
        <v>34</v>
      </c>
      <c r="M4" s="4">
        <v>6.4890656044000004</v>
      </c>
      <c r="N4" s="5">
        <v>1.30164133150293</v>
      </c>
      <c r="O4"/>
      <c r="P4"/>
      <c r="Q4" s="25">
        <v>0.25594002678400385</v>
      </c>
      <c r="R4" s="25">
        <v>0.74405997321599626</v>
      </c>
      <c r="S4" s="18">
        <f t="shared" si="0"/>
        <v>25.594002678400386</v>
      </c>
      <c r="T4" s="18">
        <f t="shared" si="0"/>
        <v>74.405997321599628</v>
      </c>
    </row>
    <row r="5" spans="1:20" ht="15.75" x14ac:dyDescent="0.25">
      <c r="A5" s="23" t="s">
        <v>38</v>
      </c>
      <c r="B5" s="23" t="s">
        <v>36</v>
      </c>
      <c r="C5" s="30">
        <v>321.9961628281618</v>
      </c>
      <c r="D5" s="30">
        <v>87.257124511519834</v>
      </c>
      <c r="E5" s="30">
        <v>936.09608196129784</v>
      </c>
      <c r="F5" s="30">
        <v>103.38705781736775</v>
      </c>
      <c r="G5" s="31">
        <f t="shared" si="1"/>
        <v>0.25594002678400385</v>
      </c>
      <c r="H5" s="31">
        <f t="shared" si="2"/>
        <v>0.74405997321599626</v>
      </c>
      <c r="I5" s="19">
        <f t="shared" si="3"/>
        <v>0.34397768459143541</v>
      </c>
      <c r="K5" t="s">
        <v>38</v>
      </c>
      <c r="L5" t="s">
        <v>36</v>
      </c>
      <c r="M5" s="4">
        <v>0.31944063772635101</v>
      </c>
      <c r="N5" s="5">
        <v>8.6564607650317302E-2</v>
      </c>
      <c r="O5"/>
      <c r="P5"/>
      <c r="Q5" s="25">
        <v>0.72248361601029032</v>
      </c>
      <c r="R5" s="25">
        <v>0.27751638398970963</v>
      </c>
      <c r="S5" s="18">
        <f t="shared" si="0"/>
        <v>72.248361601029032</v>
      </c>
      <c r="T5" s="18">
        <f t="shared" si="0"/>
        <v>27.751638398970961</v>
      </c>
    </row>
    <row r="6" spans="1:20" ht="15.75" x14ac:dyDescent="0.25">
      <c r="A6" s="23" t="s">
        <v>38</v>
      </c>
      <c r="B6" s="23" t="s">
        <v>35</v>
      </c>
      <c r="C6" s="30">
        <v>29985.732236282998</v>
      </c>
      <c r="D6" s="30">
        <v>5483.9990688708131</v>
      </c>
      <c r="E6" s="30">
        <v>11517.952514204007</v>
      </c>
      <c r="F6" s="30">
        <v>914.24628357845154</v>
      </c>
      <c r="G6" s="32">
        <f t="shared" si="1"/>
        <v>0.72248361601029032</v>
      </c>
      <c r="H6" s="32">
        <f t="shared" si="2"/>
        <v>0.27751638398970963</v>
      </c>
      <c r="I6" s="37">
        <f t="shared" si="3"/>
        <v>2.6033908543471087</v>
      </c>
      <c r="K6" t="s">
        <v>38</v>
      </c>
      <c r="L6" t="s">
        <v>35</v>
      </c>
      <c r="M6" s="4">
        <v>12.370351582625</v>
      </c>
      <c r="N6" s="5">
        <v>2.2623758534945599</v>
      </c>
      <c r="O6"/>
      <c r="P6"/>
      <c r="Q6" s="26">
        <v>0.88177826155165095</v>
      </c>
      <c r="R6" s="26">
        <v>0.11822173844834899</v>
      </c>
      <c r="S6" s="18">
        <f t="shared" si="0"/>
        <v>88.177826155165093</v>
      </c>
      <c r="T6" s="18">
        <f t="shared" si="0"/>
        <v>11.822173844834898</v>
      </c>
    </row>
    <row r="7" spans="1:20" ht="15.75" x14ac:dyDescent="0.25">
      <c r="A7" s="33" t="s">
        <v>38</v>
      </c>
      <c r="B7" s="33" t="s">
        <v>34</v>
      </c>
      <c r="C7" s="34">
        <v>59657.373206622004</v>
      </c>
      <c r="D7" s="34">
        <v>8174.2212549913475</v>
      </c>
      <c r="E7" s="34">
        <v>7998.3808620300006</v>
      </c>
      <c r="F7" s="34">
        <v>1253.1905305648397</v>
      </c>
      <c r="G7" s="35">
        <f t="shared" si="1"/>
        <v>0.88177826155165095</v>
      </c>
      <c r="H7" s="35">
        <f t="shared" si="2"/>
        <v>0.11822173844834899</v>
      </c>
      <c r="I7" s="37">
        <f t="shared" si="3"/>
        <v>7.4586812300759675</v>
      </c>
      <c r="K7" t="s">
        <v>38</v>
      </c>
      <c r="L7" t="s">
        <v>34</v>
      </c>
      <c r="M7" s="4">
        <v>16.68271062825</v>
      </c>
      <c r="N7" s="5">
        <v>2.2858560556463501</v>
      </c>
      <c r="O7"/>
      <c r="P7"/>
      <c r="Q7" s="25">
        <v>0.59071540113050447</v>
      </c>
      <c r="R7" s="25">
        <v>0.40928459886949564</v>
      </c>
      <c r="S7" s="18">
        <f t="shared" si="0"/>
        <v>59.071540113050446</v>
      </c>
      <c r="T7" s="18">
        <f t="shared" si="0"/>
        <v>40.928459886949561</v>
      </c>
    </row>
    <row r="8" spans="1:20" ht="15.75" x14ac:dyDescent="0.25">
      <c r="A8" s="18" t="s">
        <v>39</v>
      </c>
      <c r="B8" s="18" t="s">
        <v>36</v>
      </c>
      <c r="C8" s="19">
        <v>604.91619627631917</v>
      </c>
      <c r="D8" s="19">
        <v>540.63245186444874</v>
      </c>
      <c r="E8" s="19">
        <v>419.1237984802716</v>
      </c>
      <c r="F8" s="19">
        <v>199.08544264640454</v>
      </c>
      <c r="G8" s="29">
        <f t="shared" si="1"/>
        <v>0.59071540113050447</v>
      </c>
      <c r="H8" s="29">
        <f t="shared" si="2"/>
        <v>0.40928459886949564</v>
      </c>
      <c r="I8" s="37">
        <f t="shared" si="3"/>
        <v>1.4432876359436624</v>
      </c>
      <c r="K8" t="s">
        <v>39</v>
      </c>
      <c r="L8" t="s">
        <v>36</v>
      </c>
      <c r="M8" s="4">
        <v>1.68032276743422</v>
      </c>
      <c r="N8" s="5">
        <v>1.50175681073458</v>
      </c>
      <c r="O8"/>
      <c r="P8"/>
      <c r="Q8" s="25">
        <v>0.92213044686660317</v>
      </c>
      <c r="R8" s="25">
        <v>7.7869553133396816E-2</v>
      </c>
      <c r="S8" s="18">
        <f t="shared" si="0"/>
        <v>92.213044686660311</v>
      </c>
      <c r="T8" s="18">
        <f t="shared" si="0"/>
        <v>7.7869553133396812</v>
      </c>
    </row>
    <row r="9" spans="1:20" ht="15.75" x14ac:dyDescent="0.25">
      <c r="A9" s="18" t="s">
        <v>39</v>
      </c>
      <c r="B9" s="18" t="s">
        <v>35</v>
      </c>
      <c r="C9" s="19">
        <v>7954.058239248001</v>
      </c>
      <c r="D9" s="19">
        <v>1379.9019070074355</v>
      </c>
      <c r="E9" s="19">
        <v>671.68258329600008</v>
      </c>
      <c r="F9" s="19">
        <v>165.90614520470592</v>
      </c>
      <c r="G9" s="29">
        <f t="shared" si="1"/>
        <v>0.92213044686660317</v>
      </c>
      <c r="H9" s="29">
        <f t="shared" si="2"/>
        <v>7.7869553133396816E-2</v>
      </c>
      <c r="I9" s="37">
        <f t="shared" si="3"/>
        <v>11.841989709211756</v>
      </c>
      <c r="K9" t="s">
        <v>39</v>
      </c>
      <c r="L9" t="s">
        <v>35</v>
      </c>
      <c r="M9" s="4">
        <v>20.713693331375001</v>
      </c>
      <c r="N9" s="5">
        <v>3.59349454949853</v>
      </c>
      <c r="O9"/>
      <c r="P9"/>
      <c r="Q9" s="26">
        <v>0.44593273673260403</v>
      </c>
      <c r="R9" s="26">
        <v>0.55406726326739597</v>
      </c>
      <c r="S9" s="18">
        <f t="shared" si="0"/>
        <v>44.593273673260406</v>
      </c>
      <c r="T9" s="18">
        <f t="shared" si="0"/>
        <v>55.406726326739594</v>
      </c>
    </row>
    <row r="10" spans="1:20" ht="15.75" x14ac:dyDescent="0.25">
      <c r="A10" s="33" t="s">
        <v>39</v>
      </c>
      <c r="B10" s="33" t="s">
        <v>34</v>
      </c>
      <c r="C10" s="34">
        <v>436.82540374999917</v>
      </c>
      <c r="D10" s="34">
        <v>281.90210729215448</v>
      </c>
      <c r="E10" s="34">
        <v>542.75148703999923</v>
      </c>
      <c r="F10" s="34">
        <v>223.77242243490912</v>
      </c>
      <c r="G10" s="36">
        <f t="shared" si="1"/>
        <v>0.44593273673260403</v>
      </c>
      <c r="H10" s="36">
        <f t="shared" si="2"/>
        <v>0.55406726326739597</v>
      </c>
      <c r="I10" s="37">
        <f t="shared" si="3"/>
        <v>0.80483501967412641</v>
      </c>
      <c r="K10" t="s">
        <v>39</v>
      </c>
      <c r="L10" t="s">
        <v>34</v>
      </c>
      <c r="M10" s="4">
        <v>1.8201058489583299</v>
      </c>
      <c r="N10" s="5">
        <v>1.1745921137173101</v>
      </c>
      <c r="O10"/>
      <c r="P10"/>
      <c r="Q10" s="25">
        <v>0.27046319615317782</v>
      </c>
      <c r="R10" s="25">
        <v>0.72953680384682218</v>
      </c>
      <c r="S10" s="18">
        <f t="shared" si="0"/>
        <v>27.046319615317781</v>
      </c>
      <c r="T10" s="18">
        <f t="shared" si="0"/>
        <v>72.953680384682215</v>
      </c>
    </row>
    <row r="11" spans="1:20" ht="15.75" x14ac:dyDescent="0.25">
      <c r="A11" s="18" t="s">
        <v>40</v>
      </c>
      <c r="B11" s="18" t="s">
        <v>36</v>
      </c>
      <c r="C11" s="19">
        <v>405.90886157235138</v>
      </c>
      <c r="D11" s="19">
        <v>368.96202304313169</v>
      </c>
      <c r="E11" s="19">
        <v>1094.8826226134061</v>
      </c>
      <c r="F11" s="19">
        <v>230.77295583474134</v>
      </c>
      <c r="G11" s="28">
        <f t="shared" si="1"/>
        <v>0.27046319615317782</v>
      </c>
      <c r="H11" s="28">
        <f t="shared" si="2"/>
        <v>0.72953680384682218</v>
      </c>
      <c r="I11" s="37">
        <f t="shared" si="3"/>
        <v>0.37073276458025806</v>
      </c>
      <c r="K11" t="s">
        <v>40</v>
      </c>
      <c r="L11" t="s">
        <v>36</v>
      </c>
      <c r="M11" s="4">
        <v>0.21964765236599099</v>
      </c>
      <c r="N11" s="5">
        <v>0.19965477437398901</v>
      </c>
      <c r="O11"/>
      <c r="P11"/>
      <c r="Q11" s="25">
        <v>0.96920538536114742</v>
      </c>
      <c r="R11" s="25">
        <v>3.0794614638852576E-2</v>
      </c>
      <c r="S11" s="18">
        <f t="shared" si="0"/>
        <v>96.920538536114748</v>
      </c>
      <c r="T11" s="18">
        <f t="shared" si="0"/>
        <v>3.0794614638852575</v>
      </c>
    </row>
    <row r="12" spans="1:20" ht="16.5" thickBot="1" x14ac:dyDescent="0.3">
      <c r="A12" s="18" t="s">
        <v>40</v>
      </c>
      <c r="B12" s="18" t="s">
        <v>35</v>
      </c>
      <c r="C12" s="19">
        <v>16168.806415747673</v>
      </c>
      <c r="D12" s="19">
        <v>2902.8058498752848</v>
      </c>
      <c r="E12" s="19">
        <v>513.73235256799944</v>
      </c>
      <c r="F12" s="19">
        <v>743.83150480156996</v>
      </c>
      <c r="G12" s="29">
        <f t="shared" si="1"/>
        <v>0.96920538536114742</v>
      </c>
      <c r="H12" s="29">
        <f t="shared" si="2"/>
        <v>3.0794614638852576E-2</v>
      </c>
      <c r="I12" s="38">
        <f t="shared" si="3"/>
        <v>31.473210388492152</v>
      </c>
      <c r="K12" t="s">
        <v>40</v>
      </c>
      <c r="L12" t="s">
        <v>35</v>
      </c>
      <c r="M12" s="4">
        <v>17.728954403232098</v>
      </c>
      <c r="N12" s="5">
        <v>3.1829011511790402</v>
      </c>
      <c r="O12"/>
      <c r="P12"/>
      <c r="Q12" s="27">
        <v>0.35857467326128184</v>
      </c>
      <c r="R12" s="27">
        <v>0.64142532673871822</v>
      </c>
      <c r="S12" s="18">
        <f t="shared" si="0"/>
        <v>35.857467326128187</v>
      </c>
      <c r="T12" s="18">
        <f t="shared" si="0"/>
        <v>64.142532673871827</v>
      </c>
    </row>
    <row r="13" spans="1:20" x14ac:dyDescent="0.25">
      <c r="A13" s="18" t="s">
        <v>40</v>
      </c>
      <c r="B13" s="18" t="s">
        <v>34</v>
      </c>
      <c r="C13" s="19">
        <v>873.45899003999796</v>
      </c>
      <c r="D13" s="19">
        <v>470.8330403292818</v>
      </c>
      <c r="E13" s="19">
        <v>1562.4603739680019</v>
      </c>
      <c r="F13" s="19">
        <v>397.91198358611138</v>
      </c>
      <c r="G13" s="28">
        <f t="shared" si="1"/>
        <v>0.35857467326128184</v>
      </c>
      <c r="H13" s="28">
        <f t="shared" si="2"/>
        <v>0.64142532673871822</v>
      </c>
      <c r="I13" s="37">
        <f t="shared" si="3"/>
        <v>0.55902793094315351</v>
      </c>
      <c r="K13" t="s">
        <v>40</v>
      </c>
      <c r="L13" t="s">
        <v>34</v>
      </c>
      <c r="M13" s="4">
        <v>1.5164218577083299</v>
      </c>
      <c r="N13" s="5">
        <v>0.81741847279389201</v>
      </c>
      <c r="O13"/>
      <c r="P13"/>
    </row>
    <row r="14" spans="1:20" x14ac:dyDescent="0.25">
      <c r="K14"/>
      <c r="L14"/>
      <c r="M14" s="2"/>
      <c r="N14"/>
      <c r="O14"/>
      <c r="P14"/>
      <c r="Q14"/>
      <c r="R14" s="2"/>
    </row>
    <row r="15" spans="1:20" ht="15.75" thickBot="1" x14ac:dyDescent="0.3">
      <c r="K15" s="22"/>
      <c r="L15" s="22"/>
      <c r="M15" s="22"/>
      <c r="N15" s="22"/>
    </row>
    <row r="16" spans="1:20" ht="16.5" thickBot="1" x14ac:dyDescent="0.3">
      <c r="K16" s="24" t="s">
        <v>41</v>
      </c>
      <c r="L16" s="24" t="s">
        <v>56</v>
      </c>
      <c r="M16" s="24" t="s">
        <v>63</v>
      </c>
      <c r="N16" s="24" t="s">
        <v>64</v>
      </c>
      <c r="P16" s="24" t="s">
        <v>41</v>
      </c>
      <c r="Q16" s="24" t="s">
        <v>56</v>
      </c>
      <c r="R16" s="24" t="s">
        <v>99</v>
      </c>
      <c r="S16" s="24" t="s">
        <v>100</v>
      </c>
      <c r="T16" s="24" t="s">
        <v>101</v>
      </c>
    </row>
    <row r="17" spans="11:20" ht="15.75" x14ac:dyDescent="0.25">
      <c r="K17" s="25"/>
      <c r="L17" s="25" t="s">
        <v>68</v>
      </c>
      <c r="M17" s="25" t="s">
        <v>71</v>
      </c>
      <c r="N17" s="25" t="s">
        <v>83</v>
      </c>
      <c r="P17" s="25"/>
      <c r="Q17" s="25" t="s">
        <v>68</v>
      </c>
      <c r="R17" s="44">
        <v>24.6979111926596</v>
      </c>
      <c r="S17" s="44">
        <v>96.108633139468395</v>
      </c>
      <c r="T17" s="39">
        <v>3.891366860531615</v>
      </c>
    </row>
    <row r="18" spans="11:20" ht="15.75" x14ac:dyDescent="0.25">
      <c r="K18" s="25" t="s">
        <v>65</v>
      </c>
      <c r="L18" s="25" t="s">
        <v>69</v>
      </c>
      <c r="M18" s="25" t="s">
        <v>72</v>
      </c>
      <c r="N18" s="25" t="s">
        <v>84</v>
      </c>
      <c r="P18" s="25" t="s">
        <v>65</v>
      </c>
      <c r="Q18" s="25" t="s">
        <v>69</v>
      </c>
      <c r="R18" s="39">
        <v>2.4417660426467078</v>
      </c>
      <c r="S18" s="44">
        <v>70.945148868079272</v>
      </c>
      <c r="T18" s="44">
        <v>29.054851131920721</v>
      </c>
    </row>
    <row r="19" spans="11:20" ht="15.75" x14ac:dyDescent="0.25">
      <c r="K19" s="26"/>
      <c r="L19" s="26" t="s">
        <v>70</v>
      </c>
      <c r="M19" s="26" t="s">
        <v>73</v>
      </c>
      <c r="N19" s="26" t="s">
        <v>85</v>
      </c>
      <c r="P19" s="26"/>
      <c r="Q19" s="26" t="s">
        <v>70</v>
      </c>
      <c r="R19" s="40">
        <v>2.1844289725014749</v>
      </c>
      <c r="S19" s="45">
        <v>68.59719564683941</v>
      </c>
      <c r="T19" s="45">
        <v>31.402804353160583</v>
      </c>
    </row>
    <row r="20" spans="11:20" ht="15.75" x14ac:dyDescent="0.25">
      <c r="K20" s="25"/>
      <c r="L20" s="25" t="s">
        <v>68</v>
      </c>
      <c r="M20" s="25" t="s">
        <v>74</v>
      </c>
      <c r="N20" s="25" t="s">
        <v>86</v>
      </c>
      <c r="P20" s="25"/>
      <c r="Q20" s="25" t="s">
        <v>68</v>
      </c>
      <c r="R20" s="41">
        <v>0.34397768459143541</v>
      </c>
      <c r="S20" s="44">
        <v>25.594002678400386</v>
      </c>
      <c r="T20" s="44">
        <v>74.405997321599628</v>
      </c>
    </row>
    <row r="21" spans="11:20" ht="15.75" x14ac:dyDescent="0.25">
      <c r="K21" s="25" t="s">
        <v>66</v>
      </c>
      <c r="L21" s="25" t="s">
        <v>69</v>
      </c>
      <c r="M21" s="25" t="s">
        <v>75</v>
      </c>
      <c r="N21" s="25" t="s">
        <v>87</v>
      </c>
      <c r="P21" s="25" t="s">
        <v>66</v>
      </c>
      <c r="Q21" s="25" t="s">
        <v>69</v>
      </c>
      <c r="R21" s="39">
        <v>2.6033908543471087</v>
      </c>
      <c r="S21" s="44">
        <v>72.248361601029032</v>
      </c>
      <c r="T21" s="44">
        <v>27.751638398970961</v>
      </c>
    </row>
    <row r="22" spans="11:20" ht="15.75" x14ac:dyDescent="0.25">
      <c r="K22" s="26"/>
      <c r="L22" s="26" t="s">
        <v>70</v>
      </c>
      <c r="M22" s="26" t="s">
        <v>76</v>
      </c>
      <c r="N22" s="26" t="s">
        <v>88</v>
      </c>
      <c r="P22" s="26"/>
      <c r="Q22" s="26" t="s">
        <v>70</v>
      </c>
      <c r="R22" s="40">
        <v>7.4586812300759675</v>
      </c>
      <c r="S22" s="45">
        <v>88.177826155165093</v>
      </c>
      <c r="T22" s="45">
        <v>11.822173844834898</v>
      </c>
    </row>
    <row r="23" spans="11:20" ht="15.75" x14ac:dyDescent="0.25">
      <c r="K23" s="25"/>
      <c r="L23" s="25" t="s">
        <v>68</v>
      </c>
      <c r="M23" s="25" t="s">
        <v>77</v>
      </c>
      <c r="N23" s="25" t="s">
        <v>89</v>
      </c>
      <c r="P23" s="25"/>
      <c r="Q23" s="25" t="s">
        <v>68</v>
      </c>
      <c r="R23" s="39">
        <v>1.4432876359436624</v>
      </c>
      <c r="S23" s="44">
        <v>59.071540113050446</v>
      </c>
      <c r="T23" s="44">
        <v>40.928459886949561</v>
      </c>
    </row>
    <row r="24" spans="11:20" ht="15.75" x14ac:dyDescent="0.25">
      <c r="K24" s="25" t="s">
        <v>67</v>
      </c>
      <c r="L24" s="25" t="s">
        <v>69</v>
      </c>
      <c r="M24" s="25" t="s">
        <v>78</v>
      </c>
      <c r="N24" s="25" t="s">
        <v>90</v>
      </c>
      <c r="P24" s="25" t="s">
        <v>67</v>
      </c>
      <c r="Q24" s="25" t="s">
        <v>69</v>
      </c>
      <c r="R24" s="44">
        <v>11.841989709211756</v>
      </c>
      <c r="S24" s="44">
        <v>92.213044686660311</v>
      </c>
      <c r="T24" s="39">
        <v>7.7869553133396812</v>
      </c>
    </row>
    <row r="25" spans="11:20" ht="15.75" x14ac:dyDescent="0.25">
      <c r="K25" s="26"/>
      <c r="L25" s="26" t="s">
        <v>70</v>
      </c>
      <c r="M25" s="26" t="s">
        <v>79</v>
      </c>
      <c r="N25" s="26" t="s">
        <v>91</v>
      </c>
      <c r="P25" s="26"/>
      <c r="Q25" s="26" t="s">
        <v>70</v>
      </c>
      <c r="R25" s="42">
        <v>0.80483501967412641</v>
      </c>
      <c r="S25" s="45">
        <v>44.593273673260406</v>
      </c>
      <c r="T25" s="45">
        <v>55.406726326739594</v>
      </c>
    </row>
    <row r="26" spans="11:20" ht="15.75" x14ac:dyDescent="0.25">
      <c r="K26" s="25"/>
      <c r="L26" s="25" t="s">
        <v>68</v>
      </c>
      <c r="M26" s="25" t="s">
        <v>80</v>
      </c>
      <c r="N26" s="25" t="s">
        <v>92</v>
      </c>
      <c r="P26" s="25"/>
      <c r="Q26" s="25" t="s">
        <v>68</v>
      </c>
      <c r="R26" s="41">
        <v>0.37073276458025806</v>
      </c>
      <c r="S26" s="44">
        <v>27.046319615317781</v>
      </c>
      <c r="T26" s="44">
        <v>72.953680384682215</v>
      </c>
    </row>
    <row r="27" spans="11:20" ht="15.75" x14ac:dyDescent="0.25">
      <c r="K27" s="25" t="s">
        <v>18</v>
      </c>
      <c r="L27" s="25" t="s">
        <v>69</v>
      </c>
      <c r="M27" s="25" t="s">
        <v>81</v>
      </c>
      <c r="N27" s="25" t="s">
        <v>93</v>
      </c>
      <c r="P27" s="25" t="s">
        <v>18</v>
      </c>
      <c r="Q27" s="25" t="s">
        <v>69</v>
      </c>
      <c r="R27" s="44">
        <v>31.473210388492152</v>
      </c>
      <c r="S27" s="44">
        <v>96.920538536114748</v>
      </c>
      <c r="T27" s="39">
        <v>3.0794614638852575</v>
      </c>
    </row>
    <row r="28" spans="11:20" ht="16.5" thickBot="1" x14ac:dyDescent="0.3">
      <c r="K28" s="27"/>
      <c r="L28" s="27" t="s">
        <v>70</v>
      </c>
      <c r="M28" s="27" t="s">
        <v>82</v>
      </c>
      <c r="N28" s="27" t="s">
        <v>94</v>
      </c>
      <c r="P28" s="27"/>
      <c r="Q28" s="27" t="s">
        <v>70</v>
      </c>
      <c r="R28" s="43">
        <v>0.55902793094315351</v>
      </c>
      <c r="S28" s="46">
        <v>35.857467326128187</v>
      </c>
      <c r="T28" s="46">
        <v>64.142532673871827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BDD80-11E4-4712-B841-1F55E4EF415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BD Sources</vt:lpstr>
      <vt:lpstr>Bulk Densities</vt:lpstr>
      <vt:lpstr>DNF</vt:lpstr>
      <vt:lpstr>DNRA</vt:lpstr>
      <vt:lpstr>Final Numbers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Stephanie</dc:creator>
  <cp:lastModifiedBy>Wilson, Stephanie</cp:lastModifiedBy>
  <dcterms:created xsi:type="dcterms:W3CDTF">2023-12-13T21:59:35Z</dcterms:created>
  <dcterms:modified xsi:type="dcterms:W3CDTF">2024-12-17T18:40:41Z</dcterms:modified>
</cp:coreProperties>
</file>