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sjwilson/Dropbox/SERC/Data/COMPASS N Experiment 2022/"/>
    </mc:Choice>
  </mc:AlternateContent>
  <xr:revisionPtr revIDLastSave="0" documentId="13_ncr:1_{0372D63A-A983-0248-80E8-74D04A51B6A6}" xr6:coauthVersionLast="47" xr6:coauthVersionMax="47" xr10:uidLastSave="{00000000-0000-0000-0000-000000000000}"/>
  <bookViews>
    <workbookView xWindow="0" yWindow="460" windowWidth="28800" windowHeight="16520" activeTab="5" xr2:uid="{00000000-000D-0000-FFFF-FFFF00000000}"/>
  </bookViews>
  <sheets>
    <sheet name="INFO" sheetId="14" r:id="rId1"/>
    <sheet name="Raw Data " sheetId="15" r:id="rId2"/>
    <sheet name="Raw Data Cleaned Up " sheetId="16" r:id="rId3"/>
    <sheet name="N2 Calc" sheetId="1" r:id="rId4"/>
    <sheet name="Rate summary" sheetId="13" r:id="rId5"/>
    <sheet name="Sheet1" sheetId="17"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01" i="1" l="1"/>
  <c r="U102" i="1"/>
  <c r="U103" i="1"/>
  <c r="U104" i="1"/>
  <c r="N197" i="1" s="1"/>
  <c r="U105" i="1"/>
  <c r="U106" i="1"/>
  <c r="U107" i="1"/>
  <c r="U108" i="1"/>
  <c r="U109" i="1"/>
  <c r="U110" i="1"/>
  <c r="U111" i="1"/>
  <c r="U112" i="1"/>
  <c r="U113" i="1"/>
  <c r="U114" i="1"/>
  <c r="T100" i="1"/>
  <c r="T101" i="1"/>
  <c r="T102" i="1"/>
  <c r="T103" i="1"/>
  <c r="T104" i="1"/>
  <c r="T105" i="1"/>
  <c r="T106" i="1"/>
  <c r="T107" i="1"/>
  <c r="T108" i="1"/>
  <c r="T109" i="1"/>
  <c r="T110" i="1"/>
  <c r="T111" i="1"/>
  <c r="T112" i="1"/>
  <c r="T113" i="1"/>
  <c r="T114" i="1"/>
  <c r="T115" i="1"/>
  <c r="S101" i="1"/>
  <c r="S102" i="1"/>
  <c r="S103" i="1"/>
  <c r="S104" i="1"/>
  <c r="S105" i="1"/>
  <c r="S106" i="1"/>
  <c r="S107" i="1"/>
  <c r="S108" i="1"/>
  <c r="S109" i="1"/>
  <c r="S110" i="1"/>
  <c r="S111" i="1"/>
  <c r="S112" i="1"/>
  <c r="R102" i="1"/>
  <c r="R103" i="1"/>
  <c r="R104" i="1"/>
  <c r="R105" i="1"/>
  <c r="R106" i="1"/>
  <c r="R107" i="1"/>
  <c r="R108" i="1"/>
  <c r="R109" i="1"/>
  <c r="R110" i="1"/>
  <c r="R111" i="1"/>
  <c r="Q101" i="1"/>
  <c r="Q102" i="1"/>
  <c r="Q103" i="1"/>
  <c r="Q104" i="1"/>
  <c r="Q105" i="1"/>
  <c r="Q106" i="1"/>
  <c r="Q107" i="1"/>
  <c r="Q108" i="1"/>
  <c r="Q109" i="1"/>
  <c r="Q110" i="1"/>
  <c r="Q111" i="1"/>
  <c r="Q112" i="1"/>
  <c r="Q113" i="1"/>
  <c r="Q114" i="1"/>
  <c r="P102" i="1"/>
  <c r="P103" i="1"/>
  <c r="P104" i="1"/>
  <c r="P105" i="1"/>
  <c r="P106" i="1"/>
  <c r="P107" i="1"/>
  <c r="P108" i="1"/>
  <c r="P109" i="1"/>
  <c r="P110" i="1"/>
  <c r="P111" i="1"/>
  <c r="P112" i="1"/>
  <c r="P113" i="1"/>
  <c r="O102" i="1"/>
  <c r="O103" i="1"/>
  <c r="O104" i="1"/>
  <c r="O105" i="1"/>
  <c r="O106" i="1"/>
  <c r="O107" i="1"/>
  <c r="O108" i="1"/>
  <c r="O109" i="1"/>
  <c r="O110" i="1"/>
  <c r="O111" i="1"/>
  <c r="O112" i="1"/>
  <c r="O113" i="1"/>
  <c r="O114" i="1"/>
  <c r="N103" i="1"/>
  <c r="N104" i="1"/>
  <c r="N105" i="1"/>
  <c r="N106" i="1"/>
  <c r="N107" i="1"/>
  <c r="N108" i="1"/>
  <c r="N109" i="1"/>
  <c r="N110" i="1"/>
  <c r="N111" i="1"/>
  <c r="N112" i="1"/>
  <c r="M104" i="1"/>
  <c r="M105" i="1"/>
  <c r="M106" i="1"/>
  <c r="M107" i="1"/>
  <c r="M108" i="1"/>
  <c r="M109" i="1"/>
  <c r="M110" i="1"/>
  <c r="M111" i="1"/>
  <c r="M112" i="1"/>
  <c r="M113" i="1"/>
  <c r="M114" i="1"/>
  <c r="M115" i="1"/>
  <c r="M116" i="1"/>
  <c r="L104" i="1"/>
  <c r="L105" i="1"/>
  <c r="L106" i="1"/>
  <c r="L107" i="1"/>
  <c r="L108" i="1"/>
  <c r="L109" i="1"/>
  <c r="L110" i="1"/>
  <c r="L111" i="1"/>
  <c r="L112" i="1"/>
  <c r="L113" i="1"/>
  <c r="K104" i="1"/>
  <c r="K105" i="1"/>
  <c r="K106" i="1"/>
  <c r="K107" i="1"/>
  <c r="K108" i="1"/>
  <c r="K109" i="1"/>
  <c r="K110" i="1"/>
  <c r="K111" i="1"/>
  <c r="K112" i="1"/>
  <c r="K113" i="1"/>
  <c r="K114" i="1"/>
  <c r="J104" i="1"/>
  <c r="J105" i="1"/>
  <c r="J106" i="1"/>
  <c r="J107" i="1"/>
  <c r="J108" i="1"/>
  <c r="J109" i="1"/>
  <c r="J110" i="1"/>
  <c r="J111" i="1"/>
  <c r="I104" i="1"/>
  <c r="I105" i="1"/>
  <c r="I106" i="1"/>
  <c r="I107" i="1"/>
  <c r="I108" i="1"/>
  <c r="I109" i="1"/>
  <c r="I110" i="1"/>
  <c r="I111" i="1"/>
  <c r="A44" i="1"/>
  <c r="E21" i="1"/>
  <c r="A21" i="1"/>
  <c r="B21" i="1" s="1"/>
  <c r="B34" i="1"/>
  <c r="A45" i="1"/>
  <c r="A46" i="1"/>
  <c r="A47" i="1"/>
  <c r="B38" i="1" s="1"/>
  <c r="J38" i="1" s="1"/>
  <c r="A48" i="1"/>
  <c r="R126" i="1"/>
  <c r="T126" i="1"/>
  <c r="K126" i="1"/>
  <c r="I126" i="1"/>
  <c r="J126" i="1"/>
  <c r="R125" i="1"/>
  <c r="T125" i="1"/>
  <c r="U125" i="1" s="1"/>
  <c r="S125" i="1"/>
  <c r="K125" i="1"/>
  <c r="I125" i="1"/>
  <c r="J125" i="1"/>
  <c r="R124" i="1"/>
  <c r="S124" i="1" s="1"/>
  <c r="T124" i="1"/>
  <c r="K124" i="1"/>
  <c r="I124" i="1"/>
  <c r="J124" i="1"/>
  <c r="R123" i="1"/>
  <c r="T123" i="1"/>
  <c r="S123" i="1"/>
  <c r="K123" i="1"/>
  <c r="I123" i="1"/>
  <c r="J123" i="1"/>
  <c r="R122" i="1"/>
  <c r="T122" i="1"/>
  <c r="K122" i="1"/>
  <c r="I122" i="1"/>
  <c r="J122" i="1"/>
  <c r="R121" i="1"/>
  <c r="T121" i="1"/>
  <c r="U121" i="1"/>
  <c r="S121" i="1"/>
  <c r="K121" i="1"/>
  <c r="I121" i="1"/>
  <c r="J121" i="1"/>
  <c r="R120" i="1"/>
  <c r="S120" i="1" s="1"/>
  <c r="T120" i="1"/>
  <c r="K120" i="1"/>
  <c r="I120" i="1"/>
  <c r="J120" i="1"/>
  <c r="R119" i="1"/>
  <c r="T119" i="1"/>
  <c r="K119" i="1"/>
  <c r="I119" i="1"/>
  <c r="J119" i="1"/>
  <c r="R118" i="1"/>
  <c r="T118" i="1"/>
  <c r="K118" i="1"/>
  <c r="I118" i="1"/>
  <c r="J118" i="1"/>
  <c r="R117" i="1"/>
  <c r="U117" i="1" s="1"/>
  <c r="T117" i="1"/>
  <c r="K117" i="1"/>
  <c r="I117" i="1"/>
  <c r="J117" i="1"/>
  <c r="R116" i="1"/>
  <c r="S116" i="1" s="1"/>
  <c r="T116" i="1"/>
  <c r="U116" i="1" s="1"/>
  <c r="K116" i="1"/>
  <c r="I116" i="1"/>
  <c r="J116" i="1"/>
  <c r="R115" i="1"/>
  <c r="K115" i="1"/>
  <c r="I115" i="1"/>
  <c r="J115" i="1"/>
  <c r="R114" i="1"/>
  <c r="I114" i="1"/>
  <c r="J114" i="1"/>
  <c r="R113" i="1"/>
  <c r="S113" i="1" s="1"/>
  <c r="I113" i="1"/>
  <c r="J113" i="1"/>
  <c r="R112" i="1"/>
  <c r="I112" i="1"/>
  <c r="J112" i="1"/>
  <c r="R146" i="1"/>
  <c r="U146" i="1" s="1"/>
  <c r="T146" i="1"/>
  <c r="K146" i="1"/>
  <c r="I146" i="1"/>
  <c r="J146" i="1"/>
  <c r="R145" i="1"/>
  <c r="S145" i="1" s="1"/>
  <c r="T145" i="1"/>
  <c r="K145" i="1"/>
  <c r="I145" i="1"/>
  <c r="J145" i="1"/>
  <c r="R144" i="1"/>
  <c r="T144" i="1"/>
  <c r="K144" i="1"/>
  <c r="I144" i="1"/>
  <c r="J144" i="1"/>
  <c r="R137" i="1"/>
  <c r="T137" i="1"/>
  <c r="K137" i="1"/>
  <c r="I137" i="1"/>
  <c r="J137" i="1"/>
  <c r="R136" i="1"/>
  <c r="U136" i="1" s="1"/>
  <c r="T136" i="1"/>
  <c r="K136" i="1"/>
  <c r="I136" i="1"/>
  <c r="J136" i="1"/>
  <c r="R135" i="1"/>
  <c r="S135" i="1" s="1"/>
  <c r="T135" i="1"/>
  <c r="U135" i="1" s="1"/>
  <c r="K135" i="1"/>
  <c r="I135" i="1"/>
  <c r="J135" i="1"/>
  <c r="R134" i="1"/>
  <c r="T134" i="1"/>
  <c r="K134" i="1"/>
  <c r="I134" i="1"/>
  <c r="J134" i="1"/>
  <c r="R133" i="1"/>
  <c r="T133" i="1"/>
  <c r="K133" i="1"/>
  <c r="I133" i="1"/>
  <c r="J133" i="1"/>
  <c r="R132" i="1"/>
  <c r="T132" i="1"/>
  <c r="U132" i="1"/>
  <c r="S132" i="1"/>
  <c r="K132" i="1"/>
  <c r="I132" i="1"/>
  <c r="J132" i="1"/>
  <c r="R131" i="1"/>
  <c r="S131" i="1" s="1"/>
  <c r="T131" i="1"/>
  <c r="K131" i="1"/>
  <c r="I131" i="1"/>
  <c r="J131" i="1"/>
  <c r="R130" i="1"/>
  <c r="T130" i="1"/>
  <c r="K130" i="1"/>
  <c r="I130" i="1"/>
  <c r="J130" i="1"/>
  <c r="R129" i="1"/>
  <c r="T129" i="1"/>
  <c r="K129" i="1"/>
  <c r="I129" i="1"/>
  <c r="J129" i="1"/>
  <c r="R128" i="1"/>
  <c r="U128" i="1" s="1"/>
  <c r="T128" i="1"/>
  <c r="K128" i="1"/>
  <c r="I128" i="1"/>
  <c r="J128" i="1"/>
  <c r="R127" i="1"/>
  <c r="S127" i="1" s="1"/>
  <c r="T127" i="1"/>
  <c r="U127" i="1" s="1"/>
  <c r="K127" i="1"/>
  <c r="I127" i="1"/>
  <c r="J127"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K150" i="1"/>
  <c r="I150" i="1"/>
  <c r="F205" i="1"/>
  <c r="J205" i="1" s="1"/>
  <c r="K205" i="1" s="1"/>
  <c r="I205" i="1"/>
  <c r="R150" i="1"/>
  <c r="T150" i="1"/>
  <c r="U150" i="1" s="1"/>
  <c r="N205" i="1" s="1"/>
  <c r="B205" i="1"/>
  <c r="A205" i="1"/>
  <c r="K149" i="1"/>
  <c r="I149" i="1"/>
  <c r="F204" i="1"/>
  <c r="J204" i="1" s="1"/>
  <c r="K204" i="1" s="1"/>
  <c r="M204" i="1" s="1"/>
  <c r="I204" i="1"/>
  <c r="R149" i="1"/>
  <c r="T149" i="1"/>
  <c r="U149" i="1" s="1"/>
  <c r="N204" i="1" s="1"/>
  <c r="B204" i="1"/>
  <c r="A204" i="1"/>
  <c r="K148" i="1"/>
  <c r="I148" i="1"/>
  <c r="F203" i="1"/>
  <c r="I203" i="1"/>
  <c r="J203" i="1"/>
  <c r="K203" i="1" s="1"/>
  <c r="L203" i="1" s="1"/>
  <c r="R148" i="1"/>
  <c r="T148" i="1"/>
  <c r="B203" i="1"/>
  <c r="A203" i="1"/>
  <c r="K147" i="1"/>
  <c r="I147" i="1"/>
  <c r="F202" i="1"/>
  <c r="J202" i="1" s="1"/>
  <c r="K202" i="1" s="1"/>
  <c r="I202" i="1"/>
  <c r="R147" i="1"/>
  <c r="T147" i="1"/>
  <c r="U147" i="1" s="1"/>
  <c r="N202" i="1" s="1"/>
  <c r="B202" i="1"/>
  <c r="A202" i="1"/>
  <c r="F201" i="1"/>
  <c r="J201" i="1" s="1"/>
  <c r="K201" i="1" s="1"/>
  <c r="I201" i="1"/>
  <c r="B201" i="1"/>
  <c r="A201" i="1"/>
  <c r="F200" i="1"/>
  <c r="I200" i="1"/>
  <c r="N200" i="1"/>
  <c r="B200" i="1"/>
  <c r="A200" i="1"/>
  <c r="F199" i="1"/>
  <c r="J199" i="1" s="1"/>
  <c r="I199" i="1"/>
  <c r="K199" i="1"/>
  <c r="M199" i="1" s="1"/>
  <c r="B199" i="1"/>
  <c r="A199" i="1"/>
  <c r="F198" i="1"/>
  <c r="I198" i="1"/>
  <c r="J198" i="1" s="1"/>
  <c r="K198" i="1" s="1"/>
  <c r="B198" i="1"/>
  <c r="A198" i="1"/>
  <c r="F197" i="1"/>
  <c r="J197" i="1" s="1"/>
  <c r="I197" i="1"/>
  <c r="K197" i="1"/>
  <c r="M197" i="1" s="1"/>
  <c r="B197" i="1"/>
  <c r="A197" i="1"/>
  <c r="K103" i="1"/>
  <c r="I103" i="1"/>
  <c r="F196" i="1"/>
  <c r="I196" i="1"/>
  <c r="B196" i="1"/>
  <c r="A196" i="1"/>
  <c r="K102" i="1"/>
  <c r="I102" i="1"/>
  <c r="F195" i="1"/>
  <c r="J195" i="1" s="1"/>
  <c r="K195" i="1" s="1"/>
  <c r="I195" i="1"/>
  <c r="B195" i="1"/>
  <c r="A195" i="1"/>
  <c r="K101" i="1"/>
  <c r="I101" i="1"/>
  <c r="F194" i="1"/>
  <c r="I194" i="1"/>
  <c r="R101" i="1"/>
  <c r="B194" i="1"/>
  <c r="A194" i="1"/>
  <c r="K100" i="1"/>
  <c r="I100" i="1"/>
  <c r="F193" i="1"/>
  <c r="J193" i="1" s="1"/>
  <c r="K193" i="1" s="1"/>
  <c r="I193" i="1"/>
  <c r="R100" i="1"/>
  <c r="B193" i="1"/>
  <c r="A193" i="1"/>
  <c r="K99" i="1"/>
  <c r="I99" i="1"/>
  <c r="F192" i="1"/>
  <c r="I192" i="1"/>
  <c r="J192" i="1" s="1"/>
  <c r="K192" i="1" s="1"/>
  <c r="R99" i="1"/>
  <c r="S99" i="1" s="1"/>
  <c r="T99" i="1"/>
  <c r="B192" i="1"/>
  <c r="A192" i="1"/>
  <c r="K98" i="1"/>
  <c r="I98" i="1"/>
  <c r="F191" i="1"/>
  <c r="J191" i="1" s="1"/>
  <c r="K191" i="1" s="1"/>
  <c r="M191" i="1" s="1"/>
  <c r="I191" i="1"/>
  <c r="R98" i="1"/>
  <c r="T98" i="1"/>
  <c r="B191" i="1"/>
  <c r="A191" i="1"/>
  <c r="K97" i="1"/>
  <c r="I97" i="1"/>
  <c r="F190" i="1"/>
  <c r="I190" i="1"/>
  <c r="R97" i="1"/>
  <c r="S97" i="1" s="1"/>
  <c r="T97" i="1"/>
  <c r="U97" i="1" s="1"/>
  <c r="N190" i="1" s="1"/>
  <c r="B190" i="1"/>
  <c r="A190" i="1"/>
  <c r="K96" i="1"/>
  <c r="I96" i="1"/>
  <c r="F189" i="1"/>
  <c r="J189" i="1" s="1"/>
  <c r="K189" i="1" s="1"/>
  <c r="I189" i="1"/>
  <c r="R96" i="1"/>
  <c r="T96" i="1"/>
  <c r="B189" i="1"/>
  <c r="A189" i="1"/>
  <c r="K95" i="1"/>
  <c r="I95" i="1"/>
  <c r="F188" i="1"/>
  <c r="I188" i="1"/>
  <c r="J188" i="1"/>
  <c r="K188" i="1" s="1"/>
  <c r="R95" i="1"/>
  <c r="U95" i="1" s="1"/>
  <c r="N188" i="1" s="1"/>
  <c r="T95" i="1"/>
  <c r="B188" i="1"/>
  <c r="A188" i="1"/>
  <c r="S150" i="1"/>
  <c r="J150" i="1"/>
  <c r="S149" i="1"/>
  <c r="J149" i="1"/>
  <c r="S148" i="1"/>
  <c r="J148" i="1"/>
  <c r="S147" i="1"/>
  <c r="J147" i="1"/>
  <c r="J103" i="1"/>
  <c r="J102" i="1"/>
  <c r="J101" i="1"/>
  <c r="S100" i="1"/>
  <c r="J100" i="1"/>
  <c r="J99" i="1"/>
  <c r="S98" i="1"/>
  <c r="J98" i="1"/>
  <c r="J97" i="1"/>
  <c r="J96" i="1"/>
  <c r="S95" i="1"/>
  <c r="J95" i="1"/>
  <c r="K94" i="1"/>
  <c r="I94" i="1"/>
  <c r="F187" i="1"/>
  <c r="I187" i="1"/>
  <c r="J187" i="1"/>
  <c r="K187" i="1" s="1"/>
  <c r="R94" i="1"/>
  <c r="T94" i="1"/>
  <c r="K93" i="1"/>
  <c r="I93" i="1"/>
  <c r="F186" i="1"/>
  <c r="J186" i="1" s="1"/>
  <c r="K186" i="1" s="1"/>
  <c r="I186" i="1"/>
  <c r="R93" i="1"/>
  <c r="T93" i="1"/>
  <c r="K92" i="1"/>
  <c r="I92" i="1"/>
  <c r="F185" i="1"/>
  <c r="J185" i="1" s="1"/>
  <c r="K185" i="1" s="1"/>
  <c r="I185" i="1"/>
  <c r="R92" i="1"/>
  <c r="T92" i="1"/>
  <c r="K91" i="1"/>
  <c r="I91" i="1"/>
  <c r="F184" i="1"/>
  <c r="I184" i="1"/>
  <c r="J184" i="1"/>
  <c r="K184" i="1" s="1"/>
  <c r="R91" i="1"/>
  <c r="S91" i="1" s="1"/>
  <c r="T91" i="1"/>
  <c r="K90" i="1"/>
  <c r="I90" i="1"/>
  <c r="F183" i="1"/>
  <c r="I183" i="1"/>
  <c r="J183" i="1"/>
  <c r="K183" i="1" s="1"/>
  <c r="R90" i="1"/>
  <c r="T90" i="1"/>
  <c r="K89" i="1"/>
  <c r="I89" i="1"/>
  <c r="F182" i="1"/>
  <c r="J182" i="1" s="1"/>
  <c r="K182" i="1" s="1"/>
  <c r="I182" i="1"/>
  <c r="R89" i="1"/>
  <c r="T89" i="1"/>
  <c r="B187" i="1"/>
  <c r="A187" i="1"/>
  <c r="B186" i="1"/>
  <c r="A186" i="1"/>
  <c r="B185" i="1"/>
  <c r="B184" i="1"/>
  <c r="B183" i="1"/>
  <c r="J94" i="1"/>
  <c r="S93" i="1"/>
  <c r="J93" i="1"/>
  <c r="S92" i="1"/>
  <c r="J92" i="1"/>
  <c r="J91" i="1"/>
  <c r="I88" i="1"/>
  <c r="K88" i="1"/>
  <c r="F181" i="1"/>
  <c r="J181" i="1" s="1"/>
  <c r="K181" i="1" s="1"/>
  <c r="I181" i="1"/>
  <c r="T88" i="1"/>
  <c r="R88" i="1"/>
  <c r="U88" i="1" s="1"/>
  <c r="N181" i="1" s="1"/>
  <c r="I87" i="1"/>
  <c r="K87" i="1"/>
  <c r="I86" i="1"/>
  <c r="K86" i="1"/>
  <c r="I85" i="1"/>
  <c r="K85" i="1"/>
  <c r="I84" i="1"/>
  <c r="K84" i="1"/>
  <c r="I83" i="1"/>
  <c r="K83" i="1"/>
  <c r="I82" i="1"/>
  <c r="K82" i="1"/>
  <c r="I81" i="1"/>
  <c r="K81" i="1"/>
  <c r="I80" i="1"/>
  <c r="K80" i="1"/>
  <c r="I79" i="1"/>
  <c r="K79" i="1"/>
  <c r="I78" i="1"/>
  <c r="K78" i="1"/>
  <c r="I77" i="1"/>
  <c r="K77" i="1"/>
  <c r="T87" i="1"/>
  <c r="R87" i="1"/>
  <c r="U87" i="1" s="1"/>
  <c r="N180" i="1" s="1"/>
  <c r="T86" i="1"/>
  <c r="R86" i="1"/>
  <c r="T85" i="1"/>
  <c r="R85" i="1"/>
  <c r="U85" i="1" s="1"/>
  <c r="N178" i="1" s="1"/>
  <c r="T84" i="1"/>
  <c r="R84" i="1"/>
  <c r="T83" i="1"/>
  <c r="R83" i="1"/>
  <c r="U83" i="1" s="1"/>
  <c r="N176" i="1" s="1"/>
  <c r="T82" i="1"/>
  <c r="R82" i="1"/>
  <c r="T81" i="1"/>
  <c r="R81" i="1"/>
  <c r="U81" i="1" s="1"/>
  <c r="N174" i="1" s="1"/>
  <c r="T80" i="1"/>
  <c r="R80" i="1"/>
  <c r="T79" i="1"/>
  <c r="R79" i="1"/>
  <c r="U79" i="1" s="1"/>
  <c r="N172" i="1" s="1"/>
  <c r="T78" i="1"/>
  <c r="R78" i="1"/>
  <c r="T77" i="1"/>
  <c r="R77" i="1"/>
  <c r="U77" i="1" s="1"/>
  <c r="N170" i="1" s="1"/>
  <c r="F180" i="1"/>
  <c r="J180" i="1" s="1"/>
  <c r="K180" i="1" s="1"/>
  <c r="L180" i="1" s="1"/>
  <c r="I180" i="1"/>
  <c r="F179" i="1"/>
  <c r="I179" i="1"/>
  <c r="J179" i="1"/>
  <c r="K179" i="1" s="1"/>
  <c r="F178" i="1"/>
  <c r="J178" i="1" s="1"/>
  <c r="K178" i="1" s="1"/>
  <c r="M178" i="1" s="1"/>
  <c r="I178" i="1"/>
  <c r="F177" i="1"/>
  <c r="J177" i="1" s="1"/>
  <c r="K177" i="1" s="1"/>
  <c r="I177" i="1"/>
  <c r="F176" i="1"/>
  <c r="J176" i="1" s="1"/>
  <c r="I176" i="1"/>
  <c r="K176" i="1"/>
  <c r="M176" i="1" s="1"/>
  <c r="F175" i="1"/>
  <c r="I175" i="1"/>
  <c r="J175" i="1"/>
  <c r="K175" i="1" s="1"/>
  <c r="F174" i="1"/>
  <c r="J174" i="1" s="1"/>
  <c r="K174" i="1" s="1"/>
  <c r="I174" i="1"/>
  <c r="F173" i="1"/>
  <c r="I173" i="1"/>
  <c r="J173" i="1"/>
  <c r="K173" i="1" s="1"/>
  <c r="F172" i="1"/>
  <c r="J172" i="1" s="1"/>
  <c r="K172" i="1" s="1"/>
  <c r="I172" i="1"/>
  <c r="F171" i="1"/>
  <c r="J171" i="1" s="1"/>
  <c r="K171" i="1" s="1"/>
  <c r="I171" i="1"/>
  <c r="F170" i="1"/>
  <c r="J170" i="1" s="1"/>
  <c r="K170" i="1" s="1"/>
  <c r="I170" i="1"/>
  <c r="I169" i="1"/>
  <c r="I168" i="1"/>
  <c r="I167" i="1"/>
  <c r="I166" i="1"/>
  <c r="I165" i="1"/>
  <c r="I164" i="1"/>
  <c r="I163" i="1"/>
  <c r="B182" i="1"/>
  <c r="B181" i="1"/>
  <c r="B180" i="1"/>
  <c r="B179" i="1"/>
  <c r="B178" i="1"/>
  <c r="B177" i="1"/>
  <c r="B176" i="1"/>
  <c r="B175" i="1"/>
  <c r="S82" i="1"/>
  <c r="J82" i="1"/>
  <c r="J81" i="1"/>
  <c r="S80" i="1"/>
  <c r="J80" i="1"/>
  <c r="J79" i="1"/>
  <c r="S78" i="1"/>
  <c r="J78" i="1"/>
  <c r="J77" i="1"/>
  <c r="S90" i="1"/>
  <c r="J90" i="1"/>
  <c r="S89" i="1"/>
  <c r="J89" i="1"/>
  <c r="S88" i="1"/>
  <c r="J88" i="1"/>
  <c r="S87" i="1"/>
  <c r="J87" i="1"/>
  <c r="S86" i="1"/>
  <c r="J86" i="1"/>
  <c r="S85" i="1"/>
  <c r="J85" i="1"/>
  <c r="S84" i="1"/>
  <c r="J84" i="1"/>
  <c r="J83" i="1"/>
  <c r="I76" i="1"/>
  <c r="K76" i="1"/>
  <c r="F169" i="1"/>
  <c r="J169" i="1" s="1"/>
  <c r="K169" i="1" s="1"/>
  <c r="T76" i="1"/>
  <c r="R76" i="1"/>
  <c r="A49" i="1"/>
  <c r="B40" i="1" s="1"/>
  <c r="G11" i="1"/>
  <c r="I11" i="1" s="1"/>
  <c r="E11" i="1"/>
  <c r="O40" i="1"/>
  <c r="G40" i="1"/>
  <c r="B216" i="1"/>
  <c r="F11" i="1"/>
  <c r="H11" i="1" s="1"/>
  <c r="G33" i="1"/>
  <c r="O33" i="1"/>
  <c r="G34" i="1"/>
  <c r="O34" i="1"/>
  <c r="G35" i="1"/>
  <c r="O35" i="1"/>
  <c r="G36" i="1"/>
  <c r="O36" i="1"/>
  <c r="G37" i="1"/>
  <c r="O37" i="1"/>
  <c r="G38" i="1"/>
  <c r="O38" i="1"/>
  <c r="G39" i="1"/>
  <c r="O39" i="1"/>
  <c r="I65" i="1"/>
  <c r="J65" i="1"/>
  <c r="K65" i="1"/>
  <c r="R65" i="1"/>
  <c r="S65" i="1" s="1"/>
  <c r="T65" i="1"/>
  <c r="I66" i="1"/>
  <c r="J66" i="1"/>
  <c r="K66" i="1"/>
  <c r="R66" i="1"/>
  <c r="T66" i="1"/>
  <c r="U66" i="1" s="1"/>
  <c r="N159" i="1" s="1"/>
  <c r="I67" i="1"/>
  <c r="J67" i="1"/>
  <c r="K67" i="1"/>
  <c r="R67" i="1"/>
  <c r="S67" i="1" s="1"/>
  <c r="T67" i="1"/>
  <c r="I68" i="1"/>
  <c r="J68" i="1"/>
  <c r="K68" i="1"/>
  <c r="R68" i="1"/>
  <c r="T68" i="1"/>
  <c r="I69" i="1"/>
  <c r="J69" i="1"/>
  <c r="K69" i="1"/>
  <c r="R69" i="1"/>
  <c r="S69" i="1" s="1"/>
  <c r="T69" i="1"/>
  <c r="U69" i="1" s="1"/>
  <c r="N162" i="1" s="1"/>
  <c r="I70" i="1"/>
  <c r="J70" i="1"/>
  <c r="K70" i="1"/>
  <c r="R70" i="1"/>
  <c r="S70" i="1" s="1"/>
  <c r="T70" i="1"/>
  <c r="I71" i="1"/>
  <c r="J71" i="1"/>
  <c r="K71" i="1"/>
  <c r="R71" i="1"/>
  <c r="S71" i="1" s="1"/>
  <c r="T71" i="1"/>
  <c r="I72" i="1"/>
  <c r="J72" i="1"/>
  <c r="K72" i="1"/>
  <c r="R72" i="1"/>
  <c r="T72" i="1"/>
  <c r="I73" i="1"/>
  <c r="J73" i="1"/>
  <c r="K73" i="1"/>
  <c r="R73" i="1"/>
  <c r="S73" i="1"/>
  <c r="T73" i="1"/>
  <c r="I74" i="1"/>
  <c r="J74" i="1"/>
  <c r="K74" i="1"/>
  <c r="R74" i="1"/>
  <c r="S74" i="1" s="1"/>
  <c r="T74" i="1"/>
  <c r="I75" i="1"/>
  <c r="J75" i="1"/>
  <c r="K75" i="1"/>
  <c r="R75" i="1"/>
  <c r="S75" i="1" s="1"/>
  <c r="T75" i="1"/>
  <c r="U75" i="1" s="1"/>
  <c r="N168" i="1" s="1"/>
  <c r="J76" i="1"/>
  <c r="B157" i="1"/>
  <c r="B158" i="1"/>
  <c r="F158" i="1"/>
  <c r="J158" i="1" s="1"/>
  <c r="K158" i="1" s="1"/>
  <c r="I158" i="1"/>
  <c r="B159" i="1"/>
  <c r="F159" i="1"/>
  <c r="J159" i="1" s="1"/>
  <c r="K159" i="1" s="1"/>
  <c r="I159" i="1"/>
  <c r="B160" i="1"/>
  <c r="F160" i="1"/>
  <c r="I160" i="1"/>
  <c r="B161" i="1"/>
  <c r="F161" i="1"/>
  <c r="J161" i="1" s="1"/>
  <c r="K161" i="1" s="1"/>
  <c r="I161" i="1"/>
  <c r="B162" i="1"/>
  <c r="F162" i="1"/>
  <c r="J162" i="1" s="1"/>
  <c r="K162" i="1" s="1"/>
  <c r="I162" i="1"/>
  <c r="B163" i="1"/>
  <c r="F163" i="1"/>
  <c r="J163" i="1"/>
  <c r="K163" i="1"/>
  <c r="L163" i="1" s="1"/>
  <c r="B164" i="1"/>
  <c r="F164" i="1"/>
  <c r="J164" i="1"/>
  <c r="K164" i="1"/>
  <c r="M164" i="1" s="1"/>
  <c r="B165" i="1"/>
  <c r="F165" i="1"/>
  <c r="J165" i="1"/>
  <c r="K165" i="1"/>
  <c r="L165" i="1" s="1"/>
  <c r="B166" i="1"/>
  <c r="F166" i="1"/>
  <c r="J166" i="1"/>
  <c r="K166" i="1"/>
  <c r="M166" i="1" s="1"/>
  <c r="B167" i="1"/>
  <c r="F167" i="1"/>
  <c r="J167" i="1"/>
  <c r="K167" i="1"/>
  <c r="L167" i="1" s="1"/>
  <c r="B168" i="1"/>
  <c r="F168" i="1"/>
  <c r="J168" i="1"/>
  <c r="K168" i="1" s="1"/>
  <c r="B169" i="1"/>
  <c r="B170" i="1"/>
  <c r="B171" i="1"/>
  <c r="B172" i="1"/>
  <c r="B173" i="1"/>
  <c r="B174" i="1"/>
  <c r="B223" i="1"/>
  <c r="C235" i="1" s="1"/>
  <c r="S72" i="1"/>
  <c r="U72" i="1"/>
  <c r="N165" i="1" s="1"/>
  <c r="S68" i="1"/>
  <c r="U68" i="1"/>
  <c r="N161" i="1" s="1"/>
  <c r="S76" i="1"/>
  <c r="S66" i="1"/>
  <c r="Q38" i="1"/>
  <c r="A235" i="1"/>
  <c r="M167" i="1"/>
  <c r="L166" i="1"/>
  <c r="M165" i="1"/>
  <c r="L164" i="1"/>
  <c r="M163" i="1"/>
  <c r="U74" i="1"/>
  <c r="N167" i="1" s="1"/>
  <c r="U73" i="1"/>
  <c r="N166" i="1" s="1"/>
  <c r="M188" i="1" l="1"/>
  <c r="L188" i="1"/>
  <c r="J194" i="1"/>
  <c r="K194" i="1" s="1"/>
  <c r="J196" i="1"/>
  <c r="K196" i="1" s="1"/>
  <c r="J160" i="1"/>
  <c r="K160" i="1" s="1"/>
  <c r="L160" i="1" s="1"/>
  <c r="J190" i="1"/>
  <c r="K190" i="1" s="1"/>
  <c r="J200" i="1"/>
  <c r="K200" i="1" s="1"/>
  <c r="U115" i="1"/>
  <c r="U89" i="1"/>
  <c r="N182" i="1" s="1"/>
  <c r="U93" i="1"/>
  <c r="N186" i="1" s="1"/>
  <c r="U67" i="1"/>
  <c r="N160" i="1" s="1"/>
  <c r="U70" i="1"/>
  <c r="N163" i="1" s="1"/>
  <c r="U65" i="1"/>
  <c r="N158" i="1" s="1"/>
  <c r="U71" i="1"/>
  <c r="N164" i="1" s="1"/>
  <c r="S83" i="1"/>
  <c r="S77" i="1"/>
  <c r="S79" i="1"/>
  <c r="S81" i="1"/>
  <c r="U80" i="1"/>
  <c r="N173" i="1" s="1"/>
  <c r="U82" i="1"/>
  <c r="N175" i="1" s="1"/>
  <c r="U84" i="1"/>
  <c r="N177" i="1" s="1"/>
  <c r="U86" i="1"/>
  <c r="N179" i="1" s="1"/>
  <c r="U99" i="1"/>
  <c r="N192" i="1" s="1"/>
  <c r="N194" i="1"/>
  <c r="N196" i="1"/>
  <c r="N198" i="1"/>
  <c r="S146" i="1"/>
  <c r="S117" i="1"/>
  <c r="S128" i="1"/>
  <c r="S136" i="1"/>
  <c r="U120" i="1"/>
  <c r="U124" i="1"/>
  <c r="U131" i="1"/>
  <c r="U145" i="1"/>
  <c r="U92" i="1"/>
  <c r="N185" i="1" s="1"/>
  <c r="U129" i="1"/>
  <c r="N199" i="1"/>
  <c r="U76" i="1"/>
  <c r="N169" i="1" s="1"/>
  <c r="U90" i="1"/>
  <c r="N183" i="1" s="1"/>
  <c r="U94" i="1"/>
  <c r="N187" i="1" s="1"/>
  <c r="U96" i="1"/>
  <c r="N189" i="1" s="1"/>
  <c r="U100" i="1"/>
  <c r="N193" i="1" s="1"/>
  <c r="N195" i="1"/>
  <c r="N201" i="1"/>
  <c r="U148" i="1"/>
  <c r="N203" i="1" s="1"/>
  <c r="U133" i="1"/>
  <c r="U144" i="1"/>
  <c r="L161" i="1"/>
  <c r="M161" i="1"/>
  <c r="I40" i="1"/>
  <c r="M40" i="1" s="1"/>
  <c r="H40" i="1"/>
  <c r="J40" i="1"/>
  <c r="M172" i="1"/>
  <c r="L172" i="1"/>
  <c r="M162" i="1"/>
  <c r="L162" i="1"/>
  <c r="M159" i="1"/>
  <c r="L159" i="1"/>
  <c r="M174" i="1"/>
  <c r="L174" i="1"/>
  <c r="M168" i="1"/>
  <c r="L168" i="1"/>
  <c r="M158" i="1"/>
  <c r="L158" i="1"/>
  <c r="P40" i="1"/>
  <c r="P37" i="1"/>
  <c r="P39" i="1"/>
  <c r="P33" i="1"/>
  <c r="P38" i="1"/>
  <c r="P34" i="1"/>
  <c r="P35" i="1"/>
  <c r="P36" i="1"/>
  <c r="L169" i="1"/>
  <c r="M169" i="1"/>
  <c r="M170" i="1"/>
  <c r="L170" i="1"/>
  <c r="U78" i="1"/>
  <c r="N171" i="1" s="1"/>
  <c r="M185" i="1"/>
  <c r="L185" i="1"/>
  <c r="L181" i="1"/>
  <c r="M181" i="1"/>
  <c r="M184" i="1"/>
  <c r="L184" i="1"/>
  <c r="L171" i="1"/>
  <c r="M171" i="1"/>
  <c r="L173" i="1"/>
  <c r="M173" i="1"/>
  <c r="L175" i="1"/>
  <c r="M175" i="1"/>
  <c r="L176" i="1"/>
  <c r="L177" i="1"/>
  <c r="M177" i="1"/>
  <c r="L178" i="1"/>
  <c r="M183" i="1"/>
  <c r="L183" i="1"/>
  <c r="M187" i="1"/>
  <c r="L187" i="1"/>
  <c r="L179" i="1"/>
  <c r="M179" i="1"/>
  <c r="M180" i="1"/>
  <c r="M182" i="1"/>
  <c r="L182" i="1"/>
  <c r="M186" i="1"/>
  <c r="L186" i="1"/>
  <c r="L189" i="1"/>
  <c r="M189" i="1"/>
  <c r="M193" i="1"/>
  <c r="L193" i="1"/>
  <c r="M195" i="1"/>
  <c r="L195" i="1"/>
  <c r="M201" i="1"/>
  <c r="L201" i="1"/>
  <c r="M192" i="1"/>
  <c r="L192" i="1"/>
  <c r="L197" i="1"/>
  <c r="M200" i="1"/>
  <c r="L200" i="1"/>
  <c r="M198" i="1"/>
  <c r="L198" i="1"/>
  <c r="S94" i="1"/>
  <c r="U91" i="1"/>
  <c r="N184" i="1" s="1"/>
  <c r="U98" i="1"/>
  <c r="N191" i="1" s="1"/>
  <c r="M196" i="1"/>
  <c r="L196" i="1"/>
  <c r="S96" i="1"/>
  <c r="L191" i="1"/>
  <c r="M194" i="1"/>
  <c r="L194" i="1"/>
  <c r="L199" i="1"/>
  <c r="M202" i="1"/>
  <c r="L202" i="1"/>
  <c r="L205" i="1"/>
  <c r="M205" i="1"/>
  <c r="S129" i="1"/>
  <c r="S133" i="1"/>
  <c r="U118" i="1"/>
  <c r="S118" i="1"/>
  <c r="J34" i="1"/>
  <c r="H34" i="1"/>
  <c r="I34" i="1"/>
  <c r="M203" i="1"/>
  <c r="L204" i="1"/>
  <c r="U130" i="1"/>
  <c r="S130" i="1"/>
  <c r="U134" i="1"/>
  <c r="U137" i="1"/>
  <c r="S137" i="1"/>
  <c r="U119" i="1"/>
  <c r="U122" i="1"/>
  <c r="S122" i="1"/>
  <c r="B33" i="1"/>
  <c r="B37" i="1"/>
  <c r="U126" i="1"/>
  <c r="S126" i="1"/>
  <c r="H38" i="1"/>
  <c r="I38" i="1"/>
  <c r="S114" i="1"/>
  <c r="U123" i="1"/>
  <c r="B39" i="1"/>
  <c r="B35" i="1"/>
  <c r="B36" i="1"/>
  <c r="S134" i="1"/>
  <c r="S144" i="1"/>
  <c r="S115" i="1"/>
  <c r="S119" i="1"/>
  <c r="M160" i="1" l="1"/>
  <c r="M190" i="1"/>
  <c r="L190" i="1"/>
  <c r="J33" i="1"/>
  <c r="I33" i="1"/>
  <c r="H33" i="1"/>
  <c r="K33" i="1" s="1"/>
  <c r="L33" i="1"/>
  <c r="L38" i="1"/>
  <c r="K38" i="1"/>
  <c r="J36" i="1"/>
  <c r="H36" i="1"/>
  <c r="I36" i="1"/>
  <c r="M36" i="1" s="1"/>
  <c r="L36" i="1"/>
  <c r="M34" i="1"/>
  <c r="N38" i="1"/>
  <c r="Q40" i="1"/>
  <c r="N40" i="1"/>
  <c r="K34" i="1"/>
  <c r="L34" i="1"/>
  <c r="L40" i="1"/>
  <c r="I35" i="1"/>
  <c r="J35" i="1"/>
  <c r="H35" i="1"/>
  <c r="K35" i="1" s="1"/>
  <c r="L35" i="1"/>
  <c r="J39" i="1"/>
  <c r="I39" i="1"/>
  <c r="H39" i="1"/>
  <c r="K39" i="1" s="1"/>
  <c r="L39" i="1"/>
  <c r="M38" i="1"/>
  <c r="I37" i="1"/>
  <c r="J37" i="1"/>
  <c r="H37" i="1"/>
  <c r="K37" i="1" s="1"/>
  <c r="N34" i="1"/>
  <c r="Q34" i="1"/>
  <c r="K40" i="1"/>
  <c r="N37" i="1" l="1"/>
  <c r="Q37" i="1"/>
  <c r="M37" i="1"/>
  <c r="M39" i="1"/>
  <c r="N35" i="1"/>
  <c r="Q35" i="1"/>
  <c r="K36" i="1"/>
  <c r="M33" i="1"/>
  <c r="L37" i="1"/>
  <c r="N39" i="1"/>
  <c r="Q39" i="1"/>
  <c r="M35" i="1"/>
  <c r="N36" i="1"/>
  <c r="Q36" i="1"/>
  <c r="N33" i="1"/>
  <c r="M41" i="1" s="1"/>
  <c r="Q33" i="1"/>
  <c r="L41" i="1" l="1"/>
  <c r="M123" i="1"/>
  <c r="O123" i="1" s="1"/>
  <c r="Q123" i="1" s="1"/>
  <c r="M119" i="1"/>
  <c r="O119" i="1" s="1"/>
  <c r="Q119" i="1" s="1"/>
  <c r="O115" i="1"/>
  <c r="Q115" i="1" s="1"/>
  <c r="M144" i="1"/>
  <c r="O144" i="1" s="1"/>
  <c r="Q144" i="1" s="1"/>
  <c r="M134" i="1"/>
  <c r="O134" i="1" s="1"/>
  <c r="Q134" i="1" s="1"/>
  <c r="M130" i="1"/>
  <c r="O130" i="1" s="1"/>
  <c r="Q130" i="1" s="1"/>
  <c r="M126" i="1"/>
  <c r="O126" i="1" s="1"/>
  <c r="Q126" i="1" s="1"/>
  <c r="M122" i="1"/>
  <c r="O122" i="1" s="1"/>
  <c r="Q122" i="1" s="1"/>
  <c r="M118" i="1"/>
  <c r="O118" i="1" s="1"/>
  <c r="Q118" i="1" s="1"/>
  <c r="M137" i="1"/>
  <c r="O137" i="1" s="1"/>
  <c r="Q137" i="1" s="1"/>
  <c r="M133" i="1"/>
  <c r="O133" i="1" s="1"/>
  <c r="Q133" i="1" s="1"/>
  <c r="M129" i="1"/>
  <c r="O129" i="1" s="1"/>
  <c r="Q129" i="1" s="1"/>
  <c r="M125" i="1"/>
  <c r="O125" i="1" s="1"/>
  <c r="Q125" i="1" s="1"/>
  <c r="M121" i="1"/>
  <c r="O121" i="1" s="1"/>
  <c r="Q121" i="1" s="1"/>
  <c r="M117" i="1"/>
  <c r="O117" i="1" s="1"/>
  <c r="Q117" i="1" s="1"/>
  <c r="M146" i="1"/>
  <c r="O146" i="1" s="1"/>
  <c r="Q146" i="1" s="1"/>
  <c r="M136" i="1"/>
  <c r="O136" i="1" s="1"/>
  <c r="Q136" i="1" s="1"/>
  <c r="O116" i="1"/>
  <c r="Q116" i="1" s="1"/>
  <c r="M148" i="1"/>
  <c r="O148" i="1" s="1"/>
  <c r="Q148" i="1" s="1"/>
  <c r="O203" i="1" s="1"/>
  <c r="O200" i="1"/>
  <c r="O198" i="1"/>
  <c r="M103" i="1"/>
  <c r="O196" i="1" s="1"/>
  <c r="M101" i="1"/>
  <c r="O101" i="1" s="1"/>
  <c r="O194" i="1" s="1"/>
  <c r="M99" i="1"/>
  <c r="O99" i="1" s="1"/>
  <c r="Q99" i="1" s="1"/>
  <c r="O192" i="1" s="1"/>
  <c r="M97" i="1"/>
  <c r="O97" i="1" s="1"/>
  <c r="Q97" i="1" s="1"/>
  <c r="O190" i="1" s="1"/>
  <c r="M124" i="1"/>
  <c r="O124" i="1" s="1"/>
  <c r="Q124" i="1" s="1"/>
  <c r="M132" i="1"/>
  <c r="O132" i="1" s="1"/>
  <c r="Q132" i="1" s="1"/>
  <c r="M128" i="1"/>
  <c r="O128" i="1" s="1"/>
  <c r="Q128" i="1" s="1"/>
  <c r="M149" i="1"/>
  <c r="O149" i="1" s="1"/>
  <c r="Q149" i="1" s="1"/>
  <c r="O204" i="1" s="1"/>
  <c r="M145" i="1"/>
  <c r="O145" i="1" s="1"/>
  <c r="Q145" i="1" s="1"/>
  <c r="M147" i="1"/>
  <c r="O147" i="1" s="1"/>
  <c r="Q147" i="1" s="1"/>
  <c r="O202" i="1" s="1"/>
  <c r="O201" i="1"/>
  <c r="O199" i="1"/>
  <c r="O197" i="1"/>
  <c r="M102" i="1"/>
  <c r="O195" i="1" s="1"/>
  <c r="M100" i="1"/>
  <c r="O100" i="1" s="1"/>
  <c r="Q100" i="1" s="1"/>
  <c r="O193" i="1" s="1"/>
  <c r="M98" i="1"/>
  <c r="O98" i="1" s="1"/>
  <c r="Q98" i="1" s="1"/>
  <c r="O191" i="1" s="1"/>
  <c r="M120" i="1"/>
  <c r="O120" i="1" s="1"/>
  <c r="Q120" i="1" s="1"/>
  <c r="M135" i="1"/>
  <c r="O135" i="1" s="1"/>
  <c r="Q135" i="1" s="1"/>
  <c r="M131" i="1"/>
  <c r="O131" i="1" s="1"/>
  <c r="Q131" i="1" s="1"/>
  <c r="M127" i="1"/>
  <c r="O127" i="1" s="1"/>
  <c r="Q127" i="1" s="1"/>
  <c r="M150" i="1"/>
  <c r="O150" i="1" s="1"/>
  <c r="Q150" i="1" s="1"/>
  <c r="O205" i="1" s="1"/>
  <c r="M96" i="1"/>
  <c r="O96" i="1" s="1"/>
  <c r="Q96" i="1" s="1"/>
  <c r="O189" i="1" s="1"/>
  <c r="M95" i="1"/>
  <c r="O95" i="1" s="1"/>
  <c r="Q95" i="1" s="1"/>
  <c r="O188" i="1" s="1"/>
  <c r="M94" i="1"/>
  <c r="O94" i="1" s="1"/>
  <c r="Q94" i="1" s="1"/>
  <c r="O187" i="1" s="1"/>
  <c r="M93" i="1"/>
  <c r="O93" i="1" s="1"/>
  <c r="Q93" i="1" s="1"/>
  <c r="O186" i="1" s="1"/>
  <c r="M92" i="1"/>
  <c r="O92" i="1" s="1"/>
  <c r="Q92" i="1" s="1"/>
  <c r="O185" i="1" s="1"/>
  <c r="M91" i="1"/>
  <c r="O91" i="1" s="1"/>
  <c r="Q91" i="1" s="1"/>
  <c r="O184" i="1" s="1"/>
  <c r="M90" i="1"/>
  <c r="O90" i="1" s="1"/>
  <c r="Q90" i="1" s="1"/>
  <c r="O183" i="1" s="1"/>
  <c r="M89" i="1"/>
  <c r="O89" i="1" s="1"/>
  <c r="Q89" i="1" s="1"/>
  <c r="O182" i="1" s="1"/>
  <c r="M86" i="1"/>
  <c r="O86" i="1" s="1"/>
  <c r="Q86" i="1" s="1"/>
  <c r="O179" i="1" s="1"/>
  <c r="M84" i="1"/>
  <c r="O84" i="1" s="1"/>
  <c r="Q84" i="1" s="1"/>
  <c r="O177" i="1" s="1"/>
  <c r="M82" i="1"/>
  <c r="O82" i="1" s="1"/>
  <c r="Q82" i="1" s="1"/>
  <c r="O175" i="1" s="1"/>
  <c r="M80" i="1"/>
  <c r="O80" i="1" s="1"/>
  <c r="Q80" i="1" s="1"/>
  <c r="O173" i="1" s="1"/>
  <c r="M78" i="1"/>
  <c r="O78" i="1" s="1"/>
  <c r="Q78" i="1" s="1"/>
  <c r="O171" i="1" s="1"/>
  <c r="M88" i="1"/>
  <c r="O88" i="1" s="1"/>
  <c r="Q88" i="1" s="1"/>
  <c r="O181" i="1" s="1"/>
  <c r="M87" i="1"/>
  <c r="O87" i="1" s="1"/>
  <c r="Q87" i="1" s="1"/>
  <c r="O180" i="1" s="1"/>
  <c r="M85" i="1"/>
  <c r="O85" i="1" s="1"/>
  <c r="Q85" i="1" s="1"/>
  <c r="O178" i="1" s="1"/>
  <c r="M83" i="1"/>
  <c r="O83" i="1" s="1"/>
  <c r="Q83" i="1" s="1"/>
  <c r="O176" i="1" s="1"/>
  <c r="M81" i="1"/>
  <c r="O81" i="1" s="1"/>
  <c r="Q81" i="1" s="1"/>
  <c r="O174" i="1" s="1"/>
  <c r="M79" i="1"/>
  <c r="O79" i="1" s="1"/>
  <c r="Q79" i="1" s="1"/>
  <c r="O172" i="1" s="1"/>
  <c r="M77" i="1"/>
  <c r="O77" i="1" s="1"/>
  <c r="Q77" i="1" s="1"/>
  <c r="O170" i="1" s="1"/>
  <c r="M68" i="1"/>
  <c r="O68" i="1" s="1"/>
  <c r="Q68" i="1" s="1"/>
  <c r="O161" i="1" s="1"/>
  <c r="M72" i="1"/>
  <c r="O72" i="1" s="1"/>
  <c r="Q72" i="1" s="1"/>
  <c r="O165" i="1" s="1"/>
  <c r="M76" i="1"/>
  <c r="O76" i="1" s="1"/>
  <c r="Q76" i="1" s="1"/>
  <c r="O169" i="1" s="1"/>
  <c r="M74" i="1"/>
  <c r="O74" i="1" s="1"/>
  <c r="Q74" i="1" s="1"/>
  <c r="O167" i="1" s="1"/>
  <c r="M73" i="1"/>
  <c r="O73" i="1" s="1"/>
  <c r="Q73" i="1" s="1"/>
  <c r="O166" i="1" s="1"/>
  <c r="M66" i="1"/>
  <c r="O66" i="1" s="1"/>
  <c r="Q66" i="1" s="1"/>
  <c r="O159" i="1" s="1"/>
  <c r="M65" i="1"/>
  <c r="O65" i="1" s="1"/>
  <c r="Q65" i="1" s="1"/>
  <c r="O158" i="1" s="1"/>
  <c r="M69" i="1"/>
  <c r="O69" i="1" s="1"/>
  <c r="Q69" i="1" s="1"/>
  <c r="O162" i="1" s="1"/>
  <c r="M67" i="1"/>
  <c r="O67" i="1" s="1"/>
  <c r="Q67" i="1" s="1"/>
  <c r="O160" i="1" s="1"/>
  <c r="M75" i="1"/>
  <c r="O75" i="1" s="1"/>
  <c r="Q75" i="1" s="1"/>
  <c r="O168" i="1" s="1"/>
  <c r="M71" i="1"/>
  <c r="O71" i="1" s="1"/>
  <c r="Q71" i="1" s="1"/>
  <c r="O164" i="1" s="1"/>
  <c r="M70" i="1"/>
  <c r="O70" i="1" s="1"/>
  <c r="Q70" i="1" s="1"/>
  <c r="O163" i="1" s="1"/>
  <c r="Q170" i="1" l="1"/>
  <c r="S170" i="1" s="1"/>
  <c r="P170" i="1"/>
  <c r="R170" i="1" s="1"/>
  <c r="Q173" i="1"/>
  <c r="S173" i="1" s="1"/>
  <c r="P173" i="1"/>
  <c r="R173" i="1" s="1"/>
  <c r="Q182" i="1"/>
  <c r="S182" i="1" s="1"/>
  <c r="P182" i="1"/>
  <c r="R182" i="1" s="1"/>
  <c r="Q186" i="1"/>
  <c r="S186" i="1" s="1"/>
  <c r="P186" i="1"/>
  <c r="R186" i="1" s="1"/>
  <c r="Q205" i="1"/>
  <c r="S205" i="1" s="1"/>
  <c r="P205" i="1"/>
  <c r="R205" i="1" s="1"/>
  <c r="Q197" i="1"/>
  <c r="S197" i="1" s="1"/>
  <c r="P197" i="1"/>
  <c r="R197" i="1" s="1"/>
  <c r="Q194" i="1"/>
  <c r="S194" i="1" s="1"/>
  <c r="P194" i="1"/>
  <c r="R194" i="1" s="1"/>
  <c r="Q203" i="1"/>
  <c r="S203" i="1" s="1"/>
  <c r="P203" i="1"/>
  <c r="R203" i="1" s="1"/>
  <c r="Q162" i="1"/>
  <c r="S162" i="1" s="1"/>
  <c r="P162" i="1"/>
  <c r="R162" i="1" s="1"/>
  <c r="Q164" i="1"/>
  <c r="S164" i="1" s="1"/>
  <c r="P164" i="1"/>
  <c r="R164" i="1" s="1"/>
  <c r="Q158" i="1"/>
  <c r="S158" i="1" s="1"/>
  <c r="P158" i="1"/>
  <c r="R158" i="1" s="1"/>
  <c r="Q169" i="1"/>
  <c r="S169" i="1" s="1"/>
  <c r="P169" i="1"/>
  <c r="R169" i="1" s="1"/>
  <c r="Q172" i="1"/>
  <c r="S172" i="1" s="1"/>
  <c r="P172" i="1"/>
  <c r="R172" i="1" s="1"/>
  <c r="Q180" i="1"/>
  <c r="S180" i="1" s="1"/>
  <c r="P180" i="1"/>
  <c r="R180" i="1" s="1"/>
  <c r="Q175" i="1"/>
  <c r="S175" i="1" s="1"/>
  <c r="P175" i="1"/>
  <c r="R175" i="1" s="1"/>
  <c r="Q183" i="1"/>
  <c r="S183" i="1" s="1"/>
  <c r="P183" i="1"/>
  <c r="R183" i="1" s="1"/>
  <c r="Q187" i="1"/>
  <c r="S187" i="1" s="1"/>
  <c r="P187" i="1"/>
  <c r="R187" i="1" s="1"/>
  <c r="Q191" i="1"/>
  <c r="S191" i="1" s="1"/>
  <c r="P191" i="1"/>
  <c r="R191" i="1" s="1"/>
  <c r="Q199" i="1"/>
  <c r="S199" i="1" s="1"/>
  <c r="P199" i="1"/>
  <c r="R199" i="1" s="1"/>
  <c r="Q204" i="1"/>
  <c r="S204" i="1" s="1"/>
  <c r="P204" i="1"/>
  <c r="R204" i="1" s="1"/>
  <c r="Q196" i="1"/>
  <c r="S196" i="1" s="1"/>
  <c r="P196" i="1"/>
  <c r="R196" i="1" s="1"/>
  <c r="Q163" i="1"/>
  <c r="S163" i="1" s="1"/>
  <c r="P163" i="1"/>
  <c r="R163" i="1" s="1"/>
  <c r="Q178" i="1"/>
  <c r="S178" i="1" s="1"/>
  <c r="P178" i="1"/>
  <c r="R178" i="1" s="1"/>
  <c r="Q159" i="1"/>
  <c r="S159" i="1" s="1"/>
  <c r="P159" i="1"/>
  <c r="R159" i="1" s="1"/>
  <c r="P165" i="1"/>
  <c r="R165" i="1" s="1"/>
  <c r="Q165" i="1"/>
  <c r="S165" i="1" s="1"/>
  <c r="Q174" i="1"/>
  <c r="S174" i="1" s="1"/>
  <c r="P174" i="1"/>
  <c r="R174" i="1" s="1"/>
  <c r="Q181" i="1"/>
  <c r="S181" i="1" s="1"/>
  <c r="P181" i="1"/>
  <c r="R181" i="1" s="1"/>
  <c r="Q177" i="1"/>
  <c r="S177" i="1" s="1"/>
  <c r="P177" i="1"/>
  <c r="R177" i="1" s="1"/>
  <c r="Q184" i="1"/>
  <c r="S184" i="1" s="1"/>
  <c r="P184" i="1"/>
  <c r="R184" i="1" s="1"/>
  <c r="Q188" i="1"/>
  <c r="S188" i="1" s="1"/>
  <c r="P188" i="1"/>
  <c r="R188" i="1" s="1"/>
  <c r="Q193" i="1"/>
  <c r="S193" i="1" s="1"/>
  <c r="P193" i="1"/>
  <c r="R193" i="1" s="1"/>
  <c r="Q201" i="1"/>
  <c r="S201" i="1" s="1"/>
  <c r="P201" i="1"/>
  <c r="R201" i="1" s="1"/>
  <c r="Q190" i="1"/>
  <c r="S190" i="1" s="1"/>
  <c r="P190" i="1"/>
  <c r="R190" i="1" s="1"/>
  <c r="Q198" i="1"/>
  <c r="S198" i="1" s="1"/>
  <c r="P198" i="1"/>
  <c r="R198" i="1" s="1"/>
  <c r="P167" i="1"/>
  <c r="R167" i="1" s="1"/>
  <c r="Q167" i="1"/>
  <c r="S167" i="1" s="1"/>
  <c r="Q168" i="1"/>
  <c r="S168" i="1" s="1"/>
  <c r="P168" i="1"/>
  <c r="R168" i="1" s="1"/>
  <c r="Q160" i="1"/>
  <c r="S160" i="1" s="1"/>
  <c r="P160" i="1"/>
  <c r="R160" i="1" s="1"/>
  <c r="Q166" i="1"/>
  <c r="S166" i="1" s="1"/>
  <c r="P166" i="1"/>
  <c r="R166" i="1" s="1"/>
  <c r="Q161" i="1"/>
  <c r="S161" i="1" s="1"/>
  <c r="P161" i="1"/>
  <c r="R161" i="1" s="1"/>
  <c r="Q176" i="1"/>
  <c r="S176" i="1" s="1"/>
  <c r="P176" i="1"/>
  <c r="R176" i="1" s="1"/>
  <c r="Q171" i="1"/>
  <c r="S171" i="1" s="1"/>
  <c r="P171" i="1"/>
  <c r="R171" i="1" s="1"/>
  <c r="Q179" i="1"/>
  <c r="S179" i="1" s="1"/>
  <c r="P179" i="1"/>
  <c r="R179" i="1" s="1"/>
  <c r="Q185" i="1"/>
  <c r="S185" i="1" s="1"/>
  <c r="P185" i="1"/>
  <c r="R185" i="1" s="1"/>
  <c r="Q189" i="1"/>
  <c r="S189" i="1" s="1"/>
  <c r="P189" i="1"/>
  <c r="R189" i="1" s="1"/>
  <c r="Q195" i="1"/>
  <c r="S195" i="1" s="1"/>
  <c r="P195" i="1"/>
  <c r="R195" i="1" s="1"/>
  <c r="Q202" i="1"/>
  <c r="S202" i="1" s="1"/>
  <c r="P202" i="1"/>
  <c r="R202" i="1" s="1"/>
  <c r="Q192" i="1"/>
  <c r="S192" i="1" s="1"/>
  <c r="P192" i="1"/>
  <c r="R192" i="1" s="1"/>
  <c r="Q200" i="1"/>
  <c r="S200" i="1" s="1"/>
  <c r="P200" i="1"/>
  <c r="R200" i="1" s="1"/>
  <c r="L123" i="1"/>
  <c r="N123" i="1" s="1"/>
  <c r="P123" i="1" s="1"/>
  <c r="L119" i="1"/>
  <c r="N119" i="1" s="1"/>
  <c r="P119" i="1" s="1"/>
  <c r="L115" i="1"/>
  <c r="N115" i="1" s="1"/>
  <c r="P115" i="1" s="1"/>
  <c r="L144" i="1"/>
  <c r="N144" i="1" s="1"/>
  <c r="P144" i="1" s="1"/>
  <c r="L134" i="1"/>
  <c r="N134" i="1" s="1"/>
  <c r="P134" i="1" s="1"/>
  <c r="L130" i="1"/>
  <c r="N130" i="1" s="1"/>
  <c r="P130" i="1" s="1"/>
  <c r="L126" i="1"/>
  <c r="N126" i="1" s="1"/>
  <c r="P126" i="1" s="1"/>
  <c r="L122" i="1"/>
  <c r="N122" i="1" s="1"/>
  <c r="P122" i="1" s="1"/>
  <c r="L118" i="1"/>
  <c r="N118" i="1" s="1"/>
  <c r="P118" i="1" s="1"/>
  <c r="L114" i="1"/>
  <c r="N114" i="1" s="1"/>
  <c r="P114" i="1" s="1"/>
  <c r="L137" i="1"/>
  <c r="N137" i="1" s="1"/>
  <c r="P137" i="1" s="1"/>
  <c r="L133" i="1"/>
  <c r="N133" i="1" s="1"/>
  <c r="P133" i="1" s="1"/>
  <c r="L129" i="1"/>
  <c r="N129" i="1" s="1"/>
  <c r="P129" i="1" s="1"/>
  <c r="L125" i="1"/>
  <c r="N125" i="1" s="1"/>
  <c r="P125" i="1" s="1"/>
  <c r="L121" i="1"/>
  <c r="N121" i="1" s="1"/>
  <c r="P121" i="1" s="1"/>
  <c r="L117" i="1"/>
  <c r="N117" i="1" s="1"/>
  <c r="P117" i="1" s="1"/>
  <c r="N113" i="1"/>
  <c r="L146" i="1"/>
  <c r="N146" i="1" s="1"/>
  <c r="P146" i="1" s="1"/>
  <c r="L136" i="1"/>
  <c r="N136" i="1" s="1"/>
  <c r="P136" i="1" s="1"/>
  <c r="L145" i="1"/>
  <c r="N145" i="1" s="1"/>
  <c r="P145" i="1" s="1"/>
  <c r="L132" i="1"/>
  <c r="N132" i="1" s="1"/>
  <c r="P132" i="1" s="1"/>
  <c r="L128" i="1"/>
  <c r="N128" i="1" s="1"/>
  <c r="P128" i="1" s="1"/>
  <c r="L120" i="1"/>
  <c r="N120" i="1" s="1"/>
  <c r="P120" i="1" s="1"/>
  <c r="L135" i="1"/>
  <c r="N135" i="1" s="1"/>
  <c r="P135" i="1" s="1"/>
  <c r="L131" i="1"/>
  <c r="N131" i="1" s="1"/>
  <c r="P131" i="1" s="1"/>
  <c r="L116" i="1"/>
  <c r="N116" i="1" s="1"/>
  <c r="P116" i="1" s="1"/>
  <c r="L127" i="1"/>
  <c r="N127" i="1" s="1"/>
  <c r="P127" i="1" s="1"/>
  <c r="L124" i="1"/>
  <c r="N124" i="1" s="1"/>
  <c r="P124" i="1" s="1"/>
  <c r="L148" i="1"/>
  <c r="N148" i="1" s="1"/>
  <c r="P148" i="1" s="1"/>
  <c r="L102" i="1"/>
  <c r="N102" i="1" s="1"/>
  <c r="L98" i="1"/>
  <c r="N98" i="1" s="1"/>
  <c r="P98" i="1" s="1"/>
  <c r="L93" i="1"/>
  <c r="N93" i="1" s="1"/>
  <c r="P93" i="1" s="1"/>
  <c r="L80" i="1"/>
  <c r="N80" i="1" s="1"/>
  <c r="P80" i="1" s="1"/>
  <c r="L147" i="1"/>
  <c r="N147" i="1" s="1"/>
  <c r="P147" i="1" s="1"/>
  <c r="L101" i="1"/>
  <c r="N101" i="1" s="1"/>
  <c r="P101" i="1" s="1"/>
  <c r="L97" i="1"/>
  <c r="N97" i="1" s="1"/>
  <c r="P97" i="1" s="1"/>
  <c r="L92" i="1"/>
  <c r="N92" i="1" s="1"/>
  <c r="P92" i="1" s="1"/>
  <c r="L79" i="1"/>
  <c r="N79" i="1" s="1"/>
  <c r="P79" i="1" s="1"/>
  <c r="L150" i="1"/>
  <c r="N150" i="1" s="1"/>
  <c r="P150" i="1" s="1"/>
  <c r="L100" i="1"/>
  <c r="N100" i="1" s="1"/>
  <c r="P100" i="1" s="1"/>
  <c r="L96" i="1"/>
  <c r="N96" i="1" s="1"/>
  <c r="P96" i="1" s="1"/>
  <c r="L91" i="1"/>
  <c r="N91" i="1" s="1"/>
  <c r="P91" i="1" s="1"/>
  <c r="L149" i="1"/>
  <c r="N149" i="1" s="1"/>
  <c r="P149" i="1" s="1"/>
  <c r="L103" i="1"/>
  <c r="L99" i="1"/>
  <c r="N99" i="1" s="1"/>
  <c r="P99" i="1" s="1"/>
  <c r="L95" i="1"/>
  <c r="N95" i="1" s="1"/>
  <c r="P95" i="1" s="1"/>
  <c r="L94" i="1"/>
  <c r="N94" i="1" s="1"/>
  <c r="P94" i="1" s="1"/>
  <c r="L82" i="1"/>
  <c r="N82" i="1" s="1"/>
  <c r="P82" i="1" s="1"/>
  <c r="L81" i="1"/>
  <c r="N81" i="1" s="1"/>
  <c r="P81" i="1" s="1"/>
  <c r="L90" i="1"/>
  <c r="N90" i="1" s="1"/>
  <c r="P90" i="1" s="1"/>
  <c r="L86" i="1"/>
  <c r="N86" i="1" s="1"/>
  <c r="P86" i="1" s="1"/>
  <c r="L76" i="1"/>
  <c r="N76" i="1" s="1"/>
  <c r="P76" i="1" s="1"/>
  <c r="L89" i="1"/>
  <c r="N89" i="1" s="1"/>
  <c r="P89" i="1" s="1"/>
  <c r="L85" i="1"/>
  <c r="N85" i="1" s="1"/>
  <c r="P85" i="1" s="1"/>
  <c r="L74" i="1"/>
  <c r="N74" i="1" s="1"/>
  <c r="P74" i="1" s="1"/>
  <c r="L69" i="1"/>
  <c r="N69" i="1" s="1"/>
  <c r="P69" i="1" s="1"/>
  <c r="L68" i="1"/>
  <c r="N68" i="1" s="1"/>
  <c r="P68" i="1" s="1"/>
  <c r="L78" i="1"/>
  <c r="N78" i="1" s="1"/>
  <c r="P78" i="1" s="1"/>
  <c r="L88" i="1"/>
  <c r="N88" i="1" s="1"/>
  <c r="P88" i="1" s="1"/>
  <c r="L84" i="1"/>
  <c r="N84" i="1" s="1"/>
  <c r="P84" i="1" s="1"/>
  <c r="L67" i="1"/>
  <c r="N67" i="1" s="1"/>
  <c r="P67" i="1" s="1"/>
  <c r="L75" i="1"/>
  <c r="N75" i="1" s="1"/>
  <c r="P75" i="1" s="1"/>
  <c r="L70" i="1"/>
  <c r="N70" i="1" s="1"/>
  <c r="P70" i="1" s="1"/>
  <c r="L77" i="1"/>
  <c r="N77" i="1" s="1"/>
  <c r="P77" i="1" s="1"/>
  <c r="L87" i="1"/>
  <c r="N87" i="1" s="1"/>
  <c r="P87" i="1" s="1"/>
  <c r="L83" i="1"/>
  <c r="N83" i="1" s="1"/>
  <c r="P83" i="1" s="1"/>
  <c r="L65" i="1"/>
  <c r="N65" i="1" s="1"/>
  <c r="P65" i="1" s="1"/>
  <c r="L73" i="1"/>
  <c r="N73" i="1" s="1"/>
  <c r="P73" i="1" s="1"/>
  <c r="L66" i="1"/>
  <c r="N66" i="1" s="1"/>
  <c r="P66" i="1" s="1"/>
  <c r="L72" i="1"/>
  <c r="N72" i="1" s="1"/>
  <c r="P72" i="1" s="1"/>
  <c r="L71" i="1"/>
  <c r="N71" i="1" s="1"/>
  <c r="P71" i="1" s="1"/>
</calcChain>
</file>

<file path=xl/sharedStrings.xml><?xml version="1.0" encoding="utf-8"?>
<sst xmlns="http://schemas.openxmlformats.org/spreadsheetml/2006/main" count="2877" uniqueCount="1046">
  <si>
    <t>sed slab thickness (cm)???</t>
  </si>
  <si>
    <t>Green/Red = Requires input from Regr</t>
  </si>
  <si>
    <t xml:space="preserve">From Regr. next wksht </t>
  </si>
  <si>
    <t>From Regr. next wksht</t>
  </si>
  <si>
    <t>ul air</t>
  </si>
  <si>
    <t>28 area</t>
  </si>
  <si>
    <t>29 area</t>
  </si>
  <si>
    <t>SAMPLES</t>
  </si>
  <si>
    <t>mass N2 nmoles</t>
  </si>
  <si>
    <t>28 mass nmoles</t>
  </si>
  <si>
    <t>29 mass nmoles</t>
  </si>
  <si>
    <t>30 mass nmoles</t>
  </si>
  <si>
    <t>calc 29/28 mass</t>
  </si>
  <si>
    <t>calc 30/28 mass</t>
  </si>
  <si>
    <t>raw 28 mass</t>
  </si>
  <si>
    <t>raw 29 mass</t>
  </si>
  <si>
    <t>raw 30 mass</t>
  </si>
  <si>
    <t>blank 29 mass</t>
  </si>
  <si>
    <t>blank 30 mass</t>
  </si>
  <si>
    <t>correct 29 mass nmoles</t>
  </si>
  <si>
    <t>correct 30 mass nmoles</t>
  </si>
  <si>
    <t>Total mass check</t>
  </si>
  <si>
    <t>amx regular slope=.0001</t>
  </si>
  <si>
    <t>den regular=.00004</t>
  </si>
  <si>
    <t>amx with formate slope=.0001</t>
  </si>
  <si>
    <t>den with formate=.00003</t>
  </si>
  <si>
    <t>Assumes that the 28 mass is all background</t>
  </si>
  <si>
    <t>Based on 28 as Background -Sometimes OK</t>
  </si>
  <si>
    <t>Based on 28 as Background - OK</t>
  </si>
  <si>
    <t>delta 15N</t>
  </si>
  <si>
    <t>Mole Fraction (MF) 15N</t>
  </si>
  <si>
    <t>MF excess</t>
  </si>
  <si>
    <t>Total Area</t>
  </si>
  <si>
    <t>Total Mass N2</t>
  </si>
  <si>
    <t>SLOPE total mass v total  area</t>
  </si>
  <si>
    <t xml:space="preserve">N mass as N2 nmoles </t>
  </si>
  <si>
    <t>nmoles 29N excess per g wet sed</t>
  </si>
  <si>
    <t>Preferred and calculated from Mole Fraction</t>
  </si>
  <si>
    <t>Not Dependent on 28 Background Assumption</t>
  </si>
  <si>
    <t xml:space="preserve">STEP #1  AIR STANDARDS  </t>
  </si>
  <si>
    <t>Relates peak areas to N2 mass(es) in sample loop</t>
  </si>
  <si>
    <t>Total Argon area (mass 40 + 36)</t>
  </si>
  <si>
    <t>del 15N per mil</t>
  </si>
  <si>
    <t>STEP 2 - CALCULATE EXCESS 29 AND 30 MASSES</t>
  </si>
  <si>
    <t>Step 3 Adjusting Excess 29 and 30 for NO3 tracer dilution</t>
  </si>
  <si>
    <t>CALCULATION OF AMMOX AND DNF RATES</t>
  </si>
  <si>
    <t>AMMOX rate per loop vol</t>
  </si>
  <si>
    <t>DNF rate per loop vol</t>
  </si>
  <si>
    <t>Enter slope from mass 30 regr.</t>
  </si>
  <si>
    <t>Total DNF rate (whole incub)</t>
  </si>
  <si>
    <t>wet sed (g)</t>
  </si>
  <si>
    <t>in N units (not N2)</t>
  </si>
  <si>
    <t>Total DNF rate per area</t>
  </si>
  <si>
    <t>Enter slope from mass 29 regr.</t>
  </si>
  <si>
    <t>Total AMMOX rate (whole incub)</t>
  </si>
  <si>
    <t>Total AMMOX rate per area</t>
  </si>
  <si>
    <t>*Note - The AMMOX rates</t>
  </si>
  <si>
    <t>should be adjusted for</t>
  </si>
  <si>
    <t>29production in the 15NH4 label</t>
  </si>
  <si>
    <t>experiment</t>
  </si>
  <si>
    <t>AMMOX and DNF WORKSHEET</t>
  </si>
  <si>
    <t>From Regr. Eqn abov</t>
  </si>
  <si>
    <t>SLOPE 30mass v 30 area</t>
  </si>
  <si>
    <t>GC Sample Loop size ul</t>
  </si>
  <si>
    <t>Exetainer Hdspc vol ul = Total vol - slurry vol</t>
  </si>
  <si>
    <t>wet bulk density (g cm-3)??</t>
  </si>
  <si>
    <t>Green Cells are referenced automattically to cells in Step 2. Make sure you have the right data.</t>
  </si>
  <si>
    <t>Reds still require input</t>
  </si>
  <si>
    <t>if NO3 is not significantly  diluted you can use column P also</t>
  </si>
  <si>
    <t>Vol porewater (ml)</t>
  </si>
  <si>
    <t>Atom % Excess of added 15NO3</t>
  </si>
  <si>
    <t>Volume of 15NO3 spike (ml)</t>
  </si>
  <si>
    <t>Mass of added 15NO3 (nmoles N)</t>
  </si>
  <si>
    <t>NO3 concentration of porewater uM</t>
  </si>
  <si>
    <t>Nox Box</t>
  </si>
  <si>
    <t>Mass ambient NO3 (nmoles)</t>
  </si>
  <si>
    <t>Fn</t>
  </si>
  <si>
    <t>Fn ^-1</t>
  </si>
  <si>
    <t>Fn ^-2</t>
  </si>
  <si>
    <t>Tracer dilution corrected ANAMMOX 29 nmoles g sed-1 per loop</t>
  </si>
  <si>
    <t>Diluted Tracer Ratio At%</t>
  </si>
  <si>
    <t>Other Worksheets</t>
  </si>
  <si>
    <t>STEP #4</t>
  </si>
  <si>
    <t>STEP #5 SEMI-BOGUS CONVERSION OF PER GRAM RATES TO AREA RATES</t>
  </si>
  <si>
    <t>correct 30 mass nmoles per g wet sed</t>
  </si>
  <si>
    <t>nmoles N2 per g wet sed min-1</t>
  </si>
  <si>
    <t>umoles N per g wet sed hr-1</t>
  </si>
  <si>
    <t>ratio gdw : g wet sed????</t>
  </si>
  <si>
    <t>calc 29/28 area</t>
  </si>
  <si>
    <t>Mole fract 14</t>
  </si>
  <si>
    <t>Mole fract 15</t>
  </si>
  <si>
    <t>28N2</t>
  </si>
  <si>
    <t>29N2</t>
  </si>
  <si>
    <t>30N2</t>
  </si>
  <si>
    <t>29/28</t>
  </si>
  <si>
    <t>30/28</t>
  </si>
  <si>
    <t>umoles N m-2 day</t>
  </si>
  <si>
    <t>P (kPa)</t>
  </si>
  <si>
    <t>n (moles)</t>
  </si>
  <si>
    <t>R(J / mol K</t>
  </si>
  <si>
    <t>T (K)</t>
  </si>
  <si>
    <t>Enter P in atm</t>
  </si>
  <si>
    <t>Vtot (liters)/ per mole</t>
  </si>
  <si>
    <t>(same as ul per umole)</t>
  </si>
  <si>
    <t>Enter T in deg C</t>
  </si>
  <si>
    <t>IDEAL GAS LAW</t>
  </si>
  <si>
    <t>AIR STANDARDS</t>
  </si>
  <si>
    <t>ul N2</t>
  </si>
  <si>
    <t>Yellow = Known Inputs or Constants</t>
  </si>
  <si>
    <t>Red = Measured Inputs</t>
  </si>
  <si>
    <t>Blue = Calculated values</t>
  </si>
  <si>
    <t>should be zero</t>
  </si>
  <si>
    <t>30 area (Total)</t>
  </si>
  <si>
    <t>30 mass nmoles (N2 only)</t>
  </si>
  <si>
    <t>N2 only 30 area</t>
  </si>
  <si>
    <t>CONSTANTS</t>
  </si>
  <si>
    <t>SLOPE 28mass v 28 area</t>
  </si>
  <si>
    <t>SLOPE 29mass v 29 area</t>
  </si>
  <si>
    <t>*Note - All slopes should be consistent</t>
  </si>
  <si>
    <t>correct 29 mass nmoles per g wet sed</t>
  </si>
  <si>
    <t>Excess mass 29 nmoles N per g sed per sample loop</t>
  </si>
  <si>
    <t>Excess mass 30 nmoles N per g sed per sample loop</t>
  </si>
  <si>
    <t>Total Argon area (mass 36+40)</t>
  </si>
  <si>
    <t>The spreadsheet does this two ways: 1) calculates excess 29 assuming any 28 mass is leakage (column P); 2) calculates excess 29 from MF (derived from delta N value)  and binomial dist of 28,29,30 (column U)</t>
  </si>
  <si>
    <t>The former is ok unless the NO3 tracer is really diluted and 28 gets produced from denit.  The latter (column U) is preferred and used in the rate regressions.  Bigger issue with 14NO3 incubs.</t>
  </si>
  <si>
    <t>USE THE SLOPE DATA FROM THE TRACER DILUTION CORRECTED REGRESSION</t>
  </si>
  <si>
    <t>Concentration of 15NO3 spike (millimolar)</t>
  </si>
  <si>
    <t>Tracer dilution corrected ANAMMOX 30 nmoles g sed-1 per loop</t>
  </si>
  <si>
    <t>Corrected nmoles 29N2 g-1</t>
  </si>
  <si>
    <t>Corrected nmoles 30N2 g-1</t>
  </si>
  <si>
    <t>Time hr</t>
  </si>
  <si>
    <t>A01_15NO3_T0A</t>
  </si>
  <si>
    <t>A01_15NO3_T0B</t>
  </si>
  <si>
    <t>A01_15NO3_T1A</t>
  </si>
  <si>
    <t>A01_15NO3_T1B</t>
  </si>
  <si>
    <t>A01_15NO3_T2A</t>
  </si>
  <si>
    <t>A01_15NO3_T2B</t>
  </si>
  <si>
    <t>A02_15NO3_T0A</t>
  </si>
  <si>
    <t>A02_15NO3_T0B</t>
  </si>
  <si>
    <t>A02_15NO3_T1A</t>
  </si>
  <si>
    <t>A02_15NO3_T1B</t>
  </si>
  <si>
    <t>A02_15NO3_T2A</t>
  </si>
  <si>
    <t>A02_15NO3_T2B</t>
  </si>
  <si>
    <t>A03_15NO3_T0A</t>
  </si>
  <si>
    <t>A03_15NO3_T0B</t>
  </si>
  <si>
    <t>A03_15NO3_T1A</t>
  </si>
  <si>
    <t>A03_15NO3_T1B</t>
  </si>
  <si>
    <t>A03_15NO3_T2A</t>
  </si>
  <si>
    <t>A03_15NO3_T2B</t>
  </si>
  <si>
    <t>A04_15NO3_T0A</t>
  </si>
  <si>
    <t>A04_15NO3_T0B</t>
  </si>
  <si>
    <t>A04_15NO3_T1A</t>
  </si>
  <si>
    <t>A04_15NO3_T1B</t>
  </si>
  <si>
    <t>A04_15NO3_T2A</t>
  </si>
  <si>
    <t>A04_15NO3_T2B</t>
  </si>
  <si>
    <t>A05_15NO3_T0A</t>
  </si>
  <si>
    <t>A05_15NO3_T0B</t>
  </si>
  <si>
    <t>A05_15NO3_T1A</t>
  </si>
  <si>
    <t>A05_15NO3_T1B</t>
  </si>
  <si>
    <t>A05_15NO3_T2A</t>
  </si>
  <si>
    <t>A05_15NO3_T2B</t>
  </si>
  <si>
    <t>A06_15NO3_T0A</t>
  </si>
  <si>
    <t>A06_15NO3_T0B</t>
  </si>
  <si>
    <t>A06_15NO3_T1A</t>
  </si>
  <si>
    <t>A06_15NO3_T1B</t>
  </si>
  <si>
    <t>A06_15NO3_T2A</t>
  </si>
  <si>
    <t>A06_15NO3_T2B</t>
  </si>
  <si>
    <t>29N2 g-1</t>
  </si>
  <si>
    <t>30N2 g-1</t>
  </si>
  <si>
    <t xml:space="preserve">TO USE THIS WORKSHEET: </t>
  </si>
  <si>
    <t xml:space="preserve">Look for where it says STEP #1 STANDARDS </t>
  </si>
  <si>
    <t xml:space="preserve">here you will copy from your raw data file (that you downloaded off the IRMS software) the 28 area, 29 area, and 30 area as well as the d15/14N value - be sure to paste using paste values </t>
  </si>
  <si>
    <t xml:space="preserve">then you will look at the slope that is calculated in the standard curve graphs and copy the slope into the red box below each graph </t>
  </si>
  <si>
    <t xml:space="preserve">STEP #2 Samples </t>
  </si>
  <si>
    <t xml:space="preserve">copy and paste your sample names into the first column </t>
  </si>
  <si>
    <t xml:space="preserve">copy and past the 28,29,30 area and del value as values </t>
  </si>
  <si>
    <t xml:space="preserve">you do not need to add a time just put 0 or 1 it should not effect the calculations it is just for you to know </t>
  </si>
  <si>
    <t xml:space="preserve">put in the sample volume under weight (g) even if it is mL you can just put 1 mL or however many it is </t>
  </si>
  <si>
    <t>this section is done</t>
  </si>
  <si>
    <t>STEP #3 Dilution correction</t>
  </si>
  <si>
    <t xml:space="preserve">you should not have to change the atom % since we use 99.99 in our samples </t>
  </si>
  <si>
    <t xml:space="preserve">you do have to correct the concentration added in the red section as well as the volume </t>
  </si>
  <si>
    <t>if your sample had no prior NO2/3 in it before you are done if it has a known concentration of 14NO2/3 (usually only applicable in porewater samples) then you would have to put that in the corresponding column</t>
  </si>
  <si>
    <t xml:space="preserve">The yellow columns in this section are your results </t>
  </si>
  <si>
    <t xml:space="preserve">DON’T WORRY ABOUT STEPS 4 or 5 - you don't need to worry about these for the abiotic stuff </t>
  </si>
  <si>
    <t xml:space="preserve">Raw Data: </t>
  </si>
  <si>
    <t xml:space="preserve">On this tab I always put what I downloaded off of the IRMS Software raw with no adjustments </t>
  </si>
  <si>
    <t xml:space="preserve">Raw Data Cleaned Up: </t>
  </si>
  <si>
    <t xml:space="preserve">On this tab I delete all columns from the raw data file that I do not need so that all I have left is the sample name, number, area 28, area 29, area 30, and the del value </t>
  </si>
  <si>
    <t xml:space="preserve">N2 Calc </t>
  </si>
  <si>
    <t xml:space="preserve">Rate Summary Sheet </t>
  </si>
  <si>
    <t xml:space="preserve">the stuff on this sheet is up to you if you need to calculate rates overtime and you have multiple points to plot you can do that </t>
  </si>
  <si>
    <t xml:space="preserve">if not then I will just make a summary sheet with a bar graph showing the amount of 29 N2 produced in each sample or 30 N2 in each sample (if I have triplicates or duplicates I will calculate averages on this sheet then plot them) </t>
  </si>
  <si>
    <t>Row</t>
  </si>
  <si>
    <t>Identifier 1</t>
  </si>
  <si>
    <t>Identifier 2</t>
  </si>
  <si>
    <t>Method</t>
  </si>
  <si>
    <t>Ref  Name</t>
  </si>
  <si>
    <t>Rt</t>
  </si>
  <si>
    <t>Peak Nr</t>
  </si>
  <si>
    <t>Area 28</t>
  </si>
  <si>
    <t>Ampl  28</t>
  </si>
  <si>
    <t>Area 29</t>
  </si>
  <si>
    <t>Ampl  29</t>
  </si>
  <si>
    <t>Area 30</t>
  </si>
  <si>
    <t>Ampl  30</t>
  </si>
  <si>
    <t>d 15N/14N</t>
  </si>
  <si>
    <t>AT% 15N/14N</t>
  </si>
  <si>
    <t>Area All</t>
  </si>
  <si>
    <t>rArea All</t>
  </si>
  <si>
    <t>rArea 28</t>
  </si>
  <si>
    <t>BGD 28</t>
  </si>
  <si>
    <t>rArea 29</t>
  </si>
  <si>
    <t>BGD 29</t>
  </si>
  <si>
    <t>rArea 30</t>
  </si>
  <si>
    <t>BGD 30</t>
  </si>
  <si>
    <t>rR 29N2/28N2</t>
  </si>
  <si>
    <t>rd 29N2/28N2</t>
  </si>
  <si>
    <t>d 29N2/28N2</t>
  </si>
  <si>
    <t>rR 30N2/28N2</t>
  </si>
  <si>
    <t>rd 30N2/28N2</t>
  </si>
  <si>
    <t>d 30N2/28N2</t>
  </si>
  <si>
    <t>STD_Chk_10</t>
  </si>
  <si>
    <t>SW-SERC</t>
  </si>
  <si>
    <t>N2+ inject2 no split_c adj timings-x</t>
  </si>
  <si>
    <t>N2_zero</t>
  </si>
  <si>
    <t>32.9</t>
  </si>
  <si>
    <t>53.5</t>
  </si>
  <si>
    <t>769.3</t>
  </si>
  <si>
    <t>32.8</t>
  </si>
  <si>
    <t>56.8</t>
  </si>
  <si>
    <t>878.8</t>
  </si>
  <si>
    <t>58.0</t>
  </si>
  <si>
    <t>918.2</t>
  </si>
  <si>
    <t>32.7</t>
  </si>
  <si>
    <t>57.5</t>
  </si>
  <si>
    <t>939.9</t>
  </si>
  <si>
    <t>30.3</t>
  </si>
  <si>
    <t>39.4</t>
  </si>
  <si>
    <t>852.0</t>
  </si>
  <si>
    <t>33.1</t>
  </si>
  <si>
    <t>40.5</t>
  </si>
  <si>
    <t>803.3</t>
  </si>
  <si>
    <t>MSM_WC_CoreC_T6_B</t>
  </si>
  <si>
    <t>33.8</t>
  </si>
  <si>
    <t>53.8</t>
  </si>
  <si>
    <t>753.8</t>
  </si>
  <si>
    <t>866.2</t>
  </si>
  <si>
    <t>59.7</t>
  </si>
  <si>
    <t>908.1</t>
  </si>
  <si>
    <t>59.5</t>
  </si>
  <si>
    <t>932.9</t>
  </si>
  <si>
    <t>33.0</t>
  </si>
  <si>
    <t>42.1</t>
  </si>
  <si>
    <t>749.1</t>
  </si>
  <si>
    <t>33.9</t>
  </si>
  <si>
    <t>42.0</t>
  </si>
  <si>
    <t>MSM_WC_CoreC_T6_A</t>
  </si>
  <si>
    <t>35.3</t>
  </si>
  <si>
    <t>64.4</t>
  </si>
  <si>
    <t>774.2</t>
  </si>
  <si>
    <t>35.4</t>
  </si>
  <si>
    <t>68.8</t>
  </si>
  <si>
    <t>885.9</t>
  </si>
  <si>
    <t>72.1</t>
  </si>
  <si>
    <t>927.3</t>
  </si>
  <si>
    <t>67.6</t>
  </si>
  <si>
    <t>947.7</t>
  </si>
  <si>
    <t>34.2</t>
  </si>
  <si>
    <t>44.1</t>
  </si>
  <si>
    <t>749.4</t>
  </si>
  <si>
    <t>35.2</t>
  </si>
  <si>
    <t>43.6</t>
  </si>
  <si>
    <t>740.6</t>
  </si>
  <si>
    <t>MSM_WC_CoreC_T5_B</t>
  </si>
  <si>
    <t>37.4</t>
  </si>
  <si>
    <t>61.8</t>
  </si>
  <si>
    <t>780.1</t>
  </si>
  <si>
    <t>65.7</t>
  </si>
  <si>
    <t>893.3</t>
  </si>
  <si>
    <t>67.1</t>
  </si>
  <si>
    <t>934.0</t>
  </si>
  <si>
    <t>37.2</t>
  </si>
  <si>
    <t>65.8</t>
  </si>
  <si>
    <t>956.6</t>
  </si>
  <si>
    <t>35.8</t>
  </si>
  <si>
    <t>45.3</t>
  </si>
  <si>
    <t>757.3</t>
  </si>
  <si>
    <t>36.6</t>
  </si>
  <si>
    <t>44.8</t>
  </si>
  <si>
    <t>752.5</t>
  </si>
  <si>
    <t>MSM_WC_CoreC_T5_A</t>
  </si>
  <si>
    <t>39.0</t>
  </si>
  <si>
    <t>66.0</t>
  </si>
  <si>
    <t>813.9</t>
  </si>
  <si>
    <t>38.9</t>
  </si>
  <si>
    <t>71.7</t>
  </si>
  <si>
    <t>930.0</t>
  </si>
  <si>
    <t>38.8</t>
  </si>
  <si>
    <t>74.2</t>
  </si>
  <si>
    <t>971.4</t>
  </si>
  <si>
    <t>72.0</t>
  </si>
  <si>
    <t>991.0</t>
  </si>
  <si>
    <t>48.1</t>
  </si>
  <si>
    <t>770.0</t>
  </si>
  <si>
    <t>38.6</t>
  </si>
  <si>
    <t>47.4</t>
  </si>
  <si>
    <t>761.3</t>
  </si>
  <si>
    <t>MSM_WC_CoreC_T4_B</t>
  </si>
  <si>
    <t>41.3</t>
  </si>
  <si>
    <t>68.5</t>
  </si>
  <si>
    <t>784.2</t>
  </si>
  <si>
    <t>41.1</t>
  </si>
  <si>
    <t>73.8</t>
  </si>
  <si>
    <t>899.1</t>
  </si>
  <si>
    <t>41.2</t>
  </si>
  <si>
    <t>76.8</t>
  </si>
  <si>
    <t>941.9</t>
  </si>
  <si>
    <t>74.0</t>
  </si>
  <si>
    <t>965.5</t>
  </si>
  <si>
    <t>39.6</t>
  </si>
  <si>
    <t>50.2</t>
  </si>
  <si>
    <t>768.8</t>
  </si>
  <si>
    <t>39.9</t>
  </si>
  <si>
    <t>49.3</t>
  </si>
  <si>
    <t>768.0</t>
  </si>
  <si>
    <t>MSM_WC_CoreC_T4_A</t>
  </si>
  <si>
    <t>45.0</t>
  </si>
  <si>
    <t>68.1</t>
  </si>
  <si>
    <t>790.1</t>
  </si>
  <si>
    <t>71.1</t>
  </si>
  <si>
    <t>904.2</t>
  </si>
  <si>
    <t>72.2</t>
  </si>
  <si>
    <t>946.0</t>
  </si>
  <si>
    <t>44.6</t>
  </si>
  <si>
    <t>73.1</t>
  </si>
  <si>
    <t>971.9</t>
  </si>
  <si>
    <t>42.4</t>
  </si>
  <si>
    <t>52.3</t>
  </si>
  <si>
    <t>773.9</t>
  </si>
  <si>
    <t>43.1</t>
  </si>
  <si>
    <t>51.5</t>
  </si>
  <si>
    <t>764.1</t>
  </si>
  <si>
    <t>MSM_WC_CoreC_T3_B</t>
  </si>
  <si>
    <t>69.2</t>
  </si>
  <si>
    <t>805.1</t>
  </si>
  <si>
    <t>47.1</t>
  </si>
  <si>
    <t>70.0</t>
  </si>
  <si>
    <t>918.0</t>
  </si>
  <si>
    <t>46.9</t>
  </si>
  <si>
    <t>71.9</t>
  </si>
  <si>
    <t>959.9</t>
  </si>
  <si>
    <t>46.8</t>
  </si>
  <si>
    <t>986.0</t>
  </si>
  <si>
    <t>44.7</t>
  </si>
  <si>
    <t>55.4</t>
  </si>
  <si>
    <t>785.0</t>
  </si>
  <si>
    <t>46.1</t>
  </si>
  <si>
    <t>55.2</t>
  </si>
  <si>
    <t>777.9</t>
  </si>
  <si>
    <t>MSM_WC_CoreC_T3_A</t>
  </si>
  <si>
    <t>51.6</t>
  </si>
  <si>
    <t>75.1</t>
  </si>
  <si>
    <t>889.0</t>
  </si>
  <si>
    <t>51.3</t>
  </si>
  <si>
    <t>77.6</t>
  </si>
  <si>
    <t>1015.6</t>
  </si>
  <si>
    <t>51.1</t>
  </si>
  <si>
    <t>79.7</t>
  </si>
  <si>
    <t>1063.5</t>
  </si>
  <si>
    <t>51.0</t>
  </si>
  <si>
    <t>81.8</t>
  </si>
  <si>
    <t>1090.7</t>
  </si>
  <si>
    <t>48.6</t>
  </si>
  <si>
    <t>60.7</t>
  </si>
  <si>
    <t>833.2</t>
  </si>
  <si>
    <t>49.8</t>
  </si>
  <si>
    <t>60.2</t>
  </si>
  <si>
    <t>812.4</t>
  </si>
  <si>
    <t>MSM_WC_CoreC_T2_B</t>
  </si>
  <si>
    <t>57.1</t>
  </si>
  <si>
    <t>82.1</t>
  </si>
  <si>
    <t>828.8</t>
  </si>
  <si>
    <t>57.0</t>
  </si>
  <si>
    <t>85.6</t>
  </si>
  <si>
    <t>944.8</t>
  </si>
  <si>
    <t>87.6</t>
  </si>
  <si>
    <t>987.4</t>
  </si>
  <si>
    <t>56.7</t>
  </si>
  <si>
    <t>89.2</t>
  </si>
  <si>
    <t>1013.1</t>
  </si>
  <si>
    <t>54.2</t>
  </si>
  <si>
    <t>66.7</t>
  </si>
  <si>
    <t>811.0</t>
  </si>
  <si>
    <t>55.0</t>
  </si>
  <si>
    <t>804.4</t>
  </si>
  <si>
    <t>MSM_WC_CoreC_T2_A</t>
  </si>
  <si>
    <t>64.7</t>
  </si>
  <si>
    <t>89.6</t>
  </si>
  <si>
    <t>845.9</t>
  </si>
  <si>
    <t>64.8</t>
  </si>
  <si>
    <t>89.9</t>
  </si>
  <si>
    <t>961.2</t>
  </si>
  <si>
    <t>65.2</t>
  </si>
  <si>
    <t>92.6</t>
  </si>
  <si>
    <t>1005.2</t>
  </si>
  <si>
    <t>65.3</t>
  </si>
  <si>
    <t>95.2</t>
  </si>
  <si>
    <t>1032.5</t>
  </si>
  <si>
    <t>61.3</t>
  </si>
  <si>
    <t>74.1</t>
  </si>
  <si>
    <t>826.4</t>
  </si>
  <si>
    <t>61.9</t>
  </si>
  <si>
    <t>73.0</t>
  </si>
  <si>
    <t>822.0</t>
  </si>
  <si>
    <t>MSM_WC_CoreC_T1_B</t>
  </si>
  <si>
    <t>75.0</t>
  </si>
  <si>
    <t>101.2</t>
  </si>
  <si>
    <t>870.9</t>
  </si>
  <si>
    <t>74.8</t>
  </si>
  <si>
    <t>101.0</t>
  </si>
  <si>
    <t>986.7</t>
  </si>
  <si>
    <t>104.2</t>
  </si>
  <si>
    <t>1030.0</t>
  </si>
  <si>
    <t>106.4</t>
  </si>
  <si>
    <t>1057.1</t>
  </si>
  <si>
    <t>68.9</t>
  </si>
  <si>
    <t>83.0</t>
  </si>
  <si>
    <t>846.5</t>
  </si>
  <si>
    <t>81.1</t>
  </si>
  <si>
    <t>835.5</t>
  </si>
  <si>
    <t>MSM_WC_CoreC_T1_A</t>
  </si>
  <si>
    <t>86.8</t>
  </si>
  <si>
    <t>115.6</t>
  </si>
  <si>
    <t>902.6</t>
  </si>
  <si>
    <t>86.7</t>
  </si>
  <si>
    <t>118.4</t>
  </si>
  <si>
    <t>1020.2</t>
  </si>
  <si>
    <t>86.2</t>
  </si>
  <si>
    <t>120.4</t>
  </si>
  <si>
    <t>1063.2</t>
  </si>
  <si>
    <t>85.5</t>
  </si>
  <si>
    <t>121.7</t>
  </si>
  <si>
    <t>1089.2</t>
  </si>
  <si>
    <t>79.1</t>
  </si>
  <si>
    <t>94.8</t>
  </si>
  <si>
    <t>873.7</t>
  </si>
  <si>
    <t>79.3</t>
  </si>
  <si>
    <t>93.2</t>
  </si>
  <si>
    <t>861.4</t>
  </si>
  <si>
    <t>MSM_WC_CoreC_T0_B</t>
  </si>
  <si>
    <t>101.1</t>
  </si>
  <si>
    <t>130.8</t>
  </si>
  <si>
    <t>937.6</t>
  </si>
  <si>
    <t>100.8</t>
  </si>
  <si>
    <t>128.7</t>
  </si>
  <si>
    <t>1052.7</t>
  </si>
  <si>
    <t>100.2</t>
  </si>
  <si>
    <t>131.9</t>
  </si>
  <si>
    <t>1096.1</t>
  </si>
  <si>
    <t>99.6</t>
  </si>
  <si>
    <t>134.0</t>
  </si>
  <si>
    <t>1122.8</t>
  </si>
  <si>
    <t>92.2</t>
  </si>
  <si>
    <t>109.2</t>
  </si>
  <si>
    <t>904.4</t>
  </si>
  <si>
    <t>92.4</t>
  </si>
  <si>
    <t>107.4</t>
  </si>
  <si>
    <t>892.3</t>
  </si>
  <si>
    <t>MSM_WC_CoreC_T0_A</t>
  </si>
  <si>
    <t>117.8</t>
  </si>
  <si>
    <t>144.6</t>
  </si>
  <si>
    <t>970.0</t>
  </si>
  <si>
    <t>116.8</t>
  </si>
  <si>
    <t>139.8</t>
  </si>
  <si>
    <t>1083.1</t>
  </si>
  <si>
    <t>115.4</t>
  </si>
  <si>
    <t>137.5</t>
  </si>
  <si>
    <t>1123.4</t>
  </si>
  <si>
    <t>113.6</t>
  </si>
  <si>
    <t>136.3</t>
  </si>
  <si>
    <t>1148.3</t>
  </si>
  <si>
    <t>104.5</t>
  </si>
  <si>
    <t>121.4</t>
  </si>
  <si>
    <t>934.2</t>
  </si>
  <si>
    <t>105.0</t>
  </si>
  <si>
    <t>120.8</t>
  </si>
  <si>
    <t>924.2</t>
  </si>
  <si>
    <t>MSM_WC_CoreB_T6_B</t>
  </si>
  <si>
    <t>132.6</t>
  </si>
  <si>
    <t>156.9</t>
  </si>
  <si>
    <t>994.3</t>
  </si>
  <si>
    <t>132.5</t>
  </si>
  <si>
    <t>155.9</t>
  </si>
  <si>
    <t>1113.4</t>
  </si>
  <si>
    <t>132.1</t>
  </si>
  <si>
    <t>154.4</t>
  </si>
  <si>
    <t>1155.7</t>
  </si>
  <si>
    <t>130.9</t>
  </si>
  <si>
    <t>153.8</t>
  </si>
  <si>
    <t>1182.0</t>
  </si>
  <si>
    <t>122.3</t>
  </si>
  <si>
    <t>141.5</t>
  </si>
  <si>
    <t>971.3</t>
  </si>
  <si>
    <t>122.7</t>
  </si>
  <si>
    <t>141.3</t>
  </si>
  <si>
    <t>973.6</t>
  </si>
  <si>
    <t>MSM_WC_CoreB_T6_A</t>
  </si>
  <si>
    <t>149.1</t>
  </si>
  <si>
    <t>180.5</t>
  </si>
  <si>
    <t>1037.7</t>
  </si>
  <si>
    <t>148.6</t>
  </si>
  <si>
    <t>182.7</t>
  </si>
  <si>
    <t>1156.8</t>
  </si>
  <si>
    <t>148.4</t>
  </si>
  <si>
    <t>188.1</t>
  </si>
  <si>
    <t>1201.6</t>
  </si>
  <si>
    <t>147.6</t>
  </si>
  <si>
    <t>191.3</t>
  </si>
  <si>
    <t>1228.5</t>
  </si>
  <si>
    <t>137.3</t>
  </si>
  <si>
    <t>161.8</t>
  </si>
  <si>
    <t>1000.9</t>
  </si>
  <si>
    <t>137.1</t>
  </si>
  <si>
    <t>159.9</t>
  </si>
  <si>
    <t>1000.3</t>
  </si>
  <si>
    <t>127.8</t>
  </si>
  <si>
    <t>165.1</t>
  </si>
  <si>
    <t>1003.9</t>
  </si>
  <si>
    <t>129.4</t>
  </si>
  <si>
    <t>169.2</t>
  </si>
  <si>
    <t>1118.2</t>
  </si>
  <si>
    <t>174.9</t>
  </si>
  <si>
    <t>1161.5</t>
  </si>
  <si>
    <t>134.6</t>
  </si>
  <si>
    <t>180.9</t>
  </si>
  <si>
    <t>1189.7</t>
  </si>
  <si>
    <t>140.8</t>
  </si>
  <si>
    <t>167.1</t>
  </si>
  <si>
    <t>1085.7</t>
  </si>
  <si>
    <t>148.8</t>
  </si>
  <si>
    <t>172.9</t>
  </si>
  <si>
    <t>1044.8</t>
  </si>
  <si>
    <t>Blank2</t>
  </si>
  <si>
    <t>77.8</t>
  </si>
  <si>
    <t>107.0</t>
  </si>
  <si>
    <t>865.5</t>
  </si>
  <si>
    <t>84.5</t>
  </si>
  <si>
    <t>110.6</t>
  </si>
  <si>
    <t>988.0</t>
  </si>
  <si>
    <t>90.6</t>
  </si>
  <si>
    <t>121.9</t>
  </si>
  <si>
    <t>1043.7</t>
  </si>
  <si>
    <t>96.1</t>
  </si>
  <si>
    <t>131.0</t>
  </si>
  <si>
    <t>1083.0</t>
  </si>
  <si>
    <t>108.2</t>
  </si>
  <si>
    <t>972.4</t>
  </si>
  <si>
    <t>113.9</t>
  </si>
  <si>
    <t>133.5</t>
  </si>
  <si>
    <t>953.6</t>
  </si>
  <si>
    <t>MSM_WC_CoreB_T5_B</t>
  </si>
  <si>
    <t>98.3</t>
  </si>
  <si>
    <t>850.7</t>
  </si>
  <si>
    <t>71.5</t>
  </si>
  <si>
    <t>97.4</t>
  </si>
  <si>
    <t>962.5</t>
  </si>
  <si>
    <t>71.6</t>
  </si>
  <si>
    <t>101.9</t>
  </si>
  <si>
    <t>1005.6</t>
  </si>
  <si>
    <t>1032.9</t>
  </si>
  <si>
    <t>68.0</t>
  </si>
  <si>
    <t>82.7</t>
  </si>
  <si>
    <t>835.9</t>
  </si>
  <si>
    <t>82.0</t>
  </si>
  <si>
    <t>838.3</t>
  </si>
  <si>
    <t>MSM_WC_CoreB_T5_A</t>
  </si>
  <si>
    <t>72.8</t>
  </si>
  <si>
    <t>100.3</t>
  </si>
  <si>
    <t>849.7</t>
  </si>
  <si>
    <t>73.5</t>
  </si>
  <si>
    <t>98.6</t>
  </si>
  <si>
    <t>962.0</t>
  </si>
  <si>
    <t>103.9</t>
  </si>
  <si>
    <t>1006.3</t>
  </si>
  <si>
    <t>73.7</t>
  </si>
  <si>
    <t>1034.1</t>
  </si>
  <si>
    <t>72.4</t>
  </si>
  <si>
    <t>87.4</t>
  </si>
  <si>
    <t>841.6</t>
  </si>
  <si>
    <t>86.5</t>
  </si>
  <si>
    <t>848.0</t>
  </si>
  <si>
    <t>MSM_WC_CoreB_T4_B</t>
  </si>
  <si>
    <t>62.9</t>
  </si>
  <si>
    <t>88.8</t>
  </si>
  <si>
    <t>825.5</t>
  </si>
  <si>
    <t>86.9</t>
  </si>
  <si>
    <t>937.7</t>
  </si>
  <si>
    <t>92.9</t>
  </si>
  <si>
    <t>984.1</t>
  </si>
  <si>
    <t>97.2</t>
  </si>
  <si>
    <t>1014.3</t>
  </si>
  <si>
    <t>70.5</t>
  </si>
  <si>
    <t>85.1</t>
  </si>
  <si>
    <t>832.9</t>
  </si>
  <si>
    <t>72.3</t>
  </si>
  <si>
    <t>85.2</t>
  </si>
  <si>
    <t>838.5</t>
  </si>
  <si>
    <t>MSM_WC_CoreB_T4_A</t>
  </si>
  <si>
    <t>56.0</t>
  </si>
  <si>
    <t>82.2</t>
  </si>
  <si>
    <t>56.4</t>
  </si>
  <si>
    <t>56.6</t>
  </si>
  <si>
    <t>87.2</t>
  </si>
  <si>
    <t>967.6</t>
  </si>
  <si>
    <t>91.2</t>
  </si>
  <si>
    <t>995.3</t>
  </si>
  <si>
    <t>70.2</t>
  </si>
  <si>
    <t>803.6</t>
  </si>
  <si>
    <t>58.6</t>
  </si>
  <si>
    <t>808.4</t>
  </si>
  <si>
    <t>MSM_WC_CoreB_T3_B</t>
  </si>
  <si>
    <t>53.0</t>
  </si>
  <si>
    <t>77.9</t>
  </si>
  <si>
    <t>804.9</t>
  </si>
  <si>
    <t>53.6</t>
  </si>
  <si>
    <t>74.3</t>
  </si>
  <si>
    <t>913.6</t>
  </si>
  <si>
    <t>54.1</t>
  </si>
  <si>
    <t>79.2</t>
  </si>
  <si>
    <t>958.5</t>
  </si>
  <si>
    <t>54.5</t>
  </si>
  <si>
    <t>986.4</t>
  </si>
  <si>
    <t>54.6</t>
  </si>
  <si>
    <t>66.9</t>
  </si>
  <si>
    <t>799.1</t>
  </si>
  <si>
    <t>56.1</t>
  </si>
  <si>
    <t>66.6</t>
  </si>
  <si>
    <t>800.4</t>
  </si>
  <si>
    <t>MSM_WC_CoreB_T3_A</t>
  </si>
  <si>
    <t>41.4</t>
  </si>
  <si>
    <t>785.1</t>
  </si>
  <si>
    <t>41.6</t>
  </si>
  <si>
    <t>58.2</t>
  </si>
  <si>
    <t>892.9</t>
  </si>
  <si>
    <t>41.8</t>
  </si>
  <si>
    <t>935.0</t>
  </si>
  <si>
    <t>64.5</t>
  </si>
  <si>
    <t>962.2</t>
  </si>
  <si>
    <t>45.5</t>
  </si>
  <si>
    <t>56.3</t>
  </si>
  <si>
    <t>779.7</t>
  </si>
  <si>
    <t>48.4</t>
  </si>
  <si>
    <t>57.8</t>
  </si>
  <si>
    <t>783.2</t>
  </si>
  <si>
    <t>MSM_WC_CoreB_T2_B</t>
  </si>
  <si>
    <t>65.4</t>
  </si>
  <si>
    <t>794.4</t>
  </si>
  <si>
    <t>62.1</t>
  </si>
  <si>
    <t>902.9</t>
  </si>
  <si>
    <t>44.9</t>
  </si>
  <si>
    <t>945.2</t>
  </si>
  <si>
    <t>68.2</t>
  </si>
  <si>
    <t>42.7</t>
  </si>
  <si>
    <t>53.3</t>
  </si>
  <si>
    <t>778.9</t>
  </si>
  <si>
    <t>52.2</t>
  </si>
  <si>
    <t>780.4</t>
  </si>
  <si>
    <t>MSM_WC_CoreB_T2_A</t>
  </si>
  <si>
    <t>49.7</t>
  </si>
  <si>
    <t>811.4</t>
  </si>
  <si>
    <t>920.7</t>
  </si>
  <si>
    <t>49.5</t>
  </si>
  <si>
    <t>69.5</t>
  </si>
  <si>
    <t>49.2</t>
  </si>
  <si>
    <t>71.4</t>
  </si>
  <si>
    <t>988.1</t>
  </si>
  <si>
    <t>45.9</t>
  </si>
  <si>
    <t>790.9</t>
  </si>
  <si>
    <t>46.2</t>
  </si>
  <si>
    <t>55.1</t>
  </si>
  <si>
    <t>791.7</t>
  </si>
  <si>
    <t>MSM_WC_CoreB_T1_B</t>
  </si>
  <si>
    <t>831.5</t>
  </si>
  <si>
    <t>71.8</t>
  </si>
  <si>
    <t>941.1</t>
  </si>
  <si>
    <t>982.9</t>
  </si>
  <si>
    <t>53.7</t>
  </si>
  <si>
    <t>76.3</t>
  </si>
  <si>
    <t>1008.2</t>
  </si>
  <si>
    <t>50.1</t>
  </si>
  <si>
    <t>807.1</t>
  </si>
  <si>
    <t>60.5</t>
  </si>
  <si>
    <t>810.1</t>
  </si>
  <si>
    <t>MSM_WC_CoreB_T1_A</t>
  </si>
  <si>
    <t>61.1</t>
  </si>
  <si>
    <t>855.8</t>
  </si>
  <si>
    <t>60.8</t>
  </si>
  <si>
    <t>75.5</t>
  </si>
  <si>
    <t>966.4</t>
  </si>
  <si>
    <t>60.3</t>
  </si>
  <si>
    <t>72.6</t>
  </si>
  <si>
    <t>1004.3</t>
  </si>
  <si>
    <t>72.5</t>
  </si>
  <si>
    <t>1028.7</t>
  </si>
  <si>
    <t>830.1</t>
  </si>
  <si>
    <t>815.9</t>
  </si>
  <si>
    <t>MSM_WC_CoreB_T0_B</t>
  </si>
  <si>
    <t>68.4</t>
  </si>
  <si>
    <t>80.9</t>
  </si>
  <si>
    <t>882.8</t>
  </si>
  <si>
    <t>67.9</t>
  </si>
  <si>
    <t>81.3</t>
  </si>
  <si>
    <t>1000.2</t>
  </si>
  <si>
    <t>1038.2</t>
  </si>
  <si>
    <t>80.0</t>
  </si>
  <si>
    <t>1063.0</t>
  </si>
  <si>
    <t>63.6</t>
  </si>
  <si>
    <t>74.5</t>
  </si>
  <si>
    <t>862.8</t>
  </si>
  <si>
    <t>845.1</t>
  </si>
  <si>
    <t>MSM_WC_CoreB_T0_A</t>
  </si>
  <si>
    <t>78.0</t>
  </si>
  <si>
    <t>91.7</t>
  </si>
  <si>
    <t>950.4</t>
  </si>
  <si>
    <t>92.1</t>
  </si>
  <si>
    <t>1064.7</t>
  </si>
  <si>
    <t>77.1</t>
  </si>
  <si>
    <t>90.2</t>
  </si>
  <si>
    <t>1099.5</t>
  </si>
  <si>
    <t>76.9</t>
  </si>
  <si>
    <t>91.1</t>
  </si>
  <si>
    <t>1121.4</t>
  </si>
  <si>
    <t>73.4</t>
  </si>
  <si>
    <t>85.4</t>
  </si>
  <si>
    <t>84.4</t>
  </si>
  <si>
    <t>883.6</t>
  </si>
  <si>
    <t>STD_30_B</t>
  </si>
  <si>
    <t>88.0</t>
  </si>
  <si>
    <t>102.8</t>
  </si>
  <si>
    <t>88.2</t>
  </si>
  <si>
    <t>104.1</t>
  </si>
  <si>
    <t>1073.6</t>
  </si>
  <si>
    <t>102.5</t>
  </si>
  <si>
    <t>1110.1</t>
  </si>
  <si>
    <t>102.9</t>
  </si>
  <si>
    <t>1132.0</t>
  </si>
  <si>
    <t>1055.7</t>
  </si>
  <si>
    <t>86.1</t>
  </si>
  <si>
    <t>96.7</t>
  </si>
  <si>
    <t>1024.5</t>
  </si>
  <si>
    <t>STD_30_A</t>
  </si>
  <si>
    <t>91.9</t>
  </si>
  <si>
    <t>106.8</t>
  </si>
  <si>
    <t>939.7</t>
  </si>
  <si>
    <t>92.3</t>
  </si>
  <si>
    <t>108.0</t>
  </si>
  <si>
    <t>1095.4</t>
  </si>
  <si>
    <t>93.8</t>
  </si>
  <si>
    <t>108.1</t>
  </si>
  <si>
    <t>1120.9</t>
  </si>
  <si>
    <t>89.3</t>
  </si>
  <si>
    <t>103.0</t>
  </si>
  <si>
    <t>1058.9</t>
  </si>
  <si>
    <t>108.4</t>
  </si>
  <si>
    <t>1028.9</t>
  </si>
  <si>
    <t>STD_20_B</t>
  </si>
  <si>
    <t>84.9</t>
  </si>
  <si>
    <t>98.0</t>
  </si>
  <si>
    <t>906.2</t>
  </si>
  <si>
    <t>1025.7</t>
  </si>
  <si>
    <t>102.0</t>
  </si>
  <si>
    <t>1069.1</t>
  </si>
  <si>
    <t>1095.9</t>
  </si>
  <si>
    <t>1019.1</t>
  </si>
  <si>
    <t>92.5</t>
  </si>
  <si>
    <t>104.9</t>
  </si>
  <si>
    <t>977.2</t>
  </si>
  <si>
    <t>STD_20_A</t>
  </si>
  <si>
    <t>49.9</t>
  </si>
  <si>
    <t>59.9</t>
  </si>
  <si>
    <t>50.9</t>
  </si>
  <si>
    <t>62.2</t>
  </si>
  <si>
    <t>930.8</t>
  </si>
  <si>
    <t>51.9</t>
  </si>
  <si>
    <t>62.4</t>
  </si>
  <si>
    <t>969.7</t>
  </si>
  <si>
    <t>53.2</t>
  </si>
  <si>
    <t>65.1</t>
  </si>
  <si>
    <t>998.6</t>
  </si>
  <si>
    <t>58.9</t>
  </si>
  <si>
    <t>945.1</t>
  </si>
  <si>
    <t>80.2</t>
  </si>
  <si>
    <t>912.9</t>
  </si>
  <si>
    <t>STD_10_B</t>
  </si>
  <si>
    <t>53.1</t>
  </si>
  <si>
    <t>63.9</t>
  </si>
  <si>
    <t>818.4</t>
  </si>
  <si>
    <t>65.0</t>
  </si>
  <si>
    <t>932.2</t>
  </si>
  <si>
    <t>53.4</t>
  </si>
  <si>
    <t>63.7</t>
  </si>
  <si>
    <t>64.1</t>
  </si>
  <si>
    <t>994.2</t>
  </si>
  <si>
    <t>48.0</t>
  </si>
  <si>
    <t>887.4</t>
  </si>
  <si>
    <t>50.5</t>
  </si>
  <si>
    <t>58.1</t>
  </si>
  <si>
    <t>834.7</t>
  </si>
  <si>
    <t>STD_10_A</t>
  </si>
  <si>
    <t>67.8</t>
  </si>
  <si>
    <t>824.2</t>
  </si>
  <si>
    <t>69.1</t>
  </si>
  <si>
    <t>938.3</t>
  </si>
  <si>
    <t>976.3</t>
  </si>
  <si>
    <t>999.7</t>
  </si>
  <si>
    <t>62.0</t>
  </si>
  <si>
    <t>893.2</t>
  </si>
  <si>
    <t>841.7</t>
  </si>
  <si>
    <t>STD_5_A</t>
  </si>
  <si>
    <t>59.2</t>
  </si>
  <si>
    <t>79.0</t>
  </si>
  <si>
    <t>782.6</t>
  </si>
  <si>
    <t>81.7</t>
  </si>
  <si>
    <t>898.5</t>
  </si>
  <si>
    <t>89.8</t>
  </si>
  <si>
    <t>943.8</t>
  </si>
  <si>
    <t>94.7</t>
  </si>
  <si>
    <t>847.8</t>
  </si>
  <si>
    <t>60.4</t>
  </si>
  <si>
    <t>800.0</t>
  </si>
  <si>
    <t>STD_0_B</t>
  </si>
  <si>
    <t>54.9</t>
  </si>
  <si>
    <t>82.8</t>
  </si>
  <si>
    <t>55.9</t>
  </si>
  <si>
    <t>923.6</t>
  </si>
  <si>
    <t>57.3</t>
  </si>
  <si>
    <t>89.0</t>
  </si>
  <si>
    <t>952.1</t>
  </si>
  <si>
    <t>809.0</t>
  </si>
  <si>
    <t>58.4</t>
  </si>
  <si>
    <t>70.3</t>
  </si>
  <si>
    <t>766.4</t>
  </si>
  <si>
    <t>STD_0_A</t>
  </si>
  <si>
    <t>40.0</t>
  </si>
  <si>
    <t>63.5</t>
  </si>
  <si>
    <t>728.7</t>
  </si>
  <si>
    <t>41.5</t>
  </si>
  <si>
    <t>60.6</t>
  </si>
  <si>
    <t>837.8</t>
  </si>
  <si>
    <t>42.8</t>
  </si>
  <si>
    <t>66.1</t>
  </si>
  <si>
    <t>883.4</t>
  </si>
  <si>
    <t>913.0</t>
  </si>
  <si>
    <t>47.3</t>
  </si>
  <si>
    <t>59.8</t>
  </si>
  <si>
    <t>777.8</t>
  </si>
  <si>
    <t>60.0</t>
  </si>
  <si>
    <t>739.3</t>
  </si>
  <si>
    <t>MSM_WC_CoreA_T6_B</t>
  </si>
  <si>
    <t>32.0</t>
  </si>
  <si>
    <t>708.4</t>
  </si>
  <si>
    <t>855.9</t>
  </si>
  <si>
    <t>32.1</t>
  </si>
  <si>
    <t>54.7</t>
  </si>
  <si>
    <t>881.7</t>
  </si>
  <si>
    <t>31.6</t>
  </si>
  <si>
    <t>706.7</t>
  </si>
  <si>
    <t>41.7</t>
  </si>
  <si>
    <t>692.9</t>
  </si>
  <si>
    <t>MSM_WC_CoreA_T6_A</t>
  </si>
  <si>
    <t>705.3</t>
  </si>
  <si>
    <t>32.2</t>
  </si>
  <si>
    <t>48.3</t>
  </si>
  <si>
    <t>812.1</t>
  </si>
  <si>
    <t>48.7</t>
  </si>
  <si>
    <t>852.6</t>
  </si>
  <si>
    <t>30.8</t>
  </si>
  <si>
    <t>40.6</t>
  </si>
  <si>
    <t>703.3</t>
  </si>
  <si>
    <t>40.2</t>
  </si>
  <si>
    <t>688.4</t>
  </si>
  <si>
    <t>MSM_WC_CoreA_T5_B</t>
  </si>
  <si>
    <t>33.4</t>
  </si>
  <si>
    <t>706.0</t>
  </si>
  <si>
    <t>33.5</t>
  </si>
  <si>
    <t>50.0</t>
  </si>
  <si>
    <t>813.7</t>
  </si>
  <si>
    <t>33.6</t>
  </si>
  <si>
    <t>51.4</t>
  </si>
  <si>
    <t>854.4</t>
  </si>
  <si>
    <t>880.9</t>
  </si>
  <si>
    <t>31.9</t>
  </si>
  <si>
    <t>42.2</t>
  </si>
  <si>
    <t>700.9</t>
  </si>
  <si>
    <t>33.2</t>
  </si>
  <si>
    <t>684.9</t>
  </si>
  <si>
    <t>MSM_WC_CoreA_T5_A</t>
  </si>
  <si>
    <t>34.4</t>
  </si>
  <si>
    <t>706.4</t>
  </si>
  <si>
    <t>34.6</t>
  </si>
  <si>
    <t>814.2</t>
  </si>
  <si>
    <t>34.7</t>
  </si>
  <si>
    <t>52.4</t>
  </si>
  <si>
    <t>854.8</t>
  </si>
  <si>
    <t>55.5</t>
  </si>
  <si>
    <t>43.5</t>
  </si>
  <si>
    <t>699.6</t>
  </si>
  <si>
    <t>34.5</t>
  </si>
  <si>
    <t>685.7</t>
  </si>
  <si>
    <t>MSM_WC_CoreA_T4_B</t>
  </si>
  <si>
    <t>36.1</t>
  </si>
  <si>
    <t>705.8</t>
  </si>
  <si>
    <t>855.7</t>
  </si>
  <si>
    <t>36.0</t>
  </si>
  <si>
    <t>882.0</t>
  </si>
  <si>
    <t>34.3</t>
  </si>
  <si>
    <t>45.2</t>
  </si>
  <si>
    <t>699.4</t>
  </si>
  <si>
    <t>685.4</t>
  </si>
  <si>
    <t>MSM_WC_CoreA_T4_A</t>
  </si>
  <si>
    <t>37.9</t>
  </si>
  <si>
    <t>57.6</t>
  </si>
  <si>
    <t>707.6</t>
  </si>
  <si>
    <t>815.5</t>
  </si>
  <si>
    <t>37.7</t>
  </si>
  <si>
    <t>855.0</t>
  </si>
  <si>
    <t>37.5</t>
  </si>
  <si>
    <t>881.5</t>
  </si>
  <si>
    <t>35.9</t>
  </si>
  <si>
    <t>46.4</t>
  </si>
  <si>
    <t>699.9</t>
  </si>
  <si>
    <t>37.1</t>
  </si>
  <si>
    <t>45.4</t>
  </si>
  <si>
    <t>683.7</t>
  </si>
  <si>
    <t>MSM_WC_CoreA_T3_B</t>
  </si>
  <si>
    <t>39.7</t>
  </si>
  <si>
    <t>58.3</t>
  </si>
  <si>
    <t>759.0</t>
  </si>
  <si>
    <t>39.8</t>
  </si>
  <si>
    <t>56.9</t>
  </si>
  <si>
    <t>869.3</t>
  </si>
  <si>
    <t>905.4</t>
  </si>
  <si>
    <t>39.5</t>
  </si>
  <si>
    <t>925.9</t>
  </si>
  <si>
    <t>38.1</t>
  </si>
  <si>
    <t>708.9</t>
  </si>
  <si>
    <t>39.3</t>
  </si>
  <si>
    <t>690.3</t>
  </si>
  <si>
    <t>MSM_WC_CoreA_T3_A</t>
  </si>
  <si>
    <t>728.4</t>
  </si>
  <si>
    <t>41.9</t>
  </si>
  <si>
    <t>61.6</t>
  </si>
  <si>
    <t>837.3</t>
  </si>
  <si>
    <t>66.5</t>
  </si>
  <si>
    <t>879.3</t>
  </si>
  <si>
    <t>69.7</t>
  </si>
  <si>
    <t>904.1</t>
  </si>
  <si>
    <t>52.7</t>
  </si>
  <si>
    <t>711.9</t>
  </si>
  <si>
    <t>698.4</t>
  </si>
  <si>
    <t>MSM_WC_CoreA_T2_B</t>
  </si>
  <si>
    <t>977.5</t>
  </si>
  <si>
    <t>44.5</t>
  </si>
  <si>
    <t>1089.1</t>
  </si>
  <si>
    <t>1117.7</t>
  </si>
  <si>
    <t>44.3</t>
  </si>
  <si>
    <t>67.5</t>
  </si>
  <si>
    <t>42.3</t>
  </si>
  <si>
    <t>54.0</t>
  </si>
  <si>
    <t>755.4</t>
  </si>
  <si>
    <t>43.3</t>
  </si>
  <si>
    <t>52.5</t>
  </si>
  <si>
    <t>717.4</t>
  </si>
  <si>
    <t>MSM_WC_CoreA_T2_A</t>
  </si>
  <si>
    <t>913.8</t>
  </si>
  <si>
    <t>69.4</t>
  </si>
  <si>
    <t>1033.2</t>
  </si>
  <si>
    <t>47.9</t>
  </si>
  <si>
    <t>75.2</t>
  </si>
  <si>
    <t>1072.1</t>
  </si>
  <si>
    <t>78.1</t>
  </si>
  <si>
    <t>1083.3</t>
  </si>
  <si>
    <t>46.0</t>
  </si>
  <si>
    <t>59.3</t>
  </si>
  <si>
    <t>772.2</t>
  </si>
  <si>
    <t>57.2</t>
  </si>
  <si>
    <t>766.7</t>
  </si>
  <si>
    <t>MSM_WC_CoreA_T1_B</t>
  </si>
  <si>
    <t>73.9</t>
  </si>
  <si>
    <t>810.6</t>
  </si>
  <si>
    <t>70.8</t>
  </si>
  <si>
    <t>967.0</t>
  </si>
  <si>
    <t>988.6</t>
  </si>
  <si>
    <t>743.3</t>
  </si>
  <si>
    <t>50.4</t>
  </si>
  <si>
    <t>737.2</t>
  </si>
  <si>
    <t>MSM_WC_CoreA_T1_A</t>
  </si>
  <si>
    <t>73.2</t>
  </si>
  <si>
    <t>821.8</t>
  </si>
  <si>
    <t>948.9</t>
  </si>
  <si>
    <t>57.7</t>
  </si>
  <si>
    <t>68.7</t>
  </si>
  <si>
    <t>993.4</t>
  </si>
  <si>
    <t>1014.0</t>
  </si>
  <si>
    <t>62.5</t>
  </si>
  <si>
    <t>744.4</t>
  </si>
  <si>
    <t>55.7</t>
  </si>
  <si>
    <t>63.2</t>
  </si>
  <si>
    <t>726.7</t>
  </si>
  <si>
    <t>MSM_WC_CoreA_T0_B</t>
  </si>
  <si>
    <t>83.4</t>
  </si>
  <si>
    <t>696.5</t>
  </si>
  <si>
    <t>65.6</t>
  </si>
  <si>
    <t>816.9</t>
  </si>
  <si>
    <t>85.0</t>
  </si>
  <si>
    <t>861.0</t>
  </si>
  <si>
    <t>887.1</t>
  </si>
  <si>
    <t>701.3</t>
  </si>
  <si>
    <t>61.4</t>
  </si>
  <si>
    <t>70.1</t>
  </si>
  <si>
    <t>693.8</t>
  </si>
  <si>
    <t>MSM_WC_CoreA_T0_A</t>
  </si>
  <si>
    <t>88.3</t>
  </si>
  <si>
    <t>748.3</t>
  </si>
  <si>
    <t>75.3</t>
  </si>
  <si>
    <t>879.2</t>
  </si>
  <si>
    <t>928.9</t>
  </si>
  <si>
    <t>73.6</t>
  </si>
  <si>
    <t>955.9</t>
  </si>
  <si>
    <t>68.3</t>
  </si>
  <si>
    <t>714.4</t>
  </si>
  <si>
    <t>78.3</t>
  </si>
  <si>
    <t>687.1</t>
  </si>
  <si>
    <t>MSM_TR_CoreB_T0_A</t>
  </si>
  <si>
    <t>125.0</t>
  </si>
  <si>
    <t>127.0</t>
  </si>
  <si>
    <t>968.4</t>
  </si>
  <si>
    <t>1031.1</t>
  </si>
  <si>
    <t>133.6</t>
  </si>
  <si>
    <t>1078.1</t>
  </si>
  <si>
    <t>95.3</t>
  </si>
  <si>
    <t>112.5</t>
  </si>
  <si>
    <t>873.5</t>
  </si>
  <si>
    <t>110.5</t>
  </si>
  <si>
    <t>832.0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</si>
</sst>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00"/>
  </numFmts>
  <fonts count="14" x14ac:knownFonts="1">
    <font>
      <sz val="10"/>
      <name val="Arial"/>
    </font>
    <font>
      <b/>
      <sz val="10"/>
      <name val="Arial"/>
      <family val="2"/>
    </font>
    <font>
      <sz val="8"/>
      <name val="Arial"/>
      <family val="2"/>
    </font>
    <font>
      <b/>
      <i/>
      <sz val="10"/>
      <name val="Arial"/>
      <family val="2"/>
    </font>
    <font>
      <i/>
      <sz val="10"/>
      <name val="Arial"/>
      <family val="2"/>
    </font>
    <font>
      <sz val="14"/>
      <name val="Arial"/>
      <family val="2"/>
    </font>
    <font>
      <sz val="14"/>
      <name val="Arial"/>
      <family val="2"/>
    </font>
    <font>
      <b/>
      <sz val="14"/>
      <name val="Arial"/>
      <family val="2"/>
    </font>
    <font>
      <b/>
      <u/>
      <sz val="10"/>
      <name val="Arial"/>
      <family val="2"/>
    </font>
    <font>
      <b/>
      <sz val="12"/>
      <name val="Arial"/>
      <family val="2"/>
    </font>
    <font>
      <sz val="10"/>
      <name val="Arial"/>
      <family val="2"/>
    </font>
    <font>
      <i/>
      <sz val="12"/>
      <name val="Arial"/>
      <family val="2"/>
    </font>
    <font>
      <b/>
      <sz val="22"/>
      <name val="Arial"/>
      <family val="2"/>
    </font>
    <font>
      <b/>
      <sz val="16"/>
      <name val="Arial"/>
      <family val="2"/>
    </font>
  </fonts>
  <fills count="18">
    <fill>
      <patternFill patternType="none"/>
    </fill>
    <fill>
      <patternFill patternType="gray125"/>
    </fill>
    <fill>
      <patternFill patternType="solid">
        <fgColor indexed="10"/>
        <bgColor indexed="64"/>
      </patternFill>
    </fill>
    <fill>
      <patternFill patternType="solid">
        <fgColor indexed="44"/>
        <bgColor indexed="64"/>
      </patternFill>
    </fill>
    <fill>
      <patternFill patternType="solid">
        <fgColor indexed="43"/>
        <bgColor indexed="64"/>
      </patternFill>
    </fill>
    <fill>
      <patternFill patternType="solid">
        <fgColor indexed="53"/>
        <bgColor indexed="64"/>
      </patternFill>
    </fill>
    <fill>
      <patternFill patternType="solid">
        <fgColor indexed="42"/>
        <bgColor indexed="64"/>
      </patternFill>
    </fill>
    <fill>
      <patternFill patternType="solid">
        <fgColor indexed="41"/>
        <bgColor indexed="64"/>
      </patternFill>
    </fill>
    <fill>
      <patternFill patternType="solid">
        <fgColor indexed="8"/>
        <bgColor indexed="64"/>
      </patternFill>
    </fill>
    <fill>
      <patternFill patternType="solid">
        <fgColor indexed="45"/>
        <bgColor indexed="64"/>
      </patternFill>
    </fill>
    <fill>
      <patternFill patternType="solid">
        <fgColor indexed="11"/>
        <bgColor indexed="64"/>
      </patternFill>
    </fill>
    <fill>
      <patternFill patternType="solid">
        <fgColor indexed="62"/>
        <bgColor indexed="64"/>
      </patternFill>
    </fill>
    <fill>
      <patternFill patternType="solid">
        <fgColor indexed="46"/>
        <bgColor indexed="64"/>
      </patternFill>
    </fill>
    <fill>
      <patternFill patternType="solid">
        <fgColor indexed="40"/>
        <bgColor indexed="64"/>
      </patternFill>
    </fill>
    <fill>
      <patternFill patternType="solid">
        <fgColor indexed="57"/>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s>
  <borders count="18">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style="thick">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s>
  <cellStyleXfs count="1">
    <xf numFmtId="0" fontId="0" fillId="0" borderId="0"/>
  </cellStyleXfs>
  <cellXfs count="109">
    <xf numFmtId="0" fontId="0" fillId="0" borderId="0" xfId="0"/>
    <xf numFmtId="0" fontId="1" fillId="0" borderId="0" xfId="0" applyFont="1"/>
    <xf numFmtId="0" fontId="1" fillId="0" borderId="0" xfId="0" applyFont="1" applyFill="1"/>
    <xf numFmtId="0" fontId="4" fillId="0" borderId="0" xfId="0" applyFont="1" applyFill="1"/>
    <xf numFmtId="0" fontId="1" fillId="2" borderId="0" xfId="0" applyFont="1" applyFill="1"/>
    <xf numFmtId="0" fontId="1" fillId="3" borderId="0" xfId="0" applyFont="1" applyFill="1"/>
    <xf numFmtId="0" fontId="0" fillId="3" borderId="0" xfId="0" applyFill="1"/>
    <xf numFmtId="0" fontId="0" fillId="0" borderId="1" xfId="0" applyBorder="1"/>
    <xf numFmtId="0" fontId="0" fillId="0" borderId="2" xfId="0" applyBorder="1"/>
    <xf numFmtId="0" fontId="0" fillId="0" borderId="3" xfId="0" applyBorder="1"/>
    <xf numFmtId="0" fontId="1" fillId="2" borderId="4" xfId="0" applyFont="1" applyFill="1" applyBorder="1"/>
    <xf numFmtId="0" fontId="0" fillId="0" borderId="0" xfId="0" applyBorder="1"/>
    <xf numFmtId="0" fontId="1" fillId="0" borderId="0" xfId="0" applyFont="1" applyBorder="1"/>
    <xf numFmtId="0" fontId="1" fillId="2" borderId="5" xfId="0" applyFont="1" applyFill="1" applyBorder="1"/>
    <xf numFmtId="0" fontId="5" fillId="2" borderId="4" xfId="0" applyFont="1" applyFill="1" applyBorder="1"/>
    <xf numFmtId="0" fontId="1" fillId="3" borderId="4" xfId="0" applyFont="1" applyFill="1" applyBorder="1"/>
    <xf numFmtId="0" fontId="1" fillId="3" borderId="5" xfId="0" applyFont="1" applyFill="1" applyBorder="1"/>
    <xf numFmtId="0" fontId="0" fillId="3" borderId="4" xfId="0" applyFill="1" applyBorder="1"/>
    <xf numFmtId="0" fontId="0" fillId="3" borderId="5" xfId="0" applyFill="1" applyBorder="1"/>
    <xf numFmtId="0" fontId="0" fillId="0" borderId="4" xfId="0" applyBorder="1"/>
    <xf numFmtId="0" fontId="0" fillId="0" borderId="5" xfId="0" applyBorder="1"/>
    <xf numFmtId="0" fontId="0" fillId="0" borderId="6" xfId="0" applyBorder="1"/>
    <xf numFmtId="0" fontId="4" fillId="0" borderId="7" xfId="0" applyFont="1" applyBorder="1"/>
    <xf numFmtId="0" fontId="0" fillId="0" borderId="7" xfId="0" applyBorder="1"/>
    <xf numFmtId="0" fontId="0" fillId="0" borderId="8" xfId="0" applyBorder="1"/>
    <xf numFmtId="0" fontId="6" fillId="2" borderId="5" xfId="0" applyFont="1" applyFill="1" applyBorder="1"/>
    <xf numFmtId="0" fontId="6" fillId="2" borderId="0" xfId="0" applyFont="1" applyFill="1"/>
    <xf numFmtId="0" fontId="4" fillId="0" borderId="0" xfId="0" applyFont="1" applyBorder="1"/>
    <xf numFmtId="0" fontId="1" fillId="4" borderId="0" xfId="0" applyFont="1" applyFill="1"/>
    <xf numFmtId="0" fontId="0" fillId="4" borderId="0" xfId="0" applyFill="1"/>
    <xf numFmtId="0" fontId="0" fillId="0" borderId="0" xfId="0" applyFill="1"/>
    <xf numFmtId="0" fontId="7" fillId="0" borderId="0" xfId="0" applyFont="1" applyBorder="1"/>
    <xf numFmtId="0" fontId="1" fillId="3" borderId="0" xfId="0" applyFont="1" applyFill="1" applyBorder="1"/>
    <xf numFmtId="0" fontId="0" fillId="3" borderId="0" xfId="0" applyFill="1" applyBorder="1"/>
    <xf numFmtId="0" fontId="1" fillId="5" borderId="9" xfId="0" applyFont="1" applyFill="1" applyBorder="1"/>
    <xf numFmtId="0" fontId="1" fillId="3" borderId="10" xfId="0" applyFont="1" applyFill="1" applyBorder="1"/>
    <xf numFmtId="0" fontId="3" fillId="6" borderId="0" xfId="0" applyFont="1" applyFill="1" applyAlignment="1">
      <alignment horizontal="center"/>
    </xf>
    <xf numFmtId="0" fontId="4" fillId="6" borderId="0" xfId="0" applyFont="1" applyFill="1"/>
    <xf numFmtId="0" fontId="1" fillId="7" borderId="0" xfId="0" applyFont="1" applyFill="1"/>
    <xf numFmtId="0" fontId="1" fillId="0" borderId="0" xfId="0" applyFont="1" applyFill="1" applyBorder="1"/>
    <xf numFmtId="0" fontId="1" fillId="8" borderId="0" xfId="0" applyFont="1" applyFill="1" applyBorder="1"/>
    <xf numFmtId="0" fontId="0" fillId="8" borderId="0" xfId="0" applyFill="1"/>
    <xf numFmtId="0" fontId="0" fillId="8" borderId="0" xfId="0" applyFill="1" applyBorder="1"/>
    <xf numFmtId="0" fontId="4" fillId="8" borderId="0" xfId="0" applyFont="1" applyFill="1" applyBorder="1"/>
    <xf numFmtId="0" fontId="6" fillId="0" borderId="0" xfId="0" applyFont="1"/>
    <xf numFmtId="0" fontId="6" fillId="0" borderId="0" xfId="0" applyFont="1" applyFill="1"/>
    <xf numFmtId="0" fontId="3" fillId="2" borderId="0" xfId="0" applyFont="1" applyFill="1"/>
    <xf numFmtId="0" fontId="3" fillId="3" borderId="0" xfId="0" applyFont="1" applyFill="1"/>
    <xf numFmtId="0" fontId="7" fillId="9" borderId="0" xfId="0" applyFont="1" applyFill="1"/>
    <xf numFmtId="0" fontId="8" fillId="3" borderId="0" xfId="0" applyFont="1" applyFill="1"/>
    <xf numFmtId="0" fontId="7" fillId="4" borderId="0" xfId="0" applyFont="1" applyFill="1"/>
    <xf numFmtId="0" fontId="5" fillId="4" borderId="0" xfId="0" applyFont="1" applyFill="1"/>
    <xf numFmtId="0" fontId="0" fillId="10" borderId="0" xfId="0" applyFill="1"/>
    <xf numFmtId="0" fontId="6" fillId="10" borderId="0" xfId="0" applyFont="1" applyFill="1"/>
    <xf numFmtId="0" fontId="1" fillId="4" borderId="9" xfId="0" applyFont="1" applyFill="1" applyBorder="1"/>
    <xf numFmtId="0" fontId="0" fillId="10" borderId="11" xfId="0" applyFill="1" applyBorder="1"/>
    <xf numFmtId="0" fontId="0" fillId="0" borderId="0" xfId="0" applyFill="1" applyBorder="1"/>
    <xf numFmtId="0" fontId="7" fillId="0" borderId="0" xfId="0" applyFont="1"/>
    <xf numFmtId="11" fontId="0" fillId="0" borderId="12" xfId="0" applyNumberFormat="1" applyFill="1" applyBorder="1" applyAlignment="1"/>
    <xf numFmtId="0" fontId="0" fillId="2" borderId="0" xfId="0" applyFill="1"/>
    <xf numFmtId="0" fontId="9" fillId="11" borderId="13" xfId="0" applyFont="1" applyFill="1" applyBorder="1"/>
    <xf numFmtId="0" fontId="0" fillId="11" borderId="14" xfId="0" applyFill="1" applyBorder="1"/>
    <xf numFmtId="0" fontId="1" fillId="3" borderId="15" xfId="0" applyFont="1" applyFill="1" applyBorder="1"/>
    <xf numFmtId="0" fontId="1" fillId="3" borderId="16" xfId="0" applyFont="1" applyFill="1" applyBorder="1"/>
    <xf numFmtId="0" fontId="0" fillId="3" borderId="15" xfId="0" applyFill="1" applyBorder="1"/>
    <xf numFmtId="0" fontId="0" fillId="3" borderId="16" xfId="0" applyFill="1" applyBorder="1"/>
    <xf numFmtId="0" fontId="0" fillId="11" borderId="17" xfId="0" applyFill="1" applyBorder="1"/>
    <xf numFmtId="0" fontId="9" fillId="11" borderId="17" xfId="0" applyFont="1" applyFill="1" applyBorder="1"/>
    <xf numFmtId="0" fontId="1" fillId="11" borderId="0" xfId="0" applyFont="1" applyFill="1"/>
    <xf numFmtId="165" fontId="0" fillId="0" borderId="0" xfId="0" applyNumberFormat="1"/>
    <xf numFmtId="0" fontId="7" fillId="12" borderId="0" xfId="0" applyFont="1" applyFill="1"/>
    <xf numFmtId="0" fontId="11" fillId="12" borderId="0" xfId="0" applyFont="1" applyFill="1"/>
    <xf numFmtId="0" fontId="4" fillId="0" borderId="0" xfId="0" applyFont="1" applyFill="1" applyBorder="1"/>
    <xf numFmtId="0" fontId="12" fillId="0" borderId="0" xfId="0" applyFont="1" applyFill="1"/>
    <xf numFmtId="0" fontId="13" fillId="0" borderId="0" xfId="0" applyFont="1" applyFill="1"/>
    <xf numFmtId="0" fontId="10" fillId="0" borderId="0" xfId="0" applyFont="1"/>
    <xf numFmtId="0" fontId="12" fillId="0" borderId="0" xfId="0" applyFont="1"/>
    <xf numFmtId="0" fontId="7" fillId="2" borderId="0" xfId="0" applyFont="1" applyFill="1"/>
    <xf numFmtId="0" fontId="5" fillId="2" borderId="0" xfId="0" applyFont="1" applyFill="1"/>
    <xf numFmtId="0" fontId="0" fillId="13" borderId="0" xfId="0" applyFill="1"/>
    <xf numFmtId="0" fontId="4" fillId="0" borderId="0" xfId="0" applyFont="1"/>
    <xf numFmtId="0" fontId="1" fillId="2" borderId="0" xfId="0" applyFont="1" applyFill="1" applyAlignment="1">
      <alignment horizontal="center"/>
    </xf>
    <xf numFmtId="0" fontId="0" fillId="2" borderId="0" xfId="0" applyFill="1" applyAlignment="1">
      <alignment horizontal="center"/>
    </xf>
    <xf numFmtId="0" fontId="9" fillId="2" borderId="0" xfId="0" applyFont="1" applyFill="1" applyAlignment="1">
      <alignment horizontal="center"/>
    </xf>
    <xf numFmtId="0" fontId="1" fillId="5" borderId="0" xfId="0" applyFont="1" applyFill="1" applyAlignment="1">
      <alignment horizontal="center"/>
    </xf>
    <xf numFmtId="0" fontId="7" fillId="14" borderId="0" xfId="0" applyFont="1" applyFill="1"/>
    <xf numFmtId="0" fontId="5" fillId="14" borderId="0" xfId="0" applyFont="1" applyFill="1"/>
    <xf numFmtId="0" fontId="1" fillId="14" borderId="0" xfId="0" applyFont="1" applyFill="1"/>
    <xf numFmtId="0" fontId="0" fillId="14" borderId="0" xfId="0" applyFill="1"/>
    <xf numFmtId="0" fontId="4" fillId="0" borderId="0" xfId="0" applyFont="1" applyAlignment="1">
      <alignment horizontal="center"/>
    </xf>
    <xf numFmtId="0" fontId="1" fillId="3" borderId="0" xfId="0" applyFont="1" applyFill="1" applyAlignment="1">
      <alignment horizontal="center"/>
    </xf>
    <xf numFmtId="0" fontId="0" fillId="3" borderId="0" xfId="0" applyFill="1" applyAlignment="1">
      <alignment horizontal="center"/>
    </xf>
    <xf numFmtId="0" fontId="3" fillId="0" borderId="0" xfId="0" applyFont="1" applyFill="1"/>
    <xf numFmtId="0" fontId="0" fillId="15" borderId="0" xfId="0" applyFill="1"/>
    <xf numFmtId="0" fontId="0" fillId="15" borderId="0" xfId="0" quotePrefix="1" applyNumberFormat="1" applyFill="1"/>
    <xf numFmtId="11" fontId="0" fillId="0" borderId="0" xfId="0" applyNumberFormat="1"/>
    <xf numFmtId="0" fontId="1" fillId="16" borderId="0" xfId="0" applyFont="1" applyFill="1" applyAlignment="1">
      <alignment horizontal="center"/>
    </xf>
    <xf numFmtId="0" fontId="1" fillId="17" borderId="0" xfId="0" applyFont="1" applyFill="1"/>
    <xf numFmtId="0" fontId="0" fillId="17" borderId="0" xfId="0" applyFill="1"/>
    <xf numFmtId="0" fontId="0" fillId="2" borderId="0" xfId="0" applyFont="1" applyFill="1"/>
    <xf numFmtId="0" fontId="0" fillId="2" borderId="0" xfId="0" applyFont="1" applyFill="1" applyAlignment="1">
      <alignment horizontal="center"/>
    </xf>
    <xf numFmtId="0" fontId="0" fillId="15" borderId="0" xfId="0" quotePrefix="1" applyNumberFormat="1" applyFont="1" applyFill="1" applyAlignment="1">
      <alignment horizontal="center"/>
    </xf>
    <xf numFmtId="0" fontId="0" fillId="15" borderId="0" xfId="0" applyFont="1" applyFill="1" applyAlignment="1">
      <alignment horizontal="center"/>
    </xf>
    <xf numFmtId="0" fontId="5" fillId="14" borderId="0" xfId="0" applyFont="1" applyFill="1" applyAlignment="1">
      <alignment horizontal="center"/>
    </xf>
    <xf numFmtId="164" fontId="0" fillId="0" borderId="0" xfId="0" applyNumberFormat="1"/>
    <xf numFmtId="164" fontId="0" fillId="16" borderId="0" xfId="0" applyNumberFormat="1" applyFill="1" applyAlignment="1">
      <alignment horizontal="center"/>
    </xf>
    <xf numFmtId="0" fontId="5" fillId="0" borderId="0" xfId="0" applyFont="1"/>
    <xf numFmtId="0" fontId="0" fillId="0" borderId="0" xfId="0" quotePrefix="1"/>
    <xf numFmtId="2" fontId="0" fillId="0" borderId="0" xfId="0" applyNumberForma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72563537279842"/>
          <c:y val="0.15000081380649852"/>
          <c:w val="0.84836709605685257"/>
          <c:h val="0.45555802711603255"/>
        </c:manualLayout>
      </c:layout>
      <c:scatterChart>
        <c:scatterStyle val="lineMarker"/>
        <c:varyColors val="0"/>
        <c:ser>
          <c:idx val="0"/>
          <c:order val="0"/>
          <c:tx>
            <c:strRef>
              <c:f>'N2 Calc'!$H$32</c:f>
              <c:strCache>
                <c:ptCount val="1"/>
                <c:pt idx="0">
                  <c:v>28 mass nmoles</c:v>
                </c:pt>
              </c:strCache>
            </c:strRef>
          </c:tx>
          <c:spPr>
            <a:ln w="28575">
              <a:noFill/>
            </a:ln>
          </c:spPr>
          <c:marker>
            <c:symbol val="diamond"/>
            <c:size val="5"/>
            <c:spPr>
              <a:solidFill>
                <a:srgbClr val="000090"/>
              </a:solidFill>
              <a:ln>
                <a:solidFill>
                  <a:srgbClr val="000090"/>
                </a:solidFill>
                <a:prstDash val="solid"/>
              </a:ln>
            </c:spPr>
          </c:marker>
          <c:trendline>
            <c:spPr>
              <a:ln w="25400">
                <a:solidFill>
                  <a:srgbClr val="000000"/>
                </a:solidFill>
                <a:prstDash val="solid"/>
              </a:ln>
            </c:spPr>
            <c:trendlineType val="linear"/>
            <c:intercept val="0"/>
            <c:dispRSqr val="1"/>
            <c:dispEq val="1"/>
            <c:trendlineLbl>
              <c:layout>
                <c:manualLayout>
                  <c:x val="-0.26183143746952775"/>
                  <c:y val="-0.14371657969856672"/>
                </c:manualLayout>
              </c:layout>
              <c:numFmt formatCode="General" sourceLinked="0"/>
              <c:spPr>
                <a:noFill/>
                <a:ln w="25400">
                  <a:noFill/>
                </a:ln>
              </c:spPr>
              <c:txPr>
                <a:bodyPr/>
                <a:lstStyle/>
                <a:p>
                  <a:pPr>
                    <a:defRPr sz="1050" b="0" i="0" u="none" strike="noStrike" baseline="0">
                      <a:solidFill>
                        <a:srgbClr val="000000"/>
                      </a:solidFill>
                      <a:latin typeface="Arial"/>
                      <a:ea typeface="Arial"/>
                      <a:cs typeface="Arial"/>
                    </a:defRPr>
                  </a:pPr>
                  <a:endParaRPr lang="en-US"/>
                </a:p>
              </c:txPr>
            </c:trendlineLbl>
          </c:trendline>
          <c:xVal>
            <c:numRef>
              <c:f>'N2 Calc'!$D$33:$D$40</c:f>
              <c:numCache>
                <c:formatCode>General</c:formatCode>
                <c:ptCount val="8"/>
                <c:pt idx="0">
                  <c:v>14.39</c:v>
                </c:pt>
                <c:pt idx="1">
                  <c:v>14.39</c:v>
                </c:pt>
                <c:pt idx="2">
                  <c:v>24.512</c:v>
                </c:pt>
                <c:pt idx="3">
                  <c:v>25.268999999999998</c:v>
                </c:pt>
                <c:pt idx="4">
                  <c:v>48.783999999999999</c:v>
                </c:pt>
                <c:pt idx="5">
                  <c:v>48.887999999999998</c:v>
                </c:pt>
                <c:pt idx="6">
                  <c:v>75.037999999999997</c:v>
                </c:pt>
                <c:pt idx="7">
                  <c:v>73.194999999999993</c:v>
                </c:pt>
              </c:numCache>
            </c:numRef>
          </c:xVal>
          <c:yVal>
            <c:numRef>
              <c:f>'N2 Calc'!$H$33:$H$40</c:f>
              <c:numCache>
                <c:formatCode>General</c:formatCode>
                <c:ptCount val="8"/>
                <c:pt idx="0">
                  <c:v>37.848128711801053</c:v>
                </c:pt>
                <c:pt idx="1">
                  <c:v>37.848128711801053</c:v>
                </c:pt>
                <c:pt idx="2">
                  <c:v>75.696257423602106</c:v>
                </c:pt>
                <c:pt idx="3">
                  <c:v>75.696257423602106</c:v>
                </c:pt>
                <c:pt idx="4">
                  <c:v>151.39251484720421</c:v>
                </c:pt>
                <c:pt idx="5">
                  <c:v>151.39251484720421</c:v>
                </c:pt>
                <c:pt idx="6">
                  <c:v>227.08877227080629</c:v>
                </c:pt>
                <c:pt idx="7">
                  <c:v>227.08877227080629</c:v>
                </c:pt>
              </c:numCache>
            </c:numRef>
          </c:yVal>
          <c:smooth val="0"/>
          <c:extLst>
            <c:ext xmlns:c16="http://schemas.microsoft.com/office/drawing/2014/chart" uri="{C3380CC4-5D6E-409C-BE32-E72D297353CC}">
              <c16:uniqueId val="{00000001-A742-BB42-BFE0-B2C83A0BD649}"/>
            </c:ext>
          </c:extLst>
        </c:ser>
        <c:dLbls>
          <c:showLegendKey val="0"/>
          <c:showVal val="0"/>
          <c:showCatName val="0"/>
          <c:showSerName val="0"/>
          <c:showPercent val="0"/>
          <c:showBubbleSize val="0"/>
        </c:dLbls>
        <c:axId val="1121253839"/>
        <c:axId val="1"/>
      </c:scatterChart>
      <c:valAx>
        <c:axId val="1121253839"/>
        <c:scaling>
          <c:orientation val="minMax"/>
        </c:scaling>
        <c:delete val="0"/>
        <c:axPos val="b"/>
        <c:title>
          <c:tx>
            <c:rich>
              <a:bodyPr/>
              <a:lstStyle/>
              <a:p>
                <a:pPr>
                  <a:defRPr sz="1050" b="0" i="0" u="none" strike="noStrike" baseline="0">
                    <a:solidFill>
                      <a:srgbClr val="000000"/>
                    </a:solidFill>
                    <a:latin typeface="Arial"/>
                    <a:ea typeface="Arial"/>
                    <a:cs typeface="Arial"/>
                  </a:defRPr>
                </a:pPr>
                <a:r>
                  <a:rPr lang="en-US"/>
                  <a:t>28 area</a:t>
                </a:r>
              </a:p>
            </c:rich>
          </c:tx>
          <c:layout>
            <c:manualLayout>
              <c:xMode val="edge"/>
              <c:yMode val="edge"/>
              <c:x val="0.49170123100809582"/>
              <c:y val="0.7833375481349502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0" i="0" u="none" strike="noStrike" baseline="0">
                    <a:solidFill>
                      <a:srgbClr val="000000"/>
                    </a:solidFill>
                    <a:latin typeface="Arial"/>
                    <a:ea typeface="Arial"/>
                    <a:cs typeface="Arial"/>
                  </a:defRPr>
                </a:pPr>
                <a:r>
                  <a:rPr lang="en-US"/>
                  <a:t>28 mass nmoles N2</a:t>
                </a:r>
              </a:p>
            </c:rich>
          </c:tx>
          <c:layout>
            <c:manualLayout>
              <c:xMode val="edge"/>
              <c:yMode val="edge"/>
              <c:x val="3.3195075967616727E-2"/>
              <c:y val="2.7778033220300018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121253839"/>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5758705522373"/>
          <c:y val="0.15083798882681565"/>
          <c:w val="0.76545921910316483"/>
          <c:h val="0.45251396648044695"/>
        </c:manualLayout>
      </c:layout>
      <c:scatterChart>
        <c:scatterStyle val="lineMarker"/>
        <c:varyColors val="0"/>
        <c:ser>
          <c:idx val="0"/>
          <c:order val="0"/>
          <c:tx>
            <c:strRef>
              <c:f>'N2 Calc'!$I$32</c:f>
              <c:strCache>
                <c:ptCount val="1"/>
                <c:pt idx="0">
                  <c:v>29 mass nmoles</c:v>
                </c:pt>
              </c:strCache>
            </c:strRef>
          </c:tx>
          <c:spPr>
            <a:ln w="28575">
              <a:noFill/>
            </a:ln>
          </c:spPr>
          <c:marker>
            <c:symbol val="diamond"/>
            <c:size val="5"/>
            <c:spPr>
              <a:solidFill>
                <a:srgbClr val="000090"/>
              </a:solidFill>
              <a:ln>
                <a:solidFill>
                  <a:srgbClr val="000090"/>
                </a:solidFill>
                <a:prstDash val="solid"/>
              </a:ln>
            </c:spPr>
          </c:marker>
          <c:trendline>
            <c:spPr>
              <a:ln w="25400">
                <a:solidFill>
                  <a:srgbClr val="000000"/>
                </a:solidFill>
                <a:prstDash val="solid"/>
              </a:ln>
            </c:spPr>
            <c:trendlineType val="linear"/>
            <c:intercept val="0"/>
            <c:dispRSqr val="1"/>
            <c:dispEq val="1"/>
            <c:trendlineLbl>
              <c:layout>
                <c:manualLayout>
                  <c:x val="-2.506771026420573E-2"/>
                  <c:y val="-0.16686095909691565"/>
                </c:manualLayout>
              </c:layout>
              <c:numFmt formatCode="General"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trendlineLbl>
          </c:trendline>
          <c:xVal>
            <c:numRef>
              <c:f>'N2 Calc'!$E$33:$E$40</c:f>
              <c:numCache>
                <c:formatCode>General</c:formatCode>
                <c:ptCount val="8"/>
                <c:pt idx="0">
                  <c:v>0.105</c:v>
                </c:pt>
                <c:pt idx="1">
                  <c:v>0.105</c:v>
                </c:pt>
                <c:pt idx="2">
                  <c:v>0.18</c:v>
                </c:pt>
                <c:pt idx="3">
                  <c:v>0.185</c:v>
                </c:pt>
                <c:pt idx="4">
                  <c:v>0.35799999999999998</c:v>
                </c:pt>
                <c:pt idx="5">
                  <c:v>0.35899999999999999</c:v>
                </c:pt>
                <c:pt idx="6">
                  <c:v>0.55100000000000005</c:v>
                </c:pt>
                <c:pt idx="7">
                  <c:v>0.53800000000000003</c:v>
                </c:pt>
              </c:numCache>
            </c:numRef>
          </c:xVal>
          <c:yVal>
            <c:numRef>
              <c:f>'N2 Calc'!$I$33:$I$40</c:f>
              <c:numCache>
                <c:formatCode>General</c:formatCode>
                <c:ptCount val="8"/>
                <c:pt idx="0">
                  <c:v>0.27829478473915403</c:v>
                </c:pt>
                <c:pt idx="1">
                  <c:v>0.27829478473915403</c:v>
                </c:pt>
                <c:pt idx="2">
                  <c:v>0.55658956947830807</c:v>
                </c:pt>
                <c:pt idx="3">
                  <c:v>0.55658956947830807</c:v>
                </c:pt>
                <c:pt idx="4">
                  <c:v>1.1131791389566161</c:v>
                </c:pt>
                <c:pt idx="5">
                  <c:v>1.1131791389566161</c:v>
                </c:pt>
                <c:pt idx="6">
                  <c:v>1.6697687084349242</c:v>
                </c:pt>
                <c:pt idx="7">
                  <c:v>1.6697687084349242</c:v>
                </c:pt>
              </c:numCache>
            </c:numRef>
          </c:yVal>
          <c:smooth val="0"/>
          <c:extLst>
            <c:ext xmlns:c16="http://schemas.microsoft.com/office/drawing/2014/chart" uri="{C3380CC4-5D6E-409C-BE32-E72D297353CC}">
              <c16:uniqueId val="{00000001-9A3B-9245-A06D-A3A5203D5933}"/>
            </c:ext>
          </c:extLst>
        </c:ser>
        <c:dLbls>
          <c:showLegendKey val="0"/>
          <c:showVal val="0"/>
          <c:showCatName val="0"/>
          <c:showSerName val="0"/>
          <c:showPercent val="0"/>
          <c:showBubbleSize val="0"/>
        </c:dLbls>
        <c:axId val="1250838191"/>
        <c:axId val="1"/>
      </c:scatterChart>
      <c:valAx>
        <c:axId val="1250838191"/>
        <c:scaling>
          <c:orientation val="minMax"/>
        </c:scaling>
        <c:delete val="0"/>
        <c:axPos val="b"/>
        <c:title>
          <c:tx>
            <c:rich>
              <a:bodyPr/>
              <a:lstStyle/>
              <a:p>
                <a:pPr>
                  <a:defRPr sz="1025" b="0" i="0" u="none" strike="noStrike" baseline="0">
                    <a:solidFill>
                      <a:srgbClr val="000000"/>
                    </a:solidFill>
                    <a:latin typeface="Arial"/>
                    <a:ea typeface="Arial"/>
                    <a:cs typeface="Arial"/>
                  </a:defRPr>
                </a:pPr>
                <a:r>
                  <a:rPr lang="en-US"/>
                  <a:t>29 area</a:t>
                </a:r>
              </a:p>
            </c:rich>
          </c:tx>
          <c:layout>
            <c:manualLayout>
              <c:xMode val="edge"/>
              <c:yMode val="edge"/>
              <c:x val="0.49680200429491772"/>
              <c:y val="0.78212308939323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25" b="0" i="0" u="none" strike="noStrike" baseline="0">
                    <a:solidFill>
                      <a:srgbClr val="000000"/>
                    </a:solidFill>
                    <a:latin typeface="Arial"/>
                    <a:ea typeface="Arial"/>
                    <a:cs typeface="Arial"/>
                  </a:defRPr>
                </a:pPr>
                <a:r>
                  <a:rPr lang="en-US"/>
                  <a:t>29 mass nmoles N2</a:t>
                </a:r>
              </a:p>
            </c:rich>
          </c:tx>
          <c:layout>
            <c:manualLayout>
              <c:xMode val="edge"/>
              <c:yMode val="edge"/>
              <c:x val="3.411510379384395E-2"/>
              <c:y val="2.793307086614173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250838191"/>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7372991073474"/>
          <c:y val="0.14835164835164835"/>
          <c:w val="0.63002763439860821"/>
          <c:h val="0.46153846153846156"/>
        </c:manualLayout>
      </c:layout>
      <c:scatterChart>
        <c:scatterStyle val="lineMarker"/>
        <c:varyColors val="0"/>
        <c:ser>
          <c:idx val="0"/>
          <c:order val="0"/>
          <c:tx>
            <c:strRef>
              <c:f>'N2 Calc'!$Q$32</c:f>
              <c:strCache>
                <c:ptCount val="1"/>
                <c:pt idx="0">
                  <c:v>30 mass nmoles</c:v>
                </c:pt>
              </c:strCache>
            </c:strRef>
          </c:tx>
          <c:spPr>
            <a:ln w="28575">
              <a:noFill/>
            </a:ln>
          </c:spPr>
          <c:marker>
            <c:symbol val="diamond"/>
            <c:size val="5"/>
            <c:spPr>
              <a:solidFill>
                <a:srgbClr val="000090"/>
              </a:solidFill>
              <a:ln>
                <a:solidFill>
                  <a:srgbClr val="000090"/>
                </a:solidFill>
                <a:prstDash val="solid"/>
              </a:ln>
            </c:spPr>
          </c:marker>
          <c:trendline>
            <c:spPr>
              <a:ln w="25400">
                <a:solidFill>
                  <a:srgbClr val="000000"/>
                </a:solidFill>
                <a:prstDash val="solid"/>
              </a:ln>
            </c:spPr>
            <c:trendlineType val="linear"/>
            <c:intercept val="0"/>
            <c:dispRSqr val="1"/>
            <c:dispEq val="1"/>
            <c:trendlineLbl>
              <c:layout>
                <c:manualLayout>
                  <c:x val="-0.14327812818218535"/>
                  <c:y val="-9.2693708504732117E-2"/>
                </c:manualLayout>
              </c:layout>
              <c:numFmt formatCode="General" sourceLinked="0"/>
              <c:spPr>
                <a:noFill/>
                <a:ln w="25400">
                  <a:noFill/>
                </a:ln>
              </c:spPr>
              <c:txPr>
                <a:bodyPr/>
                <a:lstStyle/>
                <a:p>
                  <a:pPr>
                    <a:defRPr sz="1050" b="0" i="0" u="none" strike="noStrike" baseline="0">
                      <a:solidFill>
                        <a:srgbClr val="000000"/>
                      </a:solidFill>
                      <a:latin typeface="Arial"/>
                      <a:ea typeface="Arial"/>
                      <a:cs typeface="Arial"/>
                    </a:defRPr>
                  </a:pPr>
                  <a:endParaRPr lang="en-US"/>
                </a:p>
              </c:txPr>
            </c:trendlineLbl>
          </c:trendline>
          <c:xVal>
            <c:numRef>
              <c:f>'N2 Calc'!$P$33:$P$40</c:f>
              <c:numCache>
                <c:formatCode>General</c:formatCode>
                <c:ptCount val="8"/>
                <c:pt idx="0">
                  <c:v>1.9450112340784197E-4</c:v>
                </c:pt>
                <c:pt idx="1">
                  <c:v>1.9450112340784197E-4</c:v>
                </c:pt>
                <c:pt idx="2">
                  <c:v>3.3131421382717318E-4</c:v>
                </c:pt>
                <c:pt idx="3">
                  <c:v>3.4154613532958708E-4</c:v>
                </c:pt>
                <c:pt idx="4">
                  <c:v>6.5938448952940665E-4</c:v>
                </c:pt>
                <c:pt idx="5">
                  <c:v>6.6079019605021379E-4</c:v>
                </c:pt>
                <c:pt idx="6">
                  <c:v>1.0142442875801002E-3</c:v>
                </c:pt>
                <c:pt idx="7">
                  <c:v>9.8933354606233425E-4</c:v>
                </c:pt>
              </c:numCache>
            </c:numRef>
          </c:xVal>
          <c:yVal>
            <c:numRef>
              <c:f>'N2 Calc'!$Q$33:$Q$40</c:f>
              <c:numCache>
                <c:formatCode>General</c:formatCode>
                <c:ptCount val="8"/>
                <c:pt idx="0">
                  <c:v>5.1157078202431568E-4</c:v>
                </c:pt>
                <c:pt idx="1">
                  <c:v>5.1157078202431568E-4</c:v>
                </c:pt>
                <c:pt idx="2">
                  <c:v>1.0231415640486314E-3</c:v>
                </c:pt>
                <c:pt idx="3">
                  <c:v>1.0231415640486314E-3</c:v>
                </c:pt>
                <c:pt idx="4">
                  <c:v>2.0462831280972627E-3</c:v>
                </c:pt>
                <c:pt idx="5">
                  <c:v>2.0462831280972627E-3</c:v>
                </c:pt>
                <c:pt idx="6">
                  <c:v>3.0694246921458938E-3</c:v>
                </c:pt>
                <c:pt idx="7">
                  <c:v>3.0694246921458938E-3</c:v>
                </c:pt>
              </c:numCache>
            </c:numRef>
          </c:yVal>
          <c:smooth val="0"/>
          <c:extLst>
            <c:ext xmlns:c16="http://schemas.microsoft.com/office/drawing/2014/chart" uri="{C3380CC4-5D6E-409C-BE32-E72D297353CC}">
              <c16:uniqueId val="{00000001-73D1-5F4F-9EE0-D446F417C8B5}"/>
            </c:ext>
          </c:extLst>
        </c:ser>
        <c:dLbls>
          <c:showLegendKey val="0"/>
          <c:showVal val="0"/>
          <c:showCatName val="0"/>
          <c:showSerName val="0"/>
          <c:showPercent val="0"/>
          <c:showBubbleSize val="0"/>
        </c:dLbls>
        <c:axId val="1250863647"/>
        <c:axId val="1"/>
      </c:scatterChart>
      <c:valAx>
        <c:axId val="1250863647"/>
        <c:scaling>
          <c:orientation val="minMax"/>
        </c:scaling>
        <c:delete val="0"/>
        <c:axPos val="b"/>
        <c:title>
          <c:tx>
            <c:rich>
              <a:bodyPr/>
              <a:lstStyle/>
              <a:p>
                <a:pPr>
                  <a:defRPr sz="1050" b="0" i="0" u="none" strike="noStrike" baseline="0">
                    <a:solidFill>
                      <a:srgbClr val="000000"/>
                    </a:solidFill>
                    <a:latin typeface="Arial"/>
                    <a:ea typeface="Arial"/>
                    <a:cs typeface="Arial"/>
                  </a:defRPr>
                </a:pPr>
                <a:r>
                  <a:rPr lang="en-US"/>
                  <a:t>N2 only  30 area</a:t>
                </a:r>
              </a:p>
            </c:rich>
          </c:tx>
          <c:layout>
            <c:manualLayout>
              <c:xMode val="edge"/>
              <c:yMode val="edge"/>
              <c:x val="0.4262739926457848"/>
              <c:y val="0.785714042938877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0" i="0" u="none" strike="noStrike" baseline="0">
                    <a:solidFill>
                      <a:srgbClr val="000000"/>
                    </a:solidFill>
                    <a:latin typeface="Arial"/>
                    <a:ea typeface="Arial"/>
                    <a:cs typeface="Arial"/>
                  </a:defRPr>
                </a:pPr>
                <a:r>
                  <a:rPr lang="en-US"/>
                  <a:t>30 nmoles mass</a:t>
                </a:r>
              </a:p>
            </c:rich>
          </c:tx>
          <c:layout>
            <c:manualLayout>
              <c:xMode val="edge"/>
              <c:yMode val="edge"/>
              <c:x val="4.2895481585584198E-2"/>
              <c:y val="8.791196963688890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250863647"/>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US"/>
              <a:t>Total N2 mass nmoles</a:t>
            </a:r>
          </a:p>
        </c:rich>
      </c:tx>
      <c:layout>
        <c:manualLayout>
          <c:xMode val="edge"/>
          <c:yMode val="edge"/>
          <c:x val="0.3501997666958297"/>
          <c:y val="4.5226377952755907E-2"/>
        </c:manualLayout>
      </c:layout>
      <c:overlay val="0"/>
      <c:spPr>
        <a:noFill/>
        <a:ln w="25400">
          <a:noFill/>
        </a:ln>
      </c:spPr>
    </c:title>
    <c:autoTitleDeleted val="0"/>
    <c:plotArea>
      <c:layout>
        <c:manualLayout>
          <c:layoutTarget val="inner"/>
          <c:xMode val="edge"/>
          <c:yMode val="edge"/>
          <c:x val="8.1225086099449492E-2"/>
          <c:y val="0.32663396728262228"/>
          <c:w val="0.6484691300070804"/>
          <c:h val="0.34170938115720484"/>
        </c:manualLayout>
      </c:layout>
      <c:scatterChart>
        <c:scatterStyle val="lineMarker"/>
        <c:varyColors val="0"/>
        <c:ser>
          <c:idx val="0"/>
          <c:order val="0"/>
          <c:tx>
            <c:strRef>
              <c:f>'N2 Calc'!$H$32</c:f>
              <c:strCache>
                <c:ptCount val="1"/>
                <c:pt idx="0">
                  <c:v>28 mass nmoles</c:v>
                </c:pt>
              </c:strCache>
            </c:strRef>
          </c:tx>
          <c:spPr>
            <a:ln w="28575">
              <a:noFill/>
            </a:ln>
          </c:spPr>
          <c:marker>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53305352455943011"/>
                  <c:y val="-0.17932158314647756"/>
                </c:manualLayout>
              </c:layout>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'N2 Calc'!$G$33:$G$40</c:f>
              <c:numCache>
                <c:formatCode>General</c:formatCode>
                <c:ptCount val="8"/>
                <c:pt idx="0">
                  <c:v>14.504000000000001</c:v>
                </c:pt>
                <c:pt idx="1">
                  <c:v>14.504000000000001</c:v>
                </c:pt>
                <c:pt idx="2">
                  <c:v>24.709</c:v>
                </c:pt>
                <c:pt idx="3">
                  <c:v>25.470999999999997</c:v>
                </c:pt>
                <c:pt idx="4">
                  <c:v>49.179999999999993</c:v>
                </c:pt>
                <c:pt idx="5">
                  <c:v>49.283999999999999</c:v>
                </c:pt>
                <c:pt idx="6">
                  <c:v>75.650999999999996</c:v>
                </c:pt>
                <c:pt idx="7">
                  <c:v>73.792999999999992</c:v>
                </c:pt>
              </c:numCache>
            </c:numRef>
          </c:xVal>
          <c:yVal>
            <c:numRef>
              <c:f>'N2 Calc'!$K$33:$K$40</c:f>
              <c:numCache>
                <c:formatCode>General</c:formatCode>
                <c:ptCount val="8"/>
                <c:pt idx="0">
                  <c:v>38.126935067322229</c:v>
                </c:pt>
                <c:pt idx="1">
                  <c:v>38.126935067322229</c:v>
                </c:pt>
                <c:pt idx="2">
                  <c:v>76.253870134644458</c:v>
                </c:pt>
                <c:pt idx="3">
                  <c:v>76.253870134644458</c:v>
                </c:pt>
                <c:pt idx="4">
                  <c:v>152.50774026928892</c:v>
                </c:pt>
                <c:pt idx="5">
                  <c:v>152.50774026928892</c:v>
                </c:pt>
                <c:pt idx="6">
                  <c:v>228.76161040393336</c:v>
                </c:pt>
                <c:pt idx="7">
                  <c:v>228.76161040393336</c:v>
                </c:pt>
              </c:numCache>
            </c:numRef>
          </c:yVal>
          <c:smooth val="0"/>
          <c:extLst>
            <c:ext xmlns:c16="http://schemas.microsoft.com/office/drawing/2014/chart" uri="{C3380CC4-5D6E-409C-BE32-E72D297353CC}">
              <c16:uniqueId val="{00000001-250A-5A49-838F-A21C12ECC87B}"/>
            </c:ext>
          </c:extLst>
        </c:ser>
        <c:dLbls>
          <c:showLegendKey val="0"/>
          <c:showVal val="0"/>
          <c:showCatName val="0"/>
          <c:showSerName val="0"/>
          <c:showPercent val="0"/>
          <c:showBubbleSize val="0"/>
        </c:dLbls>
        <c:axId val="1250881679"/>
        <c:axId val="1"/>
      </c:scatterChart>
      <c:valAx>
        <c:axId val="1250881679"/>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a:t>total area</a:t>
                </a:r>
              </a:p>
            </c:rich>
          </c:tx>
          <c:overlay val="0"/>
          <c:spPr>
            <a:noFill/>
            <a:ln w="25400">
              <a:noFill/>
            </a:ln>
          </c:spPr>
        </c:title>
        <c:numFmt formatCode="General"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0" i="0" u="none" strike="noStrike" baseline="0">
                    <a:solidFill>
                      <a:srgbClr val="000000"/>
                    </a:solidFill>
                    <a:latin typeface="Calibri"/>
                    <a:ea typeface="Calibri"/>
                    <a:cs typeface="Calibri"/>
                  </a:defRPr>
                </a:pPr>
                <a:r>
                  <a:rPr lang="en-US"/>
                  <a:t>Total N2 nmoles mass</a:t>
                </a:r>
              </a:p>
            </c:rich>
          </c:tx>
          <c:overlay val="0"/>
          <c:spPr>
            <a:noFill/>
            <a:ln w="25400">
              <a:noFill/>
            </a:ln>
          </c:spPr>
        </c:title>
        <c:numFmt formatCode="General"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250881679"/>
        <c:crosses val="autoZero"/>
        <c:crossBetween val="midCat"/>
      </c:valAx>
      <c:spPr>
        <a:solidFill>
          <a:srgbClr val="FFFFFF"/>
        </a:solidFill>
        <a:ln w="25400">
          <a:noFill/>
        </a:ln>
      </c:spPr>
    </c:plotArea>
    <c:legend>
      <c:legendPos val="r"/>
      <c:layout>
        <c:manualLayout>
          <c:xMode val="edge"/>
          <c:yMode val="edge"/>
          <c:x val="0.77780353844658312"/>
          <c:y val="0.52633547451305429"/>
          <c:w val="0.19753742587732093"/>
          <c:h val="0.23685091172813921"/>
        </c:manualLayout>
      </c:layout>
      <c:overlay val="0"/>
      <c:spPr>
        <a:noFill/>
        <a:ln w="25400">
          <a:noFill/>
        </a:ln>
      </c:spPr>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'Rate summary'!$B$2:$B$7</c:f>
              <c:numCache>
                <c:formatCode>General</c:formatCode>
                <c:ptCount val="6"/>
                <c:pt idx="0">
                  <c:v>0</c:v>
                </c:pt>
                <c:pt idx="1">
                  <c:v>0</c:v>
                </c:pt>
                <c:pt idx="2">
                  <c:v>1</c:v>
                </c:pt>
                <c:pt idx="3">
                  <c:v>1</c:v>
                </c:pt>
                <c:pt idx="4">
                  <c:v>2</c:v>
                </c:pt>
                <c:pt idx="5">
                  <c:v>2</c:v>
                </c:pt>
              </c:numCache>
            </c:numRef>
          </c:xVal>
          <c:yVal>
            <c:numRef>
              <c:f>'Rate summary'!$C$2:$C$7</c:f>
              <c:numCache>
                <c:formatCode>0.0000</c:formatCode>
                <c:ptCount val="6"/>
                <c:pt idx="0">
                  <c:v>5.167032688853533E-4</c:v>
                </c:pt>
                <c:pt idx="1">
                  <c:v>-3.0538366029465877E-5</c:v>
                </c:pt>
                <c:pt idx="2">
                  <c:v>1.3436568978024281E-2</c:v>
                </c:pt>
                <c:pt idx="3">
                  <c:v>2.7598650214177727E-2</c:v>
                </c:pt>
                <c:pt idx="4">
                  <c:v>3.4856634302147985E-2</c:v>
                </c:pt>
                <c:pt idx="5">
                  <c:v>2.7185726110079626E-2</c:v>
                </c:pt>
              </c:numCache>
            </c:numRef>
          </c:yVal>
          <c:smooth val="0"/>
          <c:extLst>
            <c:ext xmlns:c16="http://schemas.microsoft.com/office/drawing/2014/chart" uri="{C3380CC4-5D6E-409C-BE32-E72D297353CC}">
              <c16:uniqueId val="{00000001-88F1-7C4E-9C48-9582F4D626B9}"/>
            </c:ext>
          </c:extLst>
        </c:ser>
        <c:ser>
          <c:idx val="1"/>
          <c:order val="1"/>
          <c:spPr>
            <a:ln w="47625">
              <a:noFill/>
            </a:ln>
          </c:spPr>
          <c:marker>
            <c:spPr>
              <a:gradFill rotWithShape="0">
                <a:gsLst>
                  <a:gs pos="0">
                    <a:srgbClr val="FF9A99"/>
                  </a:gs>
                  <a:gs pos="100000">
                    <a:srgbClr val="D1403C"/>
                  </a:gs>
                </a:gsLst>
                <a:lin ang="5400000"/>
              </a:gradFill>
              <a:ln>
                <a:solidFill>
                  <a:srgbClr val="993366"/>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'Rate summary'!$B$2:$B$7</c:f>
              <c:numCache>
                <c:formatCode>General</c:formatCode>
                <c:ptCount val="6"/>
                <c:pt idx="0">
                  <c:v>0</c:v>
                </c:pt>
                <c:pt idx="1">
                  <c:v>0</c:v>
                </c:pt>
                <c:pt idx="2">
                  <c:v>1</c:v>
                </c:pt>
                <c:pt idx="3">
                  <c:v>1</c:v>
                </c:pt>
                <c:pt idx="4">
                  <c:v>2</c:v>
                </c:pt>
                <c:pt idx="5">
                  <c:v>2</c:v>
                </c:pt>
              </c:numCache>
            </c:numRef>
          </c:xVal>
          <c:yVal>
            <c:numRef>
              <c:f>'Rate summary'!$D$2:$D$7</c:f>
              <c:numCache>
                <c:formatCode>0.0000</c:formatCode>
                <c:ptCount val="6"/>
                <c:pt idx="0">
                  <c:v>2.2539813631899136E-2</c:v>
                </c:pt>
                <c:pt idx="1">
                  <c:v>-6.110760380420135E-5</c:v>
                </c:pt>
                <c:pt idx="2">
                  <c:v>0.95878441084307153</c:v>
                </c:pt>
                <c:pt idx="3">
                  <c:v>1.3535159115910811</c:v>
                </c:pt>
                <c:pt idx="4">
                  <c:v>1.8021418661831727</c:v>
                </c:pt>
                <c:pt idx="5">
                  <c:v>1.3341960425736881</c:v>
                </c:pt>
              </c:numCache>
            </c:numRef>
          </c:yVal>
          <c:smooth val="0"/>
          <c:extLst>
            <c:ext xmlns:c16="http://schemas.microsoft.com/office/drawing/2014/chart" uri="{C3380CC4-5D6E-409C-BE32-E72D297353CC}">
              <c16:uniqueId val="{00000003-88F1-7C4E-9C48-9582F4D626B9}"/>
            </c:ext>
          </c:extLst>
        </c:ser>
        <c:dLbls>
          <c:showLegendKey val="0"/>
          <c:showVal val="0"/>
          <c:showCatName val="0"/>
          <c:showSerName val="0"/>
          <c:showPercent val="0"/>
          <c:showBubbleSize val="0"/>
        </c:dLbls>
        <c:axId val="1252081359"/>
        <c:axId val="1"/>
      </c:scatterChart>
      <c:valAx>
        <c:axId val="1252081359"/>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0.0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252081359"/>
        <c:crosses val="autoZero"/>
        <c:crossBetween val="midCat"/>
      </c:valAx>
      <c:spPr>
        <a:solidFill>
          <a:srgbClr val="FFFFFF"/>
        </a:solidFill>
        <a:ln w="25400">
          <a:noFill/>
        </a:ln>
      </c:spPr>
    </c:plotArea>
    <c:legend>
      <c:legendPos val="r"/>
      <c:layout>
        <c:manualLayout>
          <c:xMode val="edge"/>
          <c:yMode val="edge"/>
          <c:x val="0.71991899245578594"/>
          <c:y val="0.32479776566390739"/>
          <c:w val="0.24608133734592075"/>
          <c:h val="0.34189245575072347"/>
        </c:manualLayout>
      </c:layout>
      <c:overlay val="0"/>
      <c:spPr>
        <a:noFill/>
        <a:ln w="25400">
          <a:noFill/>
        </a:ln>
      </c:spPr>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'Rate summary'!$B$19:$B$24</c:f>
              <c:numCache>
                <c:formatCode>General</c:formatCode>
                <c:ptCount val="6"/>
                <c:pt idx="0">
                  <c:v>0</c:v>
                </c:pt>
                <c:pt idx="1">
                  <c:v>0</c:v>
                </c:pt>
                <c:pt idx="2">
                  <c:v>1</c:v>
                </c:pt>
                <c:pt idx="3">
                  <c:v>1</c:v>
                </c:pt>
                <c:pt idx="4">
                  <c:v>2</c:v>
                </c:pt>
                <c:pt idx="5">
                  <c:v>2</c:v>
                </c:pt>
              </c:numCache>
            </c:numRef>
          </c:xVal>
          <c:yVal>
            <c:numRef>
              <c:f>'Rate summary'!$C$19:$C$24</c:f>
              <c:numCache>
                <c:formatCode>General</c:formatCode>
                <c:ptCount val="6"/>
                <c:pt idx="0">
                  <c:v>1.8210202182222199E-4</c:v>
                </c:pt>
                <c:pt idx="1">
                  <c:v>2.2597835076735017E-5</c:v>
                </c:pt>
                <c:pt idx="2" formatCode="0.0000">
                  <c:v>1.9445779640146887E-2</c:v>
                </c:pt>
                <c:pt idx="3" formatCode="0.0000">
                  <c:v>1.9849864294495232E-2</c:v>
                </c:pt>
                <c:pt idx="4" formatCode="0.0000">
                  <c:v>3.7617119946990171E-2</c:v>
                </c:pt>
                <c:pt idx="5" formatCode="0.0000">
                  <c:v>3.5353115073762827E-2</c:v>
                </c:pt>
              </c:numCache>
            </c:numRef>
          </c:yVal>
          <c:smooth val="0"/>
          <c:extLst>
            <c:ext xmlns:c16="http://schemas.microsoft.com/office/drawing/2014/chart" uri="{C3380CC4-5D6E-409C-BE32-E72D297353CC}">
              <c16:uniqueId val="{00000001-0A31-3441-8F91-F0D1E8E960C3}"/>
            </c:ext>
          </c:extLst>
        </c:ser>
        <c:ser>
          <c:idx val="1"/>
          <c:order val="1"/>
          <c:spPr>
            <a:ln w="47625">
              <a:noFill/>
            </a:ln>
          </c:spPr>
          <c:marker>
            <c:spPr>
              <a:gradFill rotWithShape="0">
                <a:gsLst>
                  <a:gs pos="0">
                    <a:srgbClr val="FF9A99"/>
                  </a:gs>
                  <a:gs pos="100000">
                    <a:srgbClr val="D1403C"/>
                  </a:gs>
                </a:gsLst>
                <a:lin ang="5400000"/>
              </a:gradFill>
              <a:ln>
                <a:solidFill>
                  <a:srgbClr val="993366"/>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'Rate summary'!$B$19:$B$24</c:f>
              <c:numCache>
                <c:formatCode>General</c:formatCode>
                <c:ptCount val="6"/>
                <c:pt idx="0">
                  <c:v>0</c:v>
                </c:pt>
                <c:pt idx="1">
                  <c:v>0</c:v>
                </c:pt>
                <c:pt idx="2">
                  <c:v>1</c:v>
                </c:pt>
                <c:pt idx="3">
                  <c:v>1</c:v>
                </c:pt>
                <c:pt idx="4">
                  <c:v>2</c:v>
                </c:pt>
                <c:pt idx="5">
                  <c:v>2</c:v>
                </c:pt>
              </c:numCache>
            </c:numRef>
          </c:xVal>
          <c:yVal>
            <c:numRef>
              <c:f>'Rate summary'!$D$19:$D$24</c:f>
              <c:numCache>
                <c:formatCode>General</c:formatCode>
                <c:ptCount val="6"/>
                <c:pt idx="0">
                  <c:v>7.3901673552362141E-3</c:v>
                </c:pt>
                <c:pt idx="1">
                  <c:v>-8.5780648282886583E-5</c:v>
                </c:pt>
                <c:pt idx="2">
                  <c:v>1.3805922799461401</c:v>
                </c:pt>
                <c:pt idx="3">
                  <c:v>1.2413733015305781</c:v>
                </c:pt>
                <c:pt idx="4">
                  <c:v>1.8795002750857177</c:v>
                </c:pt>
                <c:pt idx="5">
                  <c:v>2.0651010634155207</c:v>
                </c:pt>
              </c:numCache>
            </c:numRef>
          </c:yVal>
          <c:smooth val="0"/>
          <c:extLst>
            <c:ext xmlns:c16="http://schemas.microsoft.com/office/drawing/2014/chart" uri="{C3380CC4-5D6E-409C-BE32-E72D297353CC}">
              <c16:uniqueId val="{00000003-0A31-3441-8F91-F0D1E8E960C3}"/>
            </c:ext>
          </c:extLst>
        </c:ser>
        <c:dLbls>
          <c:showLegendKey val="0"/>
          <c:showVal val="0"/>
          <c:showCatName val="0"/>
          <c:showSerName val="0"/>
          <c:showPercent val="0"/>
          <c:showBubbleSize val="0"/>
        </c:dLbls>
        <c:axId val="1252115455"/>
        <c:axId val="1"/>
      </c:scatterChart>
      <c:valAx>
        <c:axId val="1252115455"/>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252115455"/>
        <c:crosses val="autoZero"/>
        <c:crossBetween val="midCat"/>
      </c:valAx>
      <c:spPr>
        <a:solidFill>
          <a:srgbClr val="FFFFFF"/>
        </a:solidFill>
        <a:ln w="25400">
          <a:noFill/>
        </a:ln>
      </c:spPr>
    </c:plotArea>
    <c:legend>
      <c:legendPos val="r"/>
      <c:layout>
        <c:manualLayout>
          <c:xMode val="edge"/>
          <c:yMode val="edge"/>
          <c:x val="0.72253679350290634"/>
          <c:y val="0.32479776566390739"/>
          <c:w val="0.24608133734592075"/>
          <c:h val="0.34189245575072347"/>
        </c:manualLayout>
      </c:layout>
      <c:overlay val="0"/>
      <c:spPr>
        <a:noFill/>
        <a:ln w="25400">
          <a:noFill/>
        </a:ln>
      </c:spPr>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'Rate summary'!$B$50:$B$55</c:f>
              <c:numCache>
                <c:formatCode>General</c:formatCode>
                <c:ptCount val="6"/>
                <c:pt idx="0">
                  <c:v>0</c:v>
                </c:pt>
                <c:pt idx="1">
                  <c:v>0</c:v>
                </c:pt>
                <c:pt idx="2">
                  <c:v>1</c:v>
                </c:pt>
                <c:pt idx="3">
                  <c:v>1</c:v>
                </c:pt>
                <c:pt idx="4">
                  <c:v>2</c:v>
                </c:pt>
                <c:pt idx="5">
                  <c:v>2</c:v>
                </c:pt>
              </c:numCache>
            </c:numRef>
          </c:xVal>
          <c:yVal>
            <c:numRef>
              <c:f>'Rate summary'!$C$50:$C$55</c:f>
              <c:numCache>
                <c:formatCode>0.0000</c:formatCode>
                <c:ptCount val="6"/>
                <c:pt idx="0">
                  <c:v>1.110644722748743E-4</c:v>
                </c:pt>
                <c:pt idx="1">
                  <c:v>6.2925350160057374E-5</c:v>
                </c:pt>
                <c:pt idx="2">
                  <c:v>9.7069211401895304E-3</c:v>
                </c:pt>
                <c:pt idx="3">
                  <c:v>9.8975047163253008E-3</c:v>
                </c:pt>
                <c:pt idx="4">
                  <c:v>1.3167048021556056E-2</c:v>
                </c:pt>
                <c:pt idx="5">
                  <c:v>1.0200503463778101E-2</c:v>
                </c:pt>
              </c:numCache>
            </c:numRef>
          </c:yVal>
          <c:smooth val="0"/>
          <c:extLst>
            <c:ext xmlns:c16="http://schemas.microsoft.com/office/drawing/2014/chart" uri="{C3380CC4-5D6E-409C-BE32-E72D297353CC}">
              <c16:uniqueId val="{00000001-308B-5048-A3AB-42359D298191}"/>
            </c:ext>
          </c:extLst>
        </c:ser>
        <c:ser>
          <c:idx val="1"/>
          <c:order val="1"/>
          <c:spPr>
            <a:ln w="47625">
              <a:noFill/>
            </a:ln>
          </c:spPr>
          <c:marker>
            <c:spPr>
              <a:gradFill rotWithShape="0">
                <a:gsLst>
                  <a:gs pos="0">
                    <a:srgbClr val="FF9A99"/>
                  </a:gs>
                  <a:gs pos="100000">
                    <a:srgbClr val="D1403C"/>
                  </a:gs>
                </a:gsLst>
                <a:lin ang="5400000"/>
              </a:gradFill>
              <a:ln>
                <a:solidFill>
                  <a:srgbClr val="993366"/>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'Rate summary'!$B$50:$B$55</c:f>
              <c:numCache>
                <c:formatCode>General</c:formatCode>
                <c:ptCount val="6"/>
                <c:pt idx="0">
                  <c:v>0</c:v>
                </c:pt>
                <c:pt idx="1">
                  <c:v>0</c:v>
                </c:pt>
                <c:pt idx="2">
                  <c:v>1</c:v>
                </c:pt>
                <c:pt idx="3">
                  <c:v>1</c:v>
                </c:pt>
                <c:pt idx="4">
                  <c:v>2</c:v>
                </c:pt>
                <c:pt idx="5">
                  <c:v>2</c:v>
                </c:pt>
              </c:numCache>
            </c:numRef>
          </c:xVal>
          <c:yVal>
            <c:numRef>
              <c:f>'Rate summary'!$D$50:$D$55</c:f>
              <c:numCache>
                <c:formatCode>General</c:formatCode>
                <c:ptCount val="6"/>
                <c:pt idx="0">
                  <c:v>3.6651048831085184E-3</c:v>
                </c:pt>
                <c:pt idx="1">
                  <c:v>3.6892029201946921E-3</c:v>
                </c:pt>
                <c:pt idx="2">
                  <c:v>0.54508970248122357</c:v>
                </c:pt>
                <c:pt idx="3">
                  <c:v>0.49094553860859436</c:v>
                </c:pt>
                <c:pt idx="4">
                  <c:v>0.7075605105008127</c:v>
                </c:pt>
                <c:pt idx="5">
                  <c:v>0.54125554542471677</c:v>
                </c:pt>
              </c:numCache>
            </c:numRef>
          </c:yVal>
          <c:smooth val="0"/>
          <c:extLst>
            <c:ext xmlns:c16="http://schemas.microsoft.com/office/drawing/2014/chart" uri="{C3380CC4-5D6E-409C-BE32-E72D297353CC}">
              <c16:uniqueId val="{00000003-308B-5048-A3AB-42359D298191}"/>
            </c:ext>
          </c:extLst>
        </c:ser>
        <c:dLbls>
          <c:showLegendKey val="0"/>
          <c:showVal val="0"/>
          <c:showCatName val="0"/>
          <c:showSerName val="0"/>
          <c:showPercent val="0"/>
          <c:showBubbleSize val="0"/>
        </c:dLbls>
        <c:axId val="1196649007"/>
        <c:axId val="1"/>
      </c:scatterChart>
      <c:valAx>
        <c:axId val="1196649007"/>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0.0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196649007"/>
        <c:crosses val="autoZero"/>
        <c:crossBetween val="midCat"/>
      </c:valAx>
      <c:spPr>
        <a:solidFill>
          <a:srgbClr val="FFFFFF"/>
        </a:solidFill>
        <a:ln w="25400">
          <a:noFill/>
        </a:ln>
      </c:spPr>
    </c:plotArea>
    <c:legend>
      <c:legendPos val="r"/>
      <c:layout>
        <c:manualLayout>
          <c:xMode val="edge"/>
          <c:yMode val="edge"/>
          <c:x val="0.72064862975678956"/>
          <c:y val="0.31625042062049935"/>
          <c:w val="0.24543841615098372"/>
          <c:h val="0.34189245575072347"/>
        </c:manualLayout>
      </c:layout>
      <c:overlay val="0"/>
      <c:spPr>
        <a:noFill/>
        <a:ln w="25400">
          <a:noFill/>
        </a:ln>
      </c:spPr>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xVal>
            <c:numRef>
              <c:f>'Rate summary'!$B$10:$B$15</c:f>
              <c:numCache>
                <c:formatCode>General</c:formatCode>
                <c:ptCount val="6"/>
                <c:pt idx="0">
                  <c:v>0</c:v>
                </c:pt>
                <c:pt idx="1">
                  <c:v>0</c:v>
                </c:pt>
                <c:pt idx="2">
                  <c:v>1</c:v>
                </c:pt>
                <c:pt idx="3">
                  <c:v>1</c:v>
                </c:pt>
                <c:pt idx="4">
                  <c:v>2</c:v>
                </c:pt>
                <c:pt idx="5">
                  <c:v>2</c:v>
                </c:pt>
              </c:numCache>
            </c:numRef>
          </c:xVal>
          <c:yVal>
            <c:numRef>
              <c:f>'Rate summary'!$C$10:$C$15</c:f>
              <c:numCache>
                <c:formatCode>0.0000</c:formatCode>
                <c:ptCount val="6"/>
                <c:pt idx="0">
                  <c:v>3.2988896577069792E-5</c:v>
                </c:pt>
                <c:pt idx="1">
                  <c:v>-3.7915512815061722E-5</c:v>
                </c:pt>
                <c:pt idx="2">
                  <c:v>8.6283812943204925E-3</c:v>
                </c:pt>
                <c:pt idx="3">
                  <c:v>7.6341397590276592E-3</c:v>
                </c:pt>
                <c:pt idx="4">
                  <c:v>1.5893560057661835E-2</c:v>
                </c:pt>
                <c:pt idx="5">
                  <c:v>1.2322635263489624E-2</c:v>
                </c:pt>
              </c:numCache>
            </c:numRef>
          </c:yVal>
          <c:smooth val="0"/>
          <c:extLst>
            <c:ext xmlns:c16="http://schemas.microsoft.com/office/drawing/2014/chart" uri="{C3380CC4-5D6E-409C-BE32-E72D297353CC}">
              <c16:uniqueId val="{00000000-F022-DC4D-A1C2-6FA61D6C7D58}"/>
            </c:ext>
          </c:extLst>
        </c:ser>
        <c:ser>
          <c:idx val="1"/>
          <c:order val="1"/>
          <c:spPr>
            <a:ln w="47625">
              <a:noFill/>
            </a:ln>
          </c:spPr>
          <c:marker>
            <c:spPr>
              <a:gradFill rotWithShape="0">
                <a:gsLst>
                  <a:gs pos="0">
                    <a:srgbClr val="FF9A99"/>
                  </a:gs>
                  <a:gs pos="100000">
                    <a:srgbClr val="D1403C"/>
                  </a:gs>
                </a:gsLst>
                <a:lin ang="5400000"/>
              </a:gradFill>
              <a:ln>
                <a:solidFill>
                  <a:srgbClr val="993366"/>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'Rate summary'!$B$10:$B$15</c:f>
              <c:numCache>
                <c:formatCode>General</c:formatCode>
                <c:ptCount val="6"/>
                <c:pt idx="0">
                  <c:v>0</c:v>
                </c:pt>
                <c:pt idx="1">
                  <c:v>0</c:v>
                </c:pt>
                <c:pt idx="2">
                  <c:v>1</c:v>
                </c:pt>
                <c:pt idx="3">
                  <c:v>1</c:v>
                </c:pt>
                <c:pt idx="4">
                  <c:v>2</c:v>
                </c:pt>
                <c:pt idx="5">
                  <c:v>2</c:v>
                </c:pt>
              </c:numCache>
            </c:numRef>
          </c:xVal>
          <c:yVal>
            <c:numRef>
              <c:f>'Rate summary'!$D$10:$D$15</c:f>
              <c:numCache>
                <c:formatCode>0.0000</c:formatCode>
                <c:ptCount val="6"/>
                <c:pt idx="0">
                  <c:v>3.7221351617658183E-3</c:v>
                </c:pt>
                <c:pt idx="1">
                  <c:v>-4.6993785988004284E-5</c:v>
                </c:pt>
                <c:pt idx="2">
                  <c:v>1.0517178146725406</c:v>
                </c:pt>
                <c:pt idx="3">
                  <c:v>0.85070052436255061</c:v>
                </c:pt>
                <c:pt idx="4">
                  <c:v>1.2723280502379679</c:v>
                </c:pt>
                <c:pt idx="5">
                  <c:v>1.233592495062229</c:v>
                </c:pt>
              </c:numCache>
            </c:numRef>
          </c:yVal>
          <c:smooth val="0"/>
          <c:extLst>
            <c:ext xmlns:c16="http://schemas.microsoft.com/office/drawing/2014/chart" uri="{C3380CC4-5D6E-409C-BE32-E72D297353CC}">
              <c16:uniqueId val="{00000002-F022-DC4D-A1C2-6FA61D6C7D58}"/>
            </c:ext>
          </c:extLst>
        </c:ser>
        <c:dLbls>
          <c:showLegendKey val="0"/>
          <c:showVal val="0"/>
          <c:showCatName val="0"/>
          <c:showSerName val="0"/>
          <c:showPercent val="0"/>
          <c:showBubbleSize val="0"/>
        </c:dLbls>
        <c:axId val="1123868559"/>
        <c:axId val="1"/>
      </c:scatterChart>
      <c:valAx>
        <c:axId val="1123868559"/>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0.0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123868559"/>
        <c:crosses val="autoZero"/>
        <c:crossBetween val="midCat"/>
      </c:valAx>
      <c:spPr>
        <a:solidFill>
          <a:srgbClr val="FFFFFF"/>
        </a:solidFill>
        <a:ln w="25400">
          <a:noFill/>
        </a:ln>
      </c:spPr>
    </c:plotArea>
    <c:legend>
      <c:legendPos val="r"/>
      <c:layout>
        <c:manualLayout>
          <c:xMode val="edge"/>
          <c:yMode val="edge"/>
          <c:x val="0.71991899245578594"/>
          <c:y val="0.36753415438454806"/>
          <c:w val="0.24608133734592075"/>
          <c:h val="0.2564193418130426"/>
        </c:manualLayout>
      </c:layout>
      <c:overlay val="0"/>
      <c:spPr>
        <a:noFill/>
        <a:ln w="25400">
          <a:noFill/>
        </a:ln>
      </c:spPr>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xVal>
            <c:numRef>
              <c:f>'Rate summary'!$B$28:$B$33</c:f>
              <c:numCache>
                <c:formatCode>General</c:formatCode>
                <c:ptCount val="6"/>
                <c:pt idx="0">
                  <c:v>0</c:v>
                </c:pt>
                <c:pt idx="1">
                  <c:v>0</c:v>
                </c:pt>
                <c:pt idx="2">
                  <c:v>1</c:v>
                </c:pt>
                <c:pt idx="3">
                  <c:v>1</c:v>
                </c:pt>
                <c:pt idx="4">
                  <c:v>2</c:v>
                </c:pt>
                <c:pt idx="5">
                  <c:v>2</c:v>
                </c:pt>
              </c:numCache>
            </c:numRef>
          </c:xVal>
          <c:yVal>
            <c:numRef>
              <c:f>'Rate summary'!$C$28:$C$33</c:f>
              <c:numCache>
                <c:formatCode>0.0000</c:formatCode>
                <c:ptCount val="6"/>
                <c:pt idx="0">
                  <c:v>4.3226772431166537E-5</c:v>
                </c:pt>
                <c:pt idx="1">
                  <c:v>-4.2571563369559102E-5</c:v>
                </c:pt>
                <c:pt idx="2">
                  <c:v>0.16849074058961006</c:v>
                </c:pt>
                <c:pt idx="3">
                  <c:v>0.12661710238541102</c:v>
                </c:pt>
                <c:pt idx="4">
                  <c:v>0.19238735705421081</c:v>
                </c:pt>
                <c:pt idx="5">
                  <c:v>0.17417758205872066</c:v>
                </c:pt>
              </c:numCache>
            </c:numRef>
          </c:yVal>
          <c:smooth val="0"/>
          <c:extLst>
            <c:ext xmlns:c16="http://schemas.microsoft.com/office/drawing/2014/chart" uri="{C3380CC4-5D6E-409C-BE32-E72D297353CC}">
              <c16:uniqueId val="{00000000-F7BD-024C-BE5E-72A8E17DCF39}"/>
            </c:ext>
          </c:extLst>
        </c:ser>
        <c:ser>
          <c:idx val="1"/>
          <c:order val="1"/>
          <c:spPr>
            <a:ln w="47625">
              <a:noFill/>
            </a:ln>
          </c:spPr>
          <c:marker>
            <c:spPr>
              <a:gradFill rotWithShape="0">
                <a:gsLst>
                  <a:gs pos="0">
                    <a:srgbClr val="FF9A99"/>
                  </a:gs>
                  <a:gs pos="100000">
                    <a:srgbClr val="D1403C"/>
                  </a:gs>
                </a:gsLst>
                <a:lin ang="5400000"/>
              </a:gradFill>
              <a:ln>
                <a:solidFill>
                  <a:srgbClr val="993366"/>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'Rate summary'!$B$28:$B$33</c:f>
              <c:numCache>
                <c:formatCode>General</c:formatCode>
                <c:ptCount val="6"/>
                <c:pt idx="0">
                  <c:v>0</c:v>
                </c:pt>
                <c:pt idx="1">
                  <c:v>0</c:v>
                </c:pt>
                <c:pt idx="2">
                  <c:v>1</c:v>
                </c:pt>
                <c:pt idx="3">
                  <c:v>1</c:v>
                </c:pt>
                <c:pt idx="4">
                  <c:v>2</c:v>
                </c:pt>
                <c:pt idx="5">
                  <c:v>2</c:v>
                </c:pt>
              </c:numCache>
            </c:numRef>
          </c:xVal>
          <c:yVal>
            <c:numRef>
              <c:f>'Rate summary'!$D$28:$D$33</c:f>
              <c:numCache>
                <c:formatCode>General</c:formatCode>
                <c:ptCount val="6"/>
                <c:pt idx="0">
                  <c:v>3.7292966174725553E-3</c:v>
                </c:pt>
                <c:pt idx="1">
                  <c:v>-3.9780056881948013E-5</c:v>
                </c:pt>
                <c:pt idx="2">
                  <c:v>2.540834698128863</c:v>
                </c:pt>
                <c:pt idx="3">
                  <c:v>2.1734222188555523</c:v>
                </c:pt>
                <c:pt idx="4">
                  <c:v>2.6645985967955395</c:v>
                </c:pt>
                <c:pt idx="5">
                  <c:v>2.749677750030616</c:v>
                </c:pt>
              </c:numCache>
            </c:numRef>
          </c:yVal>
          <c:smooth val="0"/>
          <c:extLst>
            <c:ext xmlns:c16="http://schemas.microsoft.com/office/drawing/2014/chart" uri="{C3380CC4-5D6E-409C-BE32-E72D297353CC}">
              <c16:uniqueId val="{00000002-F7BD-024C-BE5E-72A8E17DCF39}"/>
            </c:ext>
          </c:extLst>
        </c:ser>
        <c:dLbls>
          <c:showLegendKey val="0"/>
          <c:showVal val="0"/>
          <c:showCatName val="0"/>
          <c:showSerName val="0"/>
          <c:showPercent val="0"/>
          <c:showBubbleSize val="0"/>
        </c:dLbls>
        <c:axId val="1253067887"/>
        <c:axId val="1"/>
      </c:scatterChart>
      <c:valAx>
        <c:axId val="1253067887"/>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0.0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253067887"/>
        <c:crosses val="autoZero"/>
        <c:crossBetween val="midCat"/>
      </c:valAx>
      <c:spPr>
        <a:solidFill>
          <a:srgbClr val="FFFFFF"/>
        </a:solidFill>
        <a:ln w="25400">
          <a:noFill/>
        </a:ln>
      </c:spPr>
    </c:plotArea>
    <c:legend>
      <c:legendPos val="r"/>
      <c:layout>
        <c:manualLayout>
          <c:xMode val="edge"/>
          <c:yMode val="edge"/>
          <c:x val="0.71991899245578594"/>
          <c:y val="0.36753415438454806"/>
          <c:w val="0.24608133734592075"/>
          <c:h val="0.2564193418130426"/>
        </c:manualLayout>
      </c:layout>
      <c:overlay val="0"/>
      <c:spPr>
        <a:noFill/>
        <a:ln w="25400">
          <a:noFill/>
        </a:ln>
      </c:spPr>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76200</xdr:colOff>
      <xdr:row>42</xdr:row>
      <xdr:rowOff>0</xdr:rowOff>
    </xdr:from>
    <xdr:to>
      <xdr:col>3</xdr:col>
      <xdr:colOff>736600</xdr:colOff>
      <xdr:row>52</xdr:row>
      <xdr:rowOff>25400</xdr:rowOff>
    </xdr:to>
    <xdr:graphicFrame macro="">
      <xdr:nvGraphicFramePr>
        <xdr:cNvPr id="2425093" name="Chart 2">
          <a:extLst>
            <a:ext uri="{FF2B5EF4-FFF2-40B4-BE49-F238E27FC236}">
              <a16:creationId xmlns:a16="http://schemas.microsoft.com/office/drawing/2014/main" id="{68670A9E-DDCA-2E4F-A342-9DB06E9B0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876300</xdr:colOff>
      <xdr:row>42</xdr:row>
      <xdr:rowOff>12700</xdr:rowOff>
    </xdr:from>
    <xdr:to>
      <xdr:col>6</xdr:col>
      <xdr:colOff>647700</xdr:colOff>
      <xdr:row>52</xdr:row>
      <xdr:rowOff>25400</xdr:rowOff>
    </xdr:to>
    <xdr:graphicFrame macro="">
      <xdr:nvGraphicFramePr>
        <xdr:cNvPr id="2425094" name="Chart 3">
          <a:extLst>
            <a:ext uri="{FF2B5EF4-FFF2-40B4-BE49-F238E27FC236}">
              <a16:creationId xmlns:a16="http://schemas.microsoft.com/office/drawing/2014/main" id="{135AB52B-BEB7-1644-9AFE-BBD110DF4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850900</xdr:colOff>
      <xdr:row>42</xdr:row>
      <xdr:rowOff>12700</xdr:rowOff>
    </xdr:from>
    <xdr:to>
      <xdr:col>9</xdr:col>
      <xdr:colOff>368300</xdr:colOff>
      <xdr:row>52</xdr:row>
      <xdr:rowOff>63500</xdr:rowOff>
    </xdr:to>
    <xdr:graphicFrame macro="">
      <xdr:nvGraphicFramePr>
        <xdr:cNvPr id="2425095" name="Chart 6">
          <a:extLst>
            <a:ext uri="{FF2B5EF4-FFF2-40B4-BE49-F238E27FC236}">
              <a16:creationId xmlns:a16="http://schemas.microsoft.com/office/drawing/2014/main" id="{6C7453E0-C0A3-2745-988C-45EE29C74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622300</xdr:colOff>
      <xdr:row>41</xdr:row>
      <xdr:rowOff>101600</xdr:rowOff>
    </xdr:from>
    <xdr:to>
      <xdr:col>11</xdr:col>
      <xdr:colOff>1130300</xdr:colOff>
      <xdr:row>52</xdr:row>
      <xdr:rowOff>152400</xdr:rowOff>
    </xdr:to>
    <xdr:graphicFrame macro="">
      <xdr:nvGraphicFramePr>
        <xdr:cNvPr id="2425096" name="Chart 9">
          <a:extLst>
            <a:ext uri="{FF2B5EF4-FFF2-40B4-BE49-F238E27FC236}">
              <a16:creationId xmlns:a16="http://schemas.microsoft.com/office/drawing/2014/main" id="{AA38FF95-CC69-894A-9FC9-FFCA56306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xdr:colOff>
      <xdr:row>3</xdr:row>
      <xdr:rowOff>127000</xdr:rowOff>
    </xdr:from>
    <xdr:to>
      <xdr:col>12</xdr:col>
      <xdr:colOff>508000</xdr:colOff>
      <xdr:row>21</xdr:row>
      <xdr:rowOff>127000</xdr:rowOff>
    </xdr:to>
    <xdr:graphicFrame macro="">
      <xdr:nvGraphicFramePr>
        <xdr:cNvPr id="3345487" name="Chart 1">
          <a:extLst>
            <a:ext uri="{FF2B5EF4-FFF2-40B4-BE49-F238E27FC236}">
              <a16:creationId xmlns:a16="http://schemas.microsoft.com/office/drawing/2014/main" id="{D46CB4ED-4803-ED4E-97EA-87D9754BD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812800</xdr:colOff>
      <xdr:row>24</xdr:row>
      <xdr:rowOff>63500</xdr:rowOff>
    </xdr:from>
    <xdr:to>
      <xdr:col>12</xdr:col>
      <xdr:colOff>406400</xdr:colOff>
      <xdr:row>42</xdr:row>
      <xdr:rowOff>63500</xdr:rowOff>
    </xdr:to>
    <xdr:graphicFrame macro="">
      <xdr:nvGraphicFramePr>
        <xdr:cNvPr id="3345488" name="Chart 2">
          <a:extLst>
            <a:ext uri="{FF2B5EF4-FFF2-40B4-BE49-F238E27FC236}">
              <a16:creationId xmlns:a16="http://schemas.microsoft.com/office/drawing/2014/main" id="{9E90366D-F838-904F-B8D4-55565AF00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355600</xdr:colOff>
      <xdr:row>45</xdr:row>
      <xdr:rowOff>127000</xdr:rowOff>
    </xdr:from>
    <xdr:to>
      <xdr:col>12</xdr:col>
      <xdr:colOff>838200</xdr:colOff>
      <xdr:row>63</xdr:row>
      <xdr:rowOff>127000</xdr:rowOff>
    </xdr:to>
    <xdr:graphicFrame macro="">
      <xdr:nvGraphicFramePr>
        <xdr:cNvPr id="3345489" name="Chart 3">
          <a:extLst>
            <a:ext uri="{FF2B5EF4-FFF2-40B4-BE49-F238E27FC236}">
              <a16:creationId xmlns:a16="http://schemas.microsoft.com/office/drawing/2014/main" id="{DD58E877-DCC6-5B45-BB56-50A4BC8E0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114300</xdr:colOff>
      <xdr:row>2</xdr:row>
      <xdr:rowOff>38100</xdr:rowOff>
    </xdr:from>
    <xdr:to>
      <xdr:col>18</xdr:col>
      <xdr:colOff>584200</xdr:colOff>
      <xdr:row>20</xdr:row>
      <xdr:rowOff>38100</xdr:rowOff>
    </xdr:to>
    <xdr:graphicFrame macro="">
      <xdr:nvGraphicFramePr>
        <xdr:cNvPr id="3345490" name="Chart 4">
          <a:extLst>
            <a:ext uri="{FF2B5EF4-FFF2-40B4-BE49-F238E27FC236}">
              <a16:creationId xmlns:a16="http://schemas.microsoft.com/office/drawing/2014/main" id="{F15D7012-01DE-A447-A280-814BE97C9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355600</xdr:colOff>
      <xdr:row>24</xdr:row>
      <xdr:rowOff>101600</xdr:rowOff>
    </xdr:from>
    <xdr:to>
      <xdr:col>18</xdr:col>
      <xdr:colOff>825500</xdr:colOff>
      <xdr:row>42</xdr:row>
      <xdr:rowOff>101600</xdr:rowOff>
    </xdr:to>
    <xdr:graphicFrame macro="">
      <xdr:nvGraphicFramePr>
        <xdr:cNvPr id="3345491" name="Chart 5">
          <a:extLst>
            <a:ext uri="{FF2B5EF4-FFF2-40B4-BE49-F238E27FC236}">
              <a16:creationId xmlns:a16="http://schemas.microsoft.com/office/drawing/2014/main" id="{1BAAD999-DEE9-1544-9EBC-26022D0BA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34"/>
  <sheetViews>
    <sheetView workbookViewId="0">
      <selection activeCell="C42" sqref="C42"/>
    </sheetView>
  </sheetViews>
  <sheetFormatPr baseColWidth="10" defaultRowHeight="13" x14ac:dyDescent="0.15"/>
  <sheetData>
    <row r="2" spans="1:3" x14ac:dyDescent="0.15">
      <c r="A2" t="s">
        <v>169</v>
      </c>
    </row>
    <row r="4" spans="1:3" x14ac:dyDescent="0.15">
      <c r="A4" t="s">
        <v>185</v>
      </c>
    </row>
    <row r="5" spans="1:3" x14ac:dyDescent="0.15">
      <c r="B5" t="s">
        <v>186</v>
      </c>
    </row>
    <row r="7" spans="1:3" x14ac:dyDescent="0.15">
      <c r="A7" t="s">
        <v>187</v>
      </c>
    </row>
    <row r="8" spans="1:3" x14ac:dyDescent="0.15">
      <c r="B8" t="s">
        <v>188</v>
      </c>
    </row>
    <row r="10" spans="1:3" x14ac:dyDescent="0.15">
      <c r="A10" t="s">
        <v>189</v>
      </c>
    </row>
    <row r="11" spans="1:3" x14ac:dyDescent="0.15">
      <c r="B11" t="s">
        <v>170</v>
      </c>
    </row>
    <row r="12" spans="1:3" x14ac:dyDescent="0.15">
      <c r="C12" t="s">
        <v>171</v>
      </c>
    </row>
    <row r="13" spans="1:3" x14ac:dyDescent="0.15">
      <c r="C13" t="s">
        <v>172</v>
      </c>
    </row>
    <row r="15" spans="1:3" x14ac:dyDescent="0.15">
      <c r="B15" t="s">
        <v>173</v>
      </c>
    </row>
    <row r="16" spans="1:3" x14ac:dyDescent="0.15">
      <c r="C16" t="s">
        <v>174</v>
      </c>
    </row>
    <row r="17" spans="1:3" x14ac:dyDescent="0.15">
      <c r="C17" t="s">
        <v>175</v>
      </c>
    </row>
    <row r="18" spans="1:3" x14ac:dyDescent="0.15">
      <c r="C18" t="s">
        <v>176</v>
      </c>
    </row>
    <row r="19" spans="1:3" x14ac:dyDescent="0.15">
      <c r="C19" t="s">
        <v>177</v>
      </c>
    </row>
    <row r="20" spans="1:3" x14ac:dyDescent="0.15">
      <c r="C20" t="s">
        <v>178</v>
      </c>
    </row>
    <row r="22" spans="1:3" x14ac:dyDescent="0.15">
      <c r="B22" t="s">
        <v>179</v>
      </c>
    </row>
    <row r="23" spans="1:3" x14ac:dyDescent="0.15">
      <c r="C23" t="s">
        <v>180</v>
      </c>
    </row>
    <row r="24" spans="1:3" x14ac:dyDescent="0.15">
      <c r="C24" t="s">
        <v>181</v>
      </c>
    </row>
    <row r="25" spans="1:3" x14ac:dyDescent="0.15">
      <c r="C25" t="s">
        <v>182</v>
      </c>
    </row>
    <row r="27" spans="1:3" x14ac:dyDescent="0.15">
      <c r="C27" t="s">
        <v>183</v>
      </c>
    </row>
    <row r="30" spans="1:3" x14ac:dyDescent="0.15">
      <c r="B30" t="s">
        <v>184</v>
      </c>
    </row>
    <row r="32" spans="1:3" x14ac:dyDescent="0.15">
      <c r="A32" t="s">
        <v>190</v>
      </c>
    </row>
    <row r="33" spans="2:2" x14ac:dyDescent="0.15">
      <c r="B33" t="s">
        <v>191</v>
      </c>
    </row>
    <row r="34" spans="2:2" x14ac:dyDescent="0.15">
      <c r="B34" t="s">
        <v>192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31"/>
  <sheetViews>
    <sheetView workbookViewId="0">
      <selection sqref="A1:XFD1048576"/>
    </sheetView>
  </sheetViews>
  <sheetFormatPr baseColWidth="10" defaultRowHeight="13" x14ac:dyDescent="0.15"/>
  <cols>
    <col min="1" max="16384" width="8.83203125" customWidth="1"/>
  </cols>
  <sheetData>
    <row r="1" spans="1:29" x14ac:dyDescent="0.15">
      <c r="A1" s="107" t="s">
        <v>193</v>
      </c>
      <c r="B1" s="107" t="s">
        <v>194</v>
      </c>
      <c r="C1" s="107" t="s">
        <v>195</v>
      </c>
      <c r="D1" s="107" t="s">
        <v>196</v>
      </c>
      <c r="E1" s="107" t="s">
        <v>197</v>
      </c>
      <c r="F1" s="107" t="s">
        <v>198</v>
      </c>
      <c r="G1" s="107" t="s">
        <v>199</v>
      </c>
      <c r="H1" s="107" t="s">
        <v>200</v>
      </c>
      <c r="I1" s="107" t="s">
        <v>201</v>
      </c>
      <c r="J1" s="107" t="s">
        <v>202</v>
      </c>
      <c r="K1" s="107" t="s">
        <v>203</v>
      </c>
      <c r="L1" s="107" t="s">
        <v>204</v>
      </c>
      <c r="M1" s="107" t="s">
        <v>205</v>
      </c>
      <c r="N1" s="107" t="s">
        <v>206</v>
      </c>
      <c r="O1" s="107" t="s">
        <v>207</v>
      </c>
      <c r="P1" s="107" t="s">
        <v>208</v>
      </c>
      <c r="Q1" s="107" t="s">
        <v>209</v>
      </c>
      <c r="R1" s="107" t="s">
        <v>210</v>
      </c>
      <c r="S1" s="107" t="s">
        <v>211</v>
      </c>
      <c r="T1" s="107" t="s">
        <v>212</v>
      </c>
      <c r="U1" s="107" t="s">
        <v>213</v>
      </c>
      <c r="V1" s="107" t="s">
        <v>214</v>
      </c>
      <c r="W1" s="107" t="s">
        <v>215</v>
      </c>
      <c r="X1" s="107" t="s">
        <v>216</v>
      </c>
      <c r="Y1" s="107" t="s">
        <v>217</v>
      </c>
      <c r="Z1" s="107" t="s">
        <v>218</v>
      </c>
      <c r="AA1" s="107" t="s">
        <v>219</v>
      </c>
      <c r="AB1" s="107" t="s">
        <v>220</v>
      </c>
      <c r="AC1" s="107" t="s">
        <v>221</v>
      </c>
    </row>
    <row r="2" spans="1:29" x14ac:dyDescent="0.15">
      <c r="A2" s="107">
        <v>58</v>
      </c>
      <c r="B2" s="107" t="s">
        <v>222</v>
      </c>
      <c r="C2" s="107" t="s">
        <v>223</v>
      </c>
      <c r="D2" s="107" t="s">
        <v>224</v>
      </c>
      <c r="E2" s="107" t="s">
        <v>225</v>
      </c>
      <c r="F2" s="107">
        <v>34.9</v>
      </c>
      <c r="G2" s="107">
        <v>1</v>
      </c>
      <c r="H2" s="107">
        <v>82.831999999999994</v>
      </c>
      <c r="I2" s="107">
        <v>4261</v>
      </c>
      <c r="J2" s="107">
        <v>0.60799999999999998</v>
      </c>
      <c r="K2" s="107">
        <v>3130</v>
      </c>
      <c r="L2" s="107">
        <v>5.5E-2</v>
      </c>
      <c r="M2" s="107">
        <v>1024</v>
      </c>
      <c r="N2" s="107">
        <v>0.33400000000000002</v>
      </c>
      <c r="O2" s="107">
        <v>0.36659399999999998</v>
      </c>
      <c r="P2" s="107">
        <v>83.495000000000005</v>
      </c>
      <c r="Q2" s="107">
        <v>161876</v>
      </c>
      <c r="R2" s="107">
        <v>82832</v>
      </c>
      <c r="S2" s="107" t="s">
        <v>226</v>
      </c>
      <c r="T2" s="107">
        <v>60835</v>
      </c>
      <c r="U2" s="107" t="s">
        <v>227</v>
      </c>
      <c r="V2" s="107">
        <v>18209</v>
      </c>
      <c r="W2" s="107" t="s">
        <v>228</v>
      </c>
      <c r="X2" s="107">
        <v>0.73443389999999997</v>
      </c>
      <c r="Y2" s="107">
        <v>0.33400000000000002</v>
      </c>
      <c r="Z2" s="107">
        <v>0.33400000000000002</v>
      </c>
      <c r="AA2" s="107">
        <v>0.21983150000000001</v>
      </c>
    </row>
    <row r="3" spans="1:29" x14ac:dyDescent="0.15">
      <c r="A3" s="107">
        <v>58</v>
      </c>
      <c r="B3" s="107" t="s">
        <v>222</v>
      </c>
      <c r="C3" s="107" t="s">
        <v>223</v>
      </c>
      <c r="D3" s="107" t="s">
        <v>224</v>
      </c>
      <c r="E3" s="107" t="s">
        <v>225</v>
      </c>
      <c r="F3" s="107">
        <v>74.599999999999994</v>
      </c>
      <c r="G3" s="107">
        <v>2</v>
      </c>
      <c r="H3" s="107">
        <v>82.891000000000005</v>
      </c>
      <c r="I3" s="107">
        <v>4258</v>
      </c>
      <c r="J3" s="107">
        <v>0.60799999999999998</v>
      </c>
      <c r="K3" s="107">
        <v>3126</v>
      </c>
      <c r="L3" s="107">
        <v>5.2999999999999999E-2</v>
      </c>
      <c r="M3" s="107">
        <v>979</v>
      </c>
      <c r="N3" s="107">
        <v>-0.254</v>
      </c>
      <c r="O3" s="107">
        <v>0.36637900000000001</v>
      </c>
      <c r="P3" s="107">
        <v>83.552000000000007</v>
      </c>
      <c r="Q3" s="107">
        <v>161308</v>
      </c>
      <c r="R3" s="107">
        <v>82891</v>
      </c>
      <c r="S3" s="107" t="s">
        <v>229</v>
      </c>
      <c r="T3" s="107">
        <v>60842</v>
      </c>
      <c r="U3" s="107" t="s">
        <v>230</v>
      </c>
      <c r="V3" s="107">
        <v>17575</v>
      </c>
      <c r="W3" s="107" t="s">
        <v>231</v>
      </c>
      <c r="X3" s="107">
        <v>0.73400209999999999</v>
      </c>
      <c r="Y3" s="107">
        <v>-0.254</v>
      </c>
      <c r="Z3" s="107">
        <v>-0.254</v>
      </c>
      <c r="AA3" s="107">
        <v>0.2120196</v>
      </c>
    </row>
    <row r="4" spans="1:29" x14ac:dyDescent="0.15">
      <c r="A4" s="107">
        <v>58</v>
      </c>
      <c r="B4" s="107" t="s">
        <v>222</v>
      </c>
      <c r="C4" s="107" t="s">
        <v>223</v>
      </c>
      <c r="D4" s="107" t="s">
        <v>224</v>
      </c>
      <c r="E4" s="107" t="s">
        <v>225</v>
      </c>
      <c r="F4" s="107">
        <v>114.5</v>
      </c>
      <c r="G4" s="107">
        <v>3</v>
      </c>
      <c r="H4" s="107">
        <v>82.866</v>
      </c>
      <c r="I4" s="107">
        <v>4258</v>
      </c>
      <c r="J4" s="107">
        <v>0.60799999999999998</v>
      </c>
      <c r="K4" s="107">
        <v>3125</v>
      </c>
      <c r="L4" s="107">
        <v>5.1999999999999998E-2</v>
      </c>
      <c r="M4" s="107">
        <v>972</v>
      </c>
      <c r="N4" s="107">
        <v>0</v>
      </c>
      <c r="O4" s="107">
        <v>0.36647200000000002</v>
      </c>
      <c r="P4" s="107">
        <v>83.527000000000001</v>
      </c>
      <c r="Q4" s="107">
        <v>161143</v>
      </c>
      <c r="R4" s="107">
        <v>82866</v>
      </c>
      <c r="S4" s="107" t="s">
        <v>229</v>
      </c>
      <c r="T4" s="107">
        <v>60840</v>
      </c>
      <c r="U4" s="107" t="s">
        <v>232</v>
      </c>
      <c r="V4" s="107">
        <v>17437</v>
      </c>
      <c r="W4" s="107" t="s">
        <v>233</v>
      </c>
      <c r="X4" s="107">
        <v>0.73418870000000003</v>
      </c>
      <c r="Y4" s="107">
        <v>0</v>
      </c>
      <c r="Z4" s="107">
        <v>0</v>
      </c>
      <c r="AA4" s="107">
        <v>0.21042269999999999</v>
      </c>
    </row>
    <row r="5" spans="1:29" x14ac:dyDescent="0.15">
      <c r="A5" s="107">
        <v>58</v>
      </c>
      <c r="B5" s="107" t="s">
        <v>222</v>
      </c>
      <c r="C5" s="107" t="s">
        <v>223</v>
      </c>
      <c r="D5" s="107" t="s">
        <v>224</v>
      </c>
      <c r="E5" s="107" t="s">
        <v>225</v>
      </c>
      <c r="F5" s="107">
        <v>154.19999999999999</v>
      </c>
      <c r="G5" s="107">
        <v>4</v>
      </c>
      <c r="H5" s="107">
        <v>82.92</v>
      </c>
      <c r="I5" s="107">
        <v>4260</v>
      </c>
      <c r="J5" s="107">
        <v>0.60799999999999998</v>
      </c>
      <c r="K5" s="107">
        <v>3124</v>
      </c>
      <c r="L5" s="107">
        <v>5.1999999999999998E-2</v>
      </c>
      <c r="M5" s="107">
        <v>970</v>
      </c>
      <c r="N5" s="107">
        <v>-0.873</v>
      </c>
      <c r="O5" s="107">
        <v>0.36615300000000001</v>
      </c>
      <c r="P5" s="107">
        <v>83.58</v>
      </c>
      <c r="Q5" s="107">
        <v>161208</v>
      </c>
      <c r="R5" s="107">
        <v>82920</v>
      </c>
      <c r="S5" s="107" t="s">
        <v>234</v>
      </c>
      <c r="T5" s="107">
        <v>60826</v>
      </c>
      <c r="U5" s="107" t="s">
        <v>235</v>
      </c>
      <c r="V5" s="107">
        <v>17462</v>
      </c>
      <c r="W5" s="107" t="s">
        <v>236</v>
      </c>
      <c r="X5" s="107">
        <v>0.73354770000000002</v>
      </c>
      <c r="Y5" s="107">
        <v>-0.873</v>
      </c>
      <c r="Z5" s="107">
        <v>-0.873</v>
      </c>
      <c r="AA5" s="107">
        <v>0.210594</v>
      </c>
    </row>
    <row r="6" spans="1:29" x14ac:dyDescent="0.15">
      <c r="A6" s="107">
        <v>58</v>
      </c>
      <c r="B6" s="107" t="s">
        <v>222</v>
      </c>
      <c r="C6" s="107" t="s">
        <v>223</v>
      </c>
      <c r="D6" s="107" t="s">
        <v>224</v>
      </c>
      <c r="E6" s="107" t="s">
        <v>225</v>
      </c>
      <c r="F6" s="107">
        <v>347.8</v>
      </c>
      <c r="G6" s="107">
        <v>5</v>
      </c>
      <c r="H6" s="107">
        <v>28.481000000000002</v>
      </c>
      <c r="I6" s="107">
        <v>2099</v>
      </c>
      <c r="J6" s="107">
        <v>0.20899999999999999</v>
      </c>
      <c r="K6" s="107">
        <v>1541</v>
      </c>
      <c r="L6" s="107">
        <v>1.9E-2</v>
      </c>
      <c r="M6" s="107">
        <v>429</v>
      </c>
      <c r="N6" s="107">
        <v>-0.26800000000000002</v>
      </c>
      <c r="O6" s="107">
        <v>0.36637399999999998</v>
      </c>
      <c r="P6" s="107">
        <v>28.709</v>
      </c>
      <c r="Q6" s="107">
        <v>55874</v>
      </c>
      <c r="R6" s="107">
        <v>28481</v>
      </c>
      <c r="S6" s="107" t="s">
        <v>237</v>
      </c>
      <c r="T6" s="107">
        <v>20904</v>
      </c>
      <c r="U6" s="107" t="s">
        <v>238</v>
      </c>
      <c r="V6" s="107">
        <v>6489</v>
      </c>
      <c r="W6" s="107" t="s">
        <v>239</v>
      </c>
      <c r="X6" s="107">
        <v>0.73399179999999997</v>
      </c>
      <c r="Y6" s="107">
        <v>-0.26800000000000002</v>
      </c>
      <c r="Z6" s="107">
        <v>-0.26800000000000002</v>
      </c>
      <c r="AA6" s="107">
        <v>0.2278522</v>
      </c>
    </row>
    <row r="7" spans="1:29" x14ac:dyDescent="0.15">
      <c r="A7" s="107">
        <v>58</v>
      </c>
      <c r="B7" s="107" t="s">
        <v>222</v>
      </c>
      <c r="C7" s="107" t="s">
        <v>223</v>
      </c>
      <c r="D7" s="107" t="s">
        <v>224</v>
      </c>
      <c r="E7" s="107" t="s">
        <v>225</v>
      </c>
      <c r="F7" s="107">
        <v>412.6</v>
      </c>
      <c r="G7" s="107">
        <v>6</v>
      </c>
      <c r="H7" s="107">
        <v>26.216000000000001</v>
      </c>
      <c r="I7" s="107">
        <v>1935</v>
      </c>
      <c r="J7" s="107">
        <v>0.192</v>
      </c>
      <c r="K7" s="107">
        <v>1421</v>
      </c>
      <c r="L7" s="107">
        <v>1.7999999999999999E-2</v>
      </c>
      <c r="M7" s="107">
        <v>389</v>
      </c>
      <c r="N7" s="107">
        <v>-1.2E-2</v>
      </c>
      <c r="O7" s="107">
        <v>0.36646800000000002</v>
      </c>
      <c r="P7" s="107">
        <v>26.427</v>
      </c>
      <c r="Q7" s="107">
        <v>51550</v>
      </c>
      <c r="R7" s="107">
        <v>26216</v>
      </c>
      <c r="S7" s="107" t="s">
        <v>240</v>
      </c>
      <c r="T7" s="107">
        <v>19247</v>
      </c>
      <c r="U7" s="107" t="s">
        <v>241</v>
      </c>
      <c r="V7" s="107">
        <v>6086</v>
      </c>
      <c r="W7" s="107" t="s">
        <v>242</v>
      </c>
      <c r="X7" s="107">
        <v>0.73418030000000001</v>
      </c>
      <c r="Y7" s="107">
        <v>-1.2E-2</v>
      </c>
      <c r="Z7" s="107">
        <v>-1.2E-2</v>
      </c>
      <c r="AA7" s="107">
        <v>0.23216339999999999</v>
      </c>
    </row>
    <row r="8" spans="1:29" x14ac:dyDescent="0.15">
      <c r="A8" s="107">
        <v>57</v>
      </c>
      <c r="B8" s="107" t="s">
        <v>243</v>
      </c>
      <c r="C8" s="107" t="s">
        <v>223</v>
      </c>
      <c r="D8" s="107" t="s">
        <v>224</v>
      </c>
      <c r="E8" s="107" t="s">
        <v>225</v>
      </c>
      <c r="F8" s="107">
        <v>34.9</v>
      </c>
      <c r="G8" s="107">
        <v>1</v>
      </c>
      <c r="H8" s="107">
        <v>82.784000000000006</v>
      </c>
      <c r="I8" s="107">
        <v>4255</v>
      </c>
      <c r="J8" s="107">
        <v>0.60799999999999998</v>
      </c>
      <c r="K8" s="107">
        <v>3126</v>
      </c>
      <c r="L8" s="107">
        <v>5.5E-2</v>
      </c>
      <c r="M8" s="107">
        <v>1028</v>
      </c>
      <c r="N8" s="107">
        <v>0.373</v>
      </c>
      <c r="O8" s="107">
        <v>0.36660799999999999</v>
      </c>
      <c r="P8" s="107">
        <v>83.447000000000003</v>
      </c>
      <c r="Q8" s="107">
        <v>161874</v>
      </c>
      <c r="R8" s="107">
        <v>82784</v>
      </c>
      <c r="S8" s="107" t="s">
        <v>244</v>
      </c>
      <c r="T8" s="107">
        <v>60806</v>
      </c>
      <c r="U8" s="107" t="s">
        <v>245</v>
      </c>
      <c r="V8" s="107">
        <v>18284</v>
      </c>
      <c r="W8" s="107" t="s">
        <v>246</v>
      </c>
      <c r="X8" s="107">
        <v>0.73450550000000003</v>
      </c>
      <c r="Y8" s="107">
        <v>0.373</v>
      </c>
      <c r="Z8" s="107">
        <v>0.373</v>
      </c>
      <c r="AA8" s="107">
        <v>0.2208658</v>
      </c>
    </row>
    <row r="9" spans="1:29" x14ac:dyDescent="0.15">
      <c r="A9" s="107">
        <v>57</v>
      </c>
      <c r="B9" s="107" t="s">
        <v>243</v>
      </c>
      <c r="C9" s="107" t="s">
        <v>223</v>
      </c>
      <c r="D9" s="107" t="s">
        <v>224</v>
      </c>
      <c r="E9" s="107" t="s">
        <v>225</v>
      </c>
      <c r="F9" s="107">
        <v>74.599999999999994</v>
      </c>
      <c r="G9" s="107">
        <v>2</v>
      </c>
      <c r="H9" s="107">
        <v>82.863</v>
      </c>
      <c r="I9" s="107">
        <v>4256</v>
      </c>
      <c r="J9" s="107">
        <v>0.60799999999999998</v>
      </c>
      <c r="K9" s="107">
        <v>3124</v>
      </c>
      <c r="L9" s="107">
        <v>5.2999999999999999E-2</v>
      </c>
      <c r="M9" s="107">
        <v>983</v>
      </c>
      <c r="N9" s="107">
        <v>-0.29099999999999998</v>
      </c>
      <c r="O9" s="107">
        <v>0.36636600000000002</v>
      </c>
      <c r="P9" s="107">
        <v>83.524000000000001</v>
      </c>
      <c r="Q9" s="107">
        <v>161338</v>
      </c>
      <c r="R9" s="107">
        <v>82863</v>
      </c>
      <c r="S9" s="107" t="s">
        <v>244</v>
      </c>
      <c r="T9" s="107">
        <v>60823</v>
      </c>
      <c r="U9" s="107" t="s">
        <v>232</v>
      </c>
      <c r="V9" s="107">
        <v>17651</v>
      </c>
      <c r="W9" s="107" t="s">
        <v>247</v>
      </c>
      <c r="X9" s="107">
        <v>0.73401780000000005</v>
      </c>
      <c r="Y9" s="107">
        <v>-0.29099999999999998</v>
      </c>
      <c r="Z9" s="107">
        <v>-0.29099999999999998</v>
      </c>
      <c r="AA9" s="107">
        <v>0.2130194</v>
      </c>
    </row>
    <row r="10" spans="1:29" x14ac:dyDescent="0.15">
      <c r="A10" s="107">
        <v>57</v>
      </c>
      <c r="B10" s="107" t="s">
        <v>243</v>
      </c>
      <c r="C10" s="107" t="s">
        <v>223</v>
      </c>
      <c r="D10" s="107" t="s">
        <v>224</v>
      </c>
      <c r="E10" s="107" t="s">
        <v>225</v>
      </c>
      <c r="F10" s="107">
        <v>114.5</v>
      </c>
      <c r="G10" s="107">
        <v>3</v>
      </c>
      <c r="H10" s="107">
        <v>82.858000000000004</v>
      </c>
      <c r="I10" s="107">
        <v>4258</v>
      </c>
      <c r="J10" s="107">
        <v>0.60799999999999998</v>
      </c>
      <c r="K10" s="107">
        <v>3126</v>
      </c>
      <c r="L10" s="107">
        <v>5.2999999999999999E-2</v>
      </c>
      <c r="M10" s="107">
        <v>978</v>
      </c>
      <c r="N10" s="107">
        <v>0</v>
      </c>
      <c r="O10" s="107">
        <v>0.36647200000000002</v>
      </c>
      <c r="P10" s="107">
        <v>83.519000000000005</v>
      </c>
      <c r="Q10" s="107">
        <v>161233</v>
      </c>
      <c r="R10" s="107">
        <v>82858</v>
      </c>
      <c r="S10" s="107" t="s">
        <v>244</v>
      </c>
      <c r="T10" s="107">
        <v>60837</v>
      </c>
      <c r="U10" s="107" t="s">
        <v>248</v>
      </c>
      <c r="V10" s="107">
        <v>17538</v>
      </c>
      <c r="W10" s="107" t="s">
        <v>249</v>
      </c>
      <c r="X10" s="107">
        <v>0.73423130000000003</v>
      </c>
      <c r="Y10" s="107">
        <v>0</v>
      </c>
      <c r="Z10" s="107">
        <v>0</v>
      </c>
      <c r="AA10" s="107">
        <v>0.21166209999999999</v>
      </c>
    </row>
    <row r="11" spans="1:29" x14ac:dyDescent="0.15">
      <c r="A11" s="107">
        <v>57</v>
      </c>
      <c r="B11" s="107" t="s">
        <v>243</v>
      </c>
      <c r="C11" s="107" t="s">
        <v>223</v>
      </c>
      <c r="D11" s="107" t="s">
        <v>224</v>
      </c>
      <c r="E11" s="107" t="s">
        <v>225</v>
      </c>
      <c r="F11" s="107">
        <v>154.19999999999999</v>
      </c>
      <c r="G11" s="107">
        <v>4</v>
      </c>
      <c r="H11" s="107">
        <v>82.867999999999995</v>
      </c>
      <c r="I11" s="107">
        <v>4256</v>
      </c>
      <c r="J11" s="107">
        <v>0.60799999999999998</v>
      </c>
      <c r="K11" s="107">
        <v>3121</v>
      </c>
      <c r="L11" s="107">
        <v>5.2999999999999999E-2</v>
      </c>
      <c r="M11" s="107">
        <v>975</v>
      </c>
      <c r="N11" s="107">
        <v>-0.94899999999999995</v>
      </c>
      <c r="O11" s="107">
        <v>0.36612600000000001</v>
      </c>
      <c r="P11" s="107">
        <v>83.528000000000006</v>
      </c>
      <c r="Q11" s="107">
        <v>161201</v>
      </c>
      <c r="R11" s="107">
        <v>82868</v>
      </c>
      <c r="S11" s="107" t="s">
        <v>244</v>
      </c>
      <c r="T11" s="107">
        <v>60786</v>
      </c>
      <c r="U11" s="107" t="s">
        <v>250</v>
      </c>
      <c r="V11" s="107">
        <v>17547</v>
      </c>
      <c r="W11" s="107" t="s">
        <v>251</v>
      </c>
      <c r="X11" s="107">
        <v>0.73353469999999998</v>
      </c>
      <c r="Y11" s="107">
        <v>-0.94899999999999995</v>
      </c>
      <c r="Z11" s="107">
        <v>-0.94899999999999995</v>
      </c>
      <c r="AA11" s="107">
        <v>0.21174399999999999</v>
      </c>
    </row>
    <row r="12" spans="1:29" x14ac:dyDescent="0.15">
      <c r="A12" s="107">
        <v>57</v>
      </c>
      <c r="B12" s="107" t="s">
        <v>243</v>
      </c>
      <c r="C12" s="107" t="s">
        <v>223</v>
      </c>
      <c r="D12" s="107" t="s">
        <v>224</v>
      </c>
      <c r="E12" s="107" t="s">
        <v>225</v>
      </c>
      <c r="F12" s="107">
        <v>347.6</v>
      </c>
      <c r="G12" s="107">
        <v>5</v>
      </c>
      <c r="H12" s="107">
        <v>12.028</v>
      </c>
      <c r="I12" s="107">
        <v>899</v>
      </c>
      <c r="J12" s="107">
        <v>0.108</v>
      </c>
      <c r="K12" s="107">
        <v>808</v>
      </c>
      <c r="L12" s="107">
        <v>0.379</v>
      </c>
      <c r="M12" s="107">
        <v>9539</v>
      </c>
      <c r="N12" s="107">
        <v>220.65199999999999</v>
      </c>
      <c r="O12" s="107">
        <v>0.44697300000000001</v>
      </c>
      <c r="P12" s="107">
        <v>12.515000000000001</v>
      </c>
      <c r="Q12" s="107">
        <v>149221</v>
      </c>
      <c r="R12" s="107">
        <v>12028</v>
      </c>
      <c r="S12" s="107" t="s">
        <v>252</v>
      </c>
      <c r="T12" s="107">
        <v>10780</v>
      </c>
      <c r="U12" s="107" t="s">
        <v>253</v>
      </c>
      <c r="V12" s="107">
        <v>126413</v>
      </c>
      <c r="W12" s="107" t="s">
        <v>254</v>
      </c>
      <c r="X12" s="107">
        <v>0.8962407</v>
      </c>
      <c r="Y12" s="107">
        <v>220.65199999999999</v>
      </c>
      <c r="Z12" s="107">
        <v>220.65199999999999</v>
      </c>
      <c r="AA12" s="107">
        <v>10.509934400000001</v>
      </c>
    </row>
    <row r="13" spans="1:29" x14ac:dyDescent="0.15">
      <c r="A13" s="107">
        <v>57</v>
      </c>
      <c r="B13" s="107" t="s">
        <v>243</v>
      </c>
      <c r="C13" s="107" t="s">
        <v>223</v>
      </c>
      <c r="D13" s="107" t="s">
        <v>224</v>
      </c>
      <c r="E13" s="107" t="s">
        <v>225</v>
      </c>
      <c r="F13" s="107">
        <v>412.4</v>
      </c>
      <c r="G13" s="107">
        <v>6</v>
      </c>
      <c r="H13" s="107">
        <v>11.103999999999999</v>
      </c>
      <c r="I13" s="107">
        <v>829</v>
      </c>
      <c r="J13" s="107">
        <v>9.9000000000000005E-2</v>
      </c>
      <c r="K13" s="107">
        <v>744</v>
      </c>
      <c r="L13" s="107">
        <v>0.34599999999999997</v>
      </c>
      <c r="M13" s="107">
        <v>8702</v>
      </c>
      <c r="N13" s="107">
        <v>218.41300000000001</v>
      </c>
      <c r="O13" s="107">
        <v>0.44615700000000003</v>
      </c>
      <c r="P13" s="107">
        <v>11.55</v>
      </c>
      <c r="Q13" s="107">
        <v>136503</v>
      </c>
      <c r="R13" s="107">
        <v>11104</v>
      </c>
      <c r="S13" s="107" t="s">
        <v>255</v>
      </c>
      <c r="T13" s="107">
        <v>9933</v>
      </c>
      <c r="U13" s="107" t="s">
        <v>256</v>
      </c>
      <c r="V13" s="107">
        <v>115466</v>
      </c>
      <c r="W13" s="107" t="s">
        <v>254</v>
      </c>
      <c r="X13" s="107">
        <v>0.89459710000000003</v>
      </c>
      <c r="Y13" s="107">
        <v>218.41300000000001</v>
      </c>
      <c r="Z13" s="107">
        <v>218.41300000000001</v>
      </c>
      <c r="AA13" s="107">
        <v>10.3987269</v>
      </c>
    </row>
    <row r="14" spans="1:29" x14ac:dyDescent="0.15">
      <c r="A14" s="107">
        <v>56</v>
      </c>
      <c r="B14" s="107" t="s">
        <v>257</v>
      </c>
      <c r="C14" s="107" t="s">
        <v>223</v>
      </c>
      <c r="D14" s="107" t="s">
        <v>224</v>
      </c>
      <c r="E14" s="107" t="s">
        <v>225</v>
      </c>
      <c r="F14" s="107">
        <v>34.9</v>
      </c>
      <c r="G14" s="107">
        <v>1</v>
      </c>
      <c r="H14" s="107">
        <v>82.811999999999998</v>
      </c>
      <c r="I14" s="107">
        <v>4256</v>
      </c>
      <c r="J14" s="107">
        <v>0.60899999999999999</v>
      </c>
      <c r="K14" s="107">
        <v>3129</v>
      </c>
      <c r="L14" s="107">
        <v>5.5E-2</v>
      </c>
      <c r="M14" s="107">
        <v>1035</v>
      </c>
      <c r="N14" s="107">
        <v>1.827</v>
      </c>
      <c r="O14" s="107">
        <v>0.36713899999999999</v>
      </c>
      <c r="P14" s="107">
        <v>83.475999999999999</v>
      </c>
      <c r="Q14" s="107">
        <v>162140</v>
      </c>
      <c r="R14" s="107">
        <v>82812</v>
      </c>
      <c r="S14" s="107" t="s">
        <v>258</v>
      </c>
      <c r="T14" s="107">
        <v>60874</v>
      </c>
      <c r="U14" s="107" t="s">
        <v>259</v>
      </c>
      <c r="V14" s="107">
        <v>18455</v>
      </c>
      <c r="W14" s="107" t="s">
        <v>260</v>
      </c>
      <c r="X14" s="107">
        <v>0.7350833</v>
      </c>
      <c r="Y14" s="107">
        <v>1.827</v>
      </c>
      <c r="Z14" s="107">
        <v>1.827</v>
      </c>
      <c r="AA14" s="107">
        <v>0.22284909999999999</v>
      </c>
    </row>
    <row r="15" spans="1:29" x14ac:dyDescent="0.15">
      <c r="A15" s="107">
        <v>56</v>
      </c>
      <c r="B15" s="107" t="s">
        <v>257</v>
      </c>
      <c r="C15" s="107" t="s">
        <v>223</v>
      </c>
      <c r="D15" s="107" t="s">
        <v>224</v>
      </c>
      <c r="E15" s="107" t="s">
        <v>225</v>
      </c>
      <c r="F15" s="107">
        <v>74.599999999999994</v>
      </c>
      <c r="G15" s="107">
        <v>2</v>
      </c>
      <c r="H15" s="107">
        <v>82.927999999999997</v>
      </c>
      <c r="I15" s="107">
        <v>4260</v>
      </c>
      <c r="J15" s="107">
        <v>0.60899999999999999</v>
      </c>
      <c r="K15" s="107">
        <v>3129</v>
      </c>
      <c r="L15" s="107">
        <v>5.2999999999999999E-2</v>
      </c>
      <c r="M15" s="107">
        <v>990</v>
      </c>
      <c r="N15" s="107">
        <v>0.84</v>
      </c>
      <c r="O15" s="107">
        <v>0.36677900000000002</v>
      </c>
      <c r="P15" s="107">
        <v>83.590999999999994</v>
      </c>
      <c r="Q15" s="107">
        <v>161610</v>
      </c>
      <c r="R15" s="107">
        <v>82928</v>
      </c>
      <c r="S15" s="107" t="s">
        <v>261</v>
      </c>
      <c r="T15" s="107">
        <v>60899</v>
      </c>
      <c r="U15" s="107" t="s">
        <v>262</v>
      </c>
      <c r="V15" s="107">
        <v>17782</v>
      </c>
      <c r="W15" s="107" t="s">
        <v>263</v>
      </c>
      <c r="X15" s="107">
        <v>0.73435950000000005</v>
      </c>
      <c r="Y15" s="107">
        <v>0.84</v>
      </c>
      <c r="Z15" s="107">
        <v>0.84</v>
      </c>
      <c r="AA15" s="107">
        <v>0.2144247</v>
      </c>
    </row>
    <row r="16" spans="1:29" x14ac:dyDescent="0.15">
      <c r="A16" s="107">
        <v>56</v>
      </c>
      <c r="B16" s="107" t="s">
        <v>257</v>
      </c>
      <c r="C16" s="107" t="s">
        <v>223</v>
      </c>
      <c r="D16" s="107" t="s">
        <v>224</v>
      </c>
      <c r="E16" s="107" t="s">
        <v>225</v>
      </c>
      <c r="F16" s="107">
        <v>114.5</v>
      </c>
      <c r="G16" s="107">
        <v>3</v>
      </c>
      <c r="H16" s="107">
        <v>82.941000000000003</v>
      </c>
      <c r="I16" s="107">
        <v>4261</v>
      </c>
      <c r="J16" s="107">
        <v>0.60899999999999999</v>
      </c>
      <c r="K16" s="107">
        <v>3126</v>
      </c>
      <c r="L16" s="107">
        <v>5.2999999999999999E-2</v>
      </c>
      <c r="M16" s="107">
        <v>982</v>
      </c>
      <c r="N16" s="107">
        <v>0</v>
      </c>
      <c r="O16" s="107">
        <v>0.36647200000000002</v>
      </c>
      <c r="P16" s="107">
        <v>83.602999999999994</v>
      </c>
      <c r="Q16" s="107">
        <v>161423</v>
      </c>
      <c r="R16" s="107">
        <v>82941</v>
      </c>
      <c r="S16" s="107" t="s">
        <v>258</v>
      </c>
      <c r="T16" s="107">
        <v>60858</v>
      </c>
      <c r="U16" s="107" t="s">
        <v>264</v>
      </c>
      <c r="V16" s="107">
        <v>17624</v>
      </c>
      <c r="W16" s="107" t="s">
        <v>265</v>
      </c>
      <c r="X16" s="107">
        <v>0.73374289999999998</v>
      </c>
      <c r="Y16" s="107">
        <v>0</v>
      </c>
      <c r="Z16" s="107">
        <v>0</v>
      </c>
      <c r="AA16" s="107">
        <v>0.2124933</v>
      </c>
    </row>
    <row r="17" spans="1:27" x14ac:dyDescent="0.15">
      <c r="A17" s="107">
        <v>56</v>
      </c>
      <c r="B17" s="107" t="s">
        <v>257</v>
      </c>
      <c r="C17" s="107" t="s">
        <v>223</v>
      </c>
      <c r="D17" s="107" t="s">
        <v>224</v>
      </c>
      <c r="E17" s="107" t="s">
        <v>225</v>
      </c>
      <c r="F17" s="107">
        <v>154.19999999999999</v>
      </c>
      <c r="G17" s="107">
        <v>4</v>
      </c>
      <c r="H17" s="107">
        <v>82.971999999999994</v>
      </c>
      <c r="I17" s="107">
        <v>4262</v>
      </c>
      <c r="J17" s="107">
        <v>0.60799999999999998</v>
      </c>
      <c r="K17" s="107">
        <v>3124</v>
      </c>
      <c r="L17" s="107">
        <v>5.2999999999999999E-2</v>
      </c>
      <c r="M17" s="107">
        <v>981</v>
      </c>
      <c r="N17" s="107">
        <v>-0.59299999999999997</v>
      </c>
      <c r="O17" s="107">
        <v>0.366255</v>
      </c>
      <c r="P17" s="107">
        <v>83.632999999999996</v>
      </c>
      <c r="Q17" s="107">
        <v>161465</v>
      </c>
      <c r="R17" s="107">
        <v>82972</v>
      </c>
      <c r="S17" s="107" t="s">
        <v>258</v>
      </c>
      <c r="T17" s="107">
        <v>60844</v>
      </c>
      <c r="U17" s="107" t="s">
        <v>266</v>
      </c>
      <c r="V17" s="107">
        <v>17649</v>
      </c>
      <c r="W17" s="107" t="s">
        <v>267</v>
      </c>
      <c r="X17" s="107">
        <v>0.73330770000000001</v>
      </c>
      <c r="Y17" s="107">
        <v>-0.59299999999999997</v>
      </c>
      <c r="Z17" s="107">
        <v>-0.59299999999999997</v>
      </c>
      <c r="AA17" s="107">
        <v>0.2127087</v>
      </c>
    </row>
    <row r="18" spans="1:27" x14ac:dyDescent="0.15">
      <c r="A18" s="107">
        <v>56</v>
      </c>
      <c r="B18" s="107" t="s">
        <v>257</v>
      </c>
      <c r="C18" s="107" t="s">
        <v>223</v>
      </c>
      <c r="D18" s="107" t="s">
        <v>224</v>
      </c>
      <c r="E18" s="107" t="s">
        <v>225</v>
      </c>
      <c r="F18" s="107">
        <v>347.6</v>
      </c>
      <c r="G18" s="107">
        <v>5</v>
      </c>
      <c r="H18" s="107">
        <v>12.276</v>
      </c>
      <c r="I18" s="107">
        <v>918</v>
      </c>
      <c r="J18" s="107">
        <v>9.8000000000000004E-2</v>
      </c>
      <c r="K18" s="107">
        <v>736</v>
      </c>
      <c r="L18" s="107">
        <v>0.249</v>
      </c>
      <c r="M18" s="107">
        <v>6249</v>
      </c>
      <c r="N18" s="107">
        <v>90.646000000000001</v>
      </c>
      <c r="O18" s="107">
        <v>0.39955800000000002</v>
      </c>
      <c r="P18" s="107">
        <v>12.624000000000001</v>
      </c>
      <c r="Q18" s="107">
        <v>105068</v>
      </c>
      <c r="R18" s="107">
        <v>12276</v>
      </c>
      <c r="S18" s="107" t="s">
        <v>268</v>
      </c>
      <c r="T18" s="107">
        <v>9824</v>
      </c>
      <c r="U18" s="107" t="s">
        <v>269</v>
      </c>
      <c r="V18" s="107">
        <v>82967</v>
      </c>
      <c r="W18" s="107" t="s">
        <v>270</v>
      </c>
      <c r="X18" s="107">
        <v>0.80025349999999995</v>
      </c>
      <c r="Y18" s="107">
        <v>90.646000000000001</v>
      </c>
      <c r="Z18" s="107">
        <v>90.646000000000001</v>
      </c>
      <c r="AA18" s="107">
        <v>6.7582656999999999</v>
      </c>
    </row>
    <row r="19" spans="1:27" x14ac:dyDescent="0.15">
      <c r="A19" s="107">
        <v>56</v>
      </c>
      <c r="B19" s="107" t="s">
        <v>257</v>
      </c>
      <c r="C19" s="107" t="s">
        <v>223</v>
      </c>
      <c r="D19" s="107" t="s">
        <v>224</v>
      </c>
      <c r="E19" s="107" t="s">
        <v>225</v>
      </c>
      <c r="F19" s="107">
        <v>412.4</v>
      </c>
      <c r="G19" s="107">
        <v>6</v>
      </c>
      <c r="H19" s="107">
        <v>11.411</v>
      </c>
      <c r="I19" s="107">
        <v>852</v>
      </c>
      <c r="J19" s="107">
        <v>9.0999999999999998E-2</v>
      </c>
      <c r="K19" s="107">
        <v>682</v>
      </c>
      <c r="L19" s="107">
        <v>0.22800000000000001</v>
      </c>
      <c r="M19" s="107">
        <v>5715</v>
      </c>
      <c r="N19" s="107">
        <v>88.831999999999994</v>
      </c>
      <c r="O19" s="107">
        <v>0.39889599999999997</v>
      </c>
      <c r="P19" s="107">
        <v>11.73</v>
      </c>
      <c r="Q19" s="107">
        <v>96469</v>
      </c>
      <c r="R19" s="107">
        <v>11411</v>
      </c>
      <c r="S19" s="107" t="s">
        <v>271</v>
      </c>
      <c r="T19" s="107">
        <v>9116</v>
      </c>
      <c r="U19" s="107" t="s">
        <v>272</v>
      </c>
      <c r="V19" s="107">
        <v>75942</v>
      </c>
      <c r="W19" s="107" t="s">
        <v>273</v>
      </c>
      <c r="X19" s="107">
        <v>0.79892249999999998</v>
      </c>
      <c r="Y19" s="107">
        <v>88.831999999999994</v>
      </c>
      <c r="Z19" s="107">
        <v>88.831999999999994</v>
      </c>
      <c r="AA19" s="107">
        <v>6.6552967000000001</v>
      </c>
    </row>
    <row r="20" spans="1:27" x14ac:dyDescent="0.15">
      <c r="A20" s="107">
        <v>55</v>
      </c>
      <c r="B20" s="107" t="s">
        <v>274</v>
      </c>
      <c r="C20" s="107" t="s">
        <v>223</v>
      </c>
      <c r="D20" s="107" t="s">
        <v>224</v>
      </c>
      <c r="E20" s="107" t="s">
        <v>225</v>
      </c>
      <c r="F20" s="107">
        <v>34.9</v>
      </c>
      <c r="G20" s="107">
        <v>1</v>
      </c>
      <c r="H20" s="107">
        <v>82.811000000000007</v>
      </c>
      <c r="I20" s="107">
        <v>4256</v>
      </c>
      <c r="J20" s="107">
        <v>0.60799999999999998</v>
      </c>
      <c r="K20" s="107">
        <v>3126</v>
      </c>
      <c r="L20" s="107">
        <v>5.6000000000000001E-2</v>
      </c>
      <c r="M20" s="107">
        <v>1044</v>
      </c>
      <c r="N20" s="107">
        <v>0.60699999999999998</v>
      </c>
      <c r="O20" s="107">
        <v>0.36669400000000002</v>
      </c>
      <c r="P20" s="107">
        <v>83.474999999999994</v>
      </c>
      <c r="Q20" s="107">
        <v>162240</v>
      </c>
      <c r="R20" s="107">
        <v>82811</v>
      </c>
      <c r="S20" s="107" t="s">
        <v>275</v>
      </c>
      <c r="T20" s="107">
        <v>60830</v>
      </c>
      <c r="U20" s="107" t="s">
        <v>276</v>
      </c>
      <c r="V20" s="107">
        <v>18598</v>
      </c>
      <c r="W20" s="107" t="s">
        <v>277</v>
      </c>
      <c r="X20" s="107">
        <v>0.73456650000000001</v>
      </c>
      <c r="Y20" s="107">
        <v>0.60699999999999998</v>
      </c>
      <c r="Z20" s="107">
        <v>0.60699999999999998</v>
      </c>
      <c r="AA20" s="107">
        <v>0.2245798</v>
      </c>
    </row>
    <row r="21" spans="1:27" x14ac:dyDescent="0.15">
      <c r="A21" s="107">
        <v>55</v>
      </c>
      <c r="B21" s="107" t="s">
        <v>274</v>
      </c>
      <c r="C21" s="107" t="s">
        <v>223</v>
      </c>
      <c r="D21" s="107" t="s">
        <v>224</v>
      </c>
      <c r="E21" s="107" t="s">
        <v>225</v>
      </c>
      <c r="F21" s="107">
        <v>74.599999999999994</v>
      </c>
      <c r="G21" s="107">
        <v>2</v>
      </c>
      <c r="H21" s="107">
        <v>82.852000000000004</v>
      </c>
      <c r="I21" s="107">
        <v>4257</v>
      </c>
      <c r="J21" s="107">
        <v>0.60799999999999998</v>
      </c>
      <c r="K21" s="107">
        <v>3124</v>
      </c>
      <c r="L21" s="107">
        <v>5.3999999999999999E-2</v>
      </c>
      <c r="M21" s="107">
        <v>996</v>
      </c>
      <c r="N21" s="107">
        <v>-0.22700000000000001</v>
      </c>
      <c r="O21" s="107">
        <v>0.36638900000000002</v>
      </c>
      <c r="P21" s="107">
        <v>83.513000000000005</v>
      </c>
      <c r="Q21" s="107">
        <v>161550</v>
      </c>
      <c r="R21" s="107">
        <v>82852</v>
      </c>
      <c r="S21" s="107" t="s">
        <v>275</v>
      </c>
      <c r="T21" s="107">
        <v>60809</v>
      </c>
      <c r="U21" s="107" t="s">
        <v>278</v>
      </c>
      <c r="V21" s="107">
        <v>17889</v>
      </c>
      <c r="W21" s="107" t="s">
        <v>279</v>
      </c>
      <c r="X21" s="107">
        <v>0.7339542</v>
      </c>
      <c r="Y21" s="107">
        <v>-0.22700000000000001</v>
      </c>
      <c r="Z21" s="107">
        <v>-0.22700000000000001</v>
      </c>
      <c r="AA21" s="107">
        <v>0.2159103</v>
      </c>
    </row>
    <row r="22" spans="1:27" x14ac:dyDescent="0.15">
      <c r="A22" s="107">
        <v>55</v>
      </c>
      <c r="B22" s="107" t="s">
        <v>274</v>
      </c>
      <c r="C22" s="107" t="s">
        <v>223</v>
      </c>
      <c r="D22" s="107" t="s">
        <v>224</v>
      </c>
      <c r="E22" s="107" t="s">
        <v>225</v>
      </c>
      <c r="F22" s="107">
        <v>114.5</v>
      </c>
      <c r="G22" s="107">
        <v>3</v>
      </c>
      <c r="H22" s="107">
        <v>82.858999999999995</v>
      </c>
      <c r="I22" s="107">
        <v>4257</v>
      </c>
      <c r="J22" s="107">
        <v>0.60799999999999998</v>
      </c>
      <c r="K22" s="107">
        <v>3125</v>
      </c>
      <c r="L22" s="107">
        <v>5.2999999999999999E-2</v>
      </c>
      <c r="M22" s="107">
        <v>989</v>
      </c>
      <c r="N22" s="107">
        <v>0</v>
      </c>
      <c r="O22" s="107">
        <v>0.36647200000000002</v>
      </c>
      <c r="P22" s="107">
        <v>83.52</v>
      </c>
      <c r="Q22" s="107">
        <v>161450</v>
      </c>
      <c r="R22" s="107">
        <v>82859</v>
      </c>
      <c r="S22" s="107" t="s">
        <v>275</v>
      </c>
      <c r="T22" s="107">
        <v>60828</v>
      </c>
      <c r="U22" s="107" t="s">
        <v>280</v>
      </c>
      <c r="V22" s="107">
        <v>17763</v>
      </c>
      <c r="W22" s="107" t="s">
        <v>281</v>
      </c>
      <c r="X22" s="107">
        <v>0.73412080000000002</v>
      </c>
      <c r="Y22" s="107">
        <v>0</v>
      </c>
      <c r="Z22" s="107">
        <v>0</v>
      </c>
      <c r="AA22" s="107">
        <v>0.21437829999999999</v>
      </c>
    </row>
    <row r="23" spans="1:27" x14ac:dyDescent="0.15">
      <c r="A23" s="107">
        <v>55</v>
      </c>
      <c r="B23" s="107" t="s">
        <v>274</v>
      </c>
      <c r="C23" s="107" t="s">
        <v>223</v>
      </c>
      <c r="D23" s="107" t="s">
        <v>224</v>
      </c>
      <c r="E23" s="107" t="s">
        <v>225</v>
      </c>
      <c r="F23" s="107">
        <v>154.5</v>
      </c>
      <c r="G23" s="107">
        <v>4</v>
      </c>
      <c r="H23" s="107">
        <v>82.814999999999998</v>
      </c>
      <c r="I23" s="107">
        <v>4257</v>
      </c>
      <c r="J23" s="107">
        <v>0.60699999999999998</v>
      </c>
      <c r="K23" s="107">
        <v>3122</v>
      </c>
      <c r="L23" s="107">
        <v>5.2999999999999999E-2</v>
      </c>
      <c r="M23" s="107">
        <v>987</v>
      </c>
      <c r="N23" s="107">
        <v>-0.88400000000000001</v>
      </c>
      <c r="O23" s="107">
        <v>0.366149</v>
      </c>
      <c r="P23" s="107">
        <v>83.475999999999999</v>
      </c>
      <c r="Q23" s="107">
        <v>161271</v>
      </c>
      <c r="R23" s="107">
        <v>82815</v>
      </c>
      <c r="S23" s="107" t="s">
        <v>282</v>
      </c>
      <c r="T23" s="107">
        <v>60743</v>
      </c>
      <c r="U23" s="107" t="s">
        <v>283</v>
      </c>
      <c r="V23" s="107">
        <v>17713</v>
      </c>
      <c r="W23" s="107" t="s">
        <v>284</v>
      </c>
      <c r="X23" s="107">
        <v>0.73347200000000001</v>
      </c>
      <c r="Y23" s="107">
        <v>-0.88400000000000001</v>
      </c>
      <c r="Z23" s="107">
        <v>-0.88400000000000001</v>
      </c>
      <c r="AA23" s="107">
        <v>0.21388499999999999</v>
      </c>
    </row>
    <row r="24" spans="1:27" x14ac:dyDescent="0.15">
      <c r="A24" s="107">
        <v>55</v>
      </c>
      <c r="B24" s="107" t="s">
        <v>274</v>
      </c>
      <c r="C24" s="107" t="s">
        <v>223</v>
      </c>
      <c r="D24" s="107" t="s">
        <v>224</v>
      </c>
      <c r="E24" s="107" t="s">
        <v>225</v>
      </c>
      <c r="F24" s="107">
        <v>348</v>
      </c>
      <c r="G24" s="107">
        <v>5</v>
      </c>
      <c r="H24" s="107">
        <v>12.052</v>
      </c>
      <c r="I24" s="107">
        <v>893</v>
      </c>
      <c r="J24" s="107">
        <v>0.10100000000000001</v>
      </c>
      <c r="K24" s="107">
        <v>752</v>
      </c>
      <c r="L24" s="107">
        <v>0.38300000000000001</v>
      </c>
      <c r="M24" s="107">
        <v>9561</v>
      </c>
      <c r="N24" s="107">
        <v>143.11199999999999</v>
      </c>
      <c r="O24" s="107">
        <v>0.41869899999999999</v>
      </c>
      <c r="P24" s="107">
        <v>12.537000000000001</v>
      </c>
      <c r="Q24" s="107">
        <v>149973</v>
      </c>
      <c r="R24" s="107">
        <v>12052</v>
      </c>
      <c r="S24" s="107" t="s">
        <v>285</v>
      </c>
      <c r="T24" s="107">
        <v>10114</v>
      </c>
      <c r="U24" s="107" t="s">
        <v>286</v>
      </c>
      <c r="V24" s="107">
        <v>127806</v>
      </c>
      <c r="W24" s="107" t="s">
        <v>287</v>
      </c>
      <c r="X24" s="107">
        <v>0.83918210000000004</v>
      </c>
      <c r="Y24" s="107">
        <v>143.11199999999999</v>
      </c>
      <c r="Z24" s="107">
        <v>143.11199999999999</v>
      </c>
      <c r="AA24" s="107">
        <v>10.6043298</v>
      </c>
    </row>
    <row r="25" spans="1:27" x14ac:dyDescent="0.15">
      <c r="A25" s="107">
        <v>55</v>
      </c>
      <c r="B25" s="107" t="s">
        <v>274</v>
      </c>
      <c r="C25" s="107" t="s">
        <v>223</v>
      </c>
      <c r="D25" s="107" t="s">
        <v>224</v>
      </c>
      <c r="E25" s="107" t="s">
        <v>225</v>
      </c>
      <c r="F25" s="107">
        <v>412.6</v>
      </c>
      <c r="G25" s="107">
        <v>6</v>
      </c>
      <c r="H25" s="107">
        <v>11.199</v>
      </c>
      <c r="I25" s="107">
        <v>832</v>
      </c>
      <c r="J25" s="107">
        <v>9.4E-2</v>
      </c>
      <c r="K25" s="107">
        <v>699</v>
      </c>
      <c r="L25" s="107">
        <v>0.35099999999999998</v>
      </c>
      <c r="M25" s="107">
        <v>8769</v>
      </c>
      <c r="N25" s="107">
        <v>140.87700000000001</v>
      </c>
      <c r="O25" s="107">
        <v>0.41788399999999998</v>
      </c>
      <c r="P25" s="107">
        <v>11.644</v>
      </c>
      <c r="Q25" s="107">
        <v>137566</v>
      </c>
      <c r="R25" s="107">
        <v>11199</v>
      </c>
      <c r="S25" s="107" t="s">
        <v>288</v>
      </c>
      <c r="T25" s="107">
        <v>9380</v>
      </c>
      <c r="U25" s="107" t="s">
        <v>289</v>
      </c>
      <c r="V25" s="107">
        <v>116987</v>
      </c>
      <c r="W25" s="107" t="s">
        <v>290</v>
      </c>
      <c r="X25" s="107">
        <v>0.8375416</v>
      </c>
      <c r="Y25" s="107">
        <v>140.87700000000001</v>
      </c>
      <c r="Z25" s="107">
        <v>140.87700000000001</v>
      </c>
      <c r="AA25" s="107">
        <v>10.4461037</v>
      </c>
    </row>
    <row r="26" spans="1:27" x14ac:dyDescent="0.15">
      <c r="A26" s="107">
        <v>54</v>
      </c>
      <c r="B26" s="107" t="s">
        <v>291</v>
      </c>
      <c r="C26" s="107" t="s">
        <v>223</v>
      </c>
      <c r="D26" s="107" t="s">
        <v>224</v>
      </c>
      <c r="E26" s="107" t="s">
        <v>225</v>
      </c>
      <c r="F26" s="107">
        <v>34.9</v>
      </c>
      <c r="G26" s="107">
        <v>1</v>
      </c>
      <c r="H26" s="107">
        <v>82.855000000000004</v>
      </c>
      <c r="I26" s="107">
        <v>4261</v>
      </c>
      <c r="J26" s="107">
        <v>0.60899999999999999</v>
      </c>
      <c r="K26" s="107">
        <v>3132</v>
      </c>
      <c r="L26" s="107">
        <v>5.6000000000000001E-2</v>
      </c>
      <c r="M26" s="107">
        <v>1054</v>
      </c>
      <c r="N26" s="107">
        <v>1.3080000000000001</v>
      </c>
      <c r="O26" s="107">
        <v>0.36695</v>
      </c>
      <c r="P26" s="107">
        <v>83.52</v>
      </c>
      <c r="Q26" s="107">
        <v>162542</v>
      </c>
      <c r="R26" s="107">
        <v>82855</v>
      </c>
      <c r="S26" s="107" t="s">
        <v>292</v>
      </c>
      <c r="T26" s="107">
        <v>60901</v>
      </c>
      <c r="U26" s="107" t="s">
        <v>293</v>
      </c>
      <c r="V26" s="107">
        <v>18787</v>
      </c>
      <c r="W26" s="107" t="s">
        <v>294</v>
      </c>
      <c r="X26" s="107">
        <v>0.73503229999999997</v>
      </c>
      <c r="Y26" s="107">
        <v>1.3080000000000001</v>
      </c>
      <c r="Z26" s="107">
        <v>1.3080000000000001</v>
      </c>
      <c r="AA26" s="107">
        <v>0.22674540000000001</v>
      </c>
    </row>
    <row r="27" spans="1:27" x14ac:dyDescent="0.15">
      <c r="A27" s="107">
        <v>54</v>
      </c>
      <c r="B27" s="107" t="s">
        <v>291</v>
      </c>
      <c r="C27" s="107" t="s">
        <v>223</v>
      </c>
      <c r="D27" s="107" t="s">
        <v>224</v>
      </c>
      <c r="E27" s="107" t="s">
        <v>225</v>
      </c>
      <c r="F27" s="107">
        <v>74.599999999999994</v>
      </c>
      <c r="G27" s="107">
        <v>2</v>
      </c>
      <c r="H27" s="107">
        <v>82.884</v>
      </c>
      <c r="I27" s="107">
        <v>4258</v>
      </c>
      <c r="J27" s="107">
        <v>0.60799999999999998</v>
      </c>
      <c r="K27" s="107">
        <v>3126</v>
      </c>
      <c r="L27" s="107">
        <v>5.3999999999999999E-2</v>
      </c>
      <c r="M27" s="107">
        <v>1005</v>
      </c>
      <c r="N27" s="107">
        <v>7.6999999999999999E-2</v>
      </c>
      <c r="O27" s="107">
        <v>0.36649999999999999</v>
      </c>
      <c r="P27" s="107">
        <v>83.546999999999997</v>
      </c>
      <c r="Q27" s="107">
        <v>161786</v>
      </c>
      <c r="R27" s="107">
        <v>82884</v>
      </c>
      <c r="S27" s="107" t="s">
        <v>295</v>
      </c>
      <c r="T27" s="107">
        <v>60848</v>
      </c>
      <c r="U27" s="107" t="s">
        <v>296</v>
      </c>
      <c r="V27" s="107">
        <v>18054</v>
      </c>
      <c r="W27" s="107" t="s">
        <v>297</v>
      </c>
      <c r="X27" s="107">
        <v>0.73412900000000003</v>
      </c>
      <c r="Y27" s="107">
        <v>7.6999999999999999E-2</v>
      </c>
      <c r="Z27" s="107">
        <v>7.6999999999999999E-2</v>
      </c>
      <c r="AA27" s="107">
        <v>0.21782270000000001</v>
      </c>
    </row>
    <row r="28" spans="1:27" x14ac:dyDescent="0.15">
      <c r="A28" s="107">
        <v>54</v>
      </c>
      <c r="B28" s="107" t="s">
        <v>291</v>
      </c>
      <c r="C28" s="107" t="s">
        <v>223</v>
      </c>
      <c r="D28" s="107" t="s">
        <v>224</v>
      </c>
      <c r="E28" s="107" t="s">
        <v>225</v>
      </c>
      <c r="F28" s="107">
        <v>114.5</v>
      </c>
      <c r="G28" s="107">
        <v>3</v>
      </c>
      <c r="H28" s="107">
        <v>82.905000000000001</v>
      </c>
      <c r="I28" s="107">
        <v>4263</v>
      </c>
      <c r="J28" s="107">
        <v>0.60899999999999999</v>
      </c>
      <c r="K28" s="107">
        <v>3129</v>
      </c>
      <c r="L28" s="107">
        <v>5.3999999999999999E-2</v>
      </c>
      <c r="M28" s="107">
        <v>997</v>
      </c>
      <c r="N28" s="107">
        <v>0</v>
      </c>
      <c r="O28" s="107">
        <v>0.36647200000000002</v>
      </c>
      <c r="P28" s="107">
        <v>83.566999999999993</v>
      </c>
      <c r="Q28" s="107">
        <v>161673</v>
      </c>
      <c r="R28" s="107">
        <v>82905</v>
      </c>
      <c r="S28" s="107" t="s">
        <v>298</v>
      </c>
      <c r="T28" s="107">
        <v>60858</v>
      </c>
      <c r="U28" s="107" t="s">
        <v>299</v>
      </c>
      <c r="V28" s="107">
        <v>17910</v>
      </c>
      <c r="W28" s="107" t="s">
        <v>300</v>
      </c>
      <c r="X28" s="107">
        <v>0.73407239999999996</v>
      </c>
      <c r="Y28" s="107">
        <v>0</v>
      </c>
      <c r="Z28" s="107">
        <v>0</v>
      </c>
      <c r="AA28" s="107">
        <v>0.21603240000000001</v>
      </c>
    </row>
    <row r="29" spans="1:27" x14ac:dyDescent="0.15">
      <c r="A29" s="107">
        <v>54</v>
      </c>
      <c r="B29" s="107" t="s">
        <v>291</v>
      </c>
      <c r="C29" s="107" t="s">
        <v>223</v>
      </c>
      <c r="D29" s="107" t="s">
        <v>224</v>
      </c>
      <c r="E29" s="107" t="s">
        <v>225</v>
      </c>
      <c r="F29" s="107">
        <v>154.5</v>
      </c>
      <c r="G29" s="107">
        <v>4</v>
      </c>
      <c r="H29" s="107">
        <v>82.915000000000006</v>
      </c>
      <c r="I29" s="107">
        <v>4259</v>
      </c>
      <c r="J29" s="107">
        <v>0.60799999999999998</v>
      </c>
      <c r="K29" s="107">
        <v>3123</v>
      </c>
      <c r="L29" s="107">
        <v>5.3999999999999999E-2</v>
      </c>
      <c r="M29" s="107">
        <v>994</v>
      </c>
      <c r="N29" s="107">
        <v>-0.95899999999999996</v>
      </c>
      <c r="O29" s="107">
        <v>0.366122</v>
      </c>
      <c r="P29" s="107">
        <v>83.575999999999993</v>
      </c>
      <c r="Q29" s="107">
        <v>161592</v>
      </c>
      <c r="R29" s="107">
        <v>82915</v>
      </c>
      <c r="S29" s="107" t="s">
        <v>298</v>
      </c>
      <c r="T29" s="107">
        <v>60807</v>
      </c>
      <c r="U29" s="107" t="s">
        <v>301</v>
      </c>
      <c r="V29" s="107">
        <v>17870</v>
      </c>
      <c r="W29" s="107" t="s">
        <v>302</v>
      </c>
      <c r="X29" s="107">
        <v>0.73336869999999998</v>
      </c>
      <c r="Y29" s="107">
        <v>-0.95899999999999996</v>
      </c>
      <c r="Z29" s="107">
        <v>-0.95899999999999996</v>
      </c>
      <c r="AA29" s="107">
        <v>0.2155272</v>
      </c>
    </row>
    <row r="30" spans="1:27" x14ac:dyDescent="0.15">
      <c r="A30" s="107">
        <v>54</v>
      </c>
      <c r="B30" s="107" t="s">
        <v>291</v>
      </c>
      <c r="C30" s="107" t="s">
        <v>223</v>
      </c>
      <c r="D30" s="107" t="s">
        <v>224</v>
      </c>
      <c r="E30" s="107" t="s">
        <v>225</v>
      </c>
      <c r="F30" s="107">
        <v>348</v>
      </c>
      <c r="G30" s="107">
        <v>5</v>
      </c>
      <c r="H30" s="107">
        <v>13.255000000000001</v>
      </c>
      <c r="I30" s="107">
        <v>985</v>
      </c>
      <c r="J30" s="107">
        <v>0.108</v>
      </c>
      <c r="K30" s="107">
        <v>805</v>
      </c>
      <c r="L30" s="107">
        <v>0.29499999999999998</v>
      </c>
      <c r="M30" s="107">
        <v>7371</v>
      </c>
      <c r="N30" s="107">
        <v>110.64100000000001</v>
      </c>
      <c r="O30" s="107">
        <v>0.40685399999999999</v>
      </c>
      <c r="P30" s="107">
        <v>13.657999999999999</v>
      </c>
      <c r="Q30" s="107">
        <v>122526</v>
      </c>
      <c r="R30" s="107">
        <v>13255</v>
      </c>
      <c r="S30" s="107" t="s">
        <v>275</v>
      </c>
      <c r="T30" s="107">
        <v>10807</v>
      </c>
      <c r="U30" s="107" t="s">
        <v>303</v>
      </c>
      <c r="V30" s="107">
        <v>98464</v>
      </c>
      <c r="W30" s="107" t="s">
        <v>304</v>
      </c>
      <c r="X30" s="107">
        <v>0.81529059999999998</v>
      </c>
      <c r="Y30" s="107">
        <v>110.64100000000001</v>
      </c>
      <c r="Z30" s="107">
        <v>110.64100000000001</v>
      </c>
      <c r="AA30" s="107">
        <v>7.4284233000000004</v>
      </c>
    </row>
    <row r="31" spans="1:27" x14ac:dyDescent="0.15">
      <c r="A31" s="107">
        <v>54</v>
      </c>
      <c r="B31" s="107" t="s">
        <v>291</v>
      </c>
      <c r="C31" s="107" t="s">
        <v>223</v>
      </c>
      <c r="D31" s="107" t="s">
        <v>224</v>
      </c>
      <c r="E31" s="107" t="s">
        <v>225</v>
      </c>
      <c r="F31" s="107">
        <v>412.6</v>
      </c>
      <c r="G31" s="107">
        <v>6</v>
      </c>
      <c r="H31" s="107">
        <v>12.225</v>
      </c>
      <c r="I31" s="107">
        <v>910</v>
      </c>
      <c r="J31" s="107">
        <v>0.1</v>
      </c>
      <c r="K31" s="107">
        <v>742</v>
      </c>
      <c r="L31" s="107">
        <v>0.27</v>
      </c>
      <c r="M31" s="107">
        <v>6737</v>
      </c>
      <c r="N31" s="107">
        <v>109.65600000000001</v>
      </c>
      <c r="O31" s="107">
        <v>0.40649400000000002</v>
      </c>
      <c r="P31" s="107">
        <v>12.595000000000001</v>
      </c>
      <c r="Q31" s="107">
        <v>112150</v>
      </c>
      <c r="R31" s="107">
        <v>12225</v>
      </c>
      <c r="S31" s="107" t="s">
        <v>305</v>
      </c>
      <c r="T31" s="107">
        <v>9958</v>
      </c>
      <c r="U31" s="107" t="s">
        <v>306</v>
      </c>
      <c r="V31" s="107">
        <v>89966</v>
      </c>
      <c r="W31" s="107" t="s">
        <v>307</v>
      </c>
      <c r="X31" s="107">
        <v>0.8145675</v>
      </c>
      <c r="Y31" s="107">
        <v>109.65600000000001</v>
      </c>
      <c r="Z31" s="107">
        <v>109.65600000000001</v>
      </c>
      <c r="AA31" s="107">
        <v>7.3589991000000001</v>
      </c>
    </row>
    <row r="32" spans="1:27" x14ac:dyDescent="0.15">
      <c r="A32" s="107">
        <v>53</v>
      </c>
      <c r="B32" s="107" t="s">
        <v>308</v>
      </c>
      <c r="C32" s="107" t="s">
        <v>223</v>
      </c>
      <c r="D32" s="107" t="s">
        <v>224</v>
      </c>
      <c r="E32" s="107" t="s">
        <v>225</v>
      </c>
      <c r="F32" s="107">
        <v>34.9</v>
      </c>
      <c r="G32" s="107">
        <v>1</v>
      </c>
      <c r="H32" s="107">
        <v>82.893000000000001</v>
      </c>
      <c r="I32" s="107">
        <v>4262</v>
      </c>
      <c r="J32" s="107">
        <v>0.60899999999999999</v>
      </c>
      <c r="K32" s="107">
        <v>3133</v>
      </c>
      <c r="L32" s="107">
        <v>5.7000000000000002E-2</v>
      </c>
      <c r="M32" s="107">
        <v>1059</v>
      </c>
      <c r="N32" s="107">
        <v>1.516</v>
      </c>
      <c r="O32" s="107">
        <v>0.36702600000000002</v>
      </c>
      <c r="P32" s="107">
        <v>83.558999999999997</v>
      </c>
      <c r="Q32" s="107">
        <v>162710</v>
      </c>
      <c r="R32" s="107">
        <v>82893</v>
      </c>
      <c r="S32" s="107" t="s">
        <v>309</v>
      </c>
      <c r="T32" s="107">
        <v>60930</v>
      </c>
      <c r="U32" s="107" t="s">
        <v>310</v>
      </c>
      <c r="V32" s="107">
        <v>18887</v>
      </c>
      <c r="W32" s="107" t="s">
        <v>311</v>
      </c>
      <c r="X32" s="107">
        <v>0.73505109999999996</v>
      </c>
      <c r="Y32" s="107">
        <v>1.516</v>
      </c>
      <c r="Z32" s="107">
        <v>1.516</v>
      </c>
      <c r="AA32" s="107">
        <v>0.22784299999999999</v>
      </c>
    </row>
    <row r="33" spans="1:27" x14ac:dyDescent="0.15">
      <c r="A33" s="107">
        <v>53</v>
      </c>
      <c r="B33" s="107" t="s">
        <v>308</v>
      </c>
      <c r="C33" s="107" t="s">
        <v>223</v>
      </c>
      <c r="D33" s="107" t="s">
        <v>224</v>
      </c>
      <c r="E33" s="107" t="s">
        <v>225</v>
      </c>
      <c r="F33" s="107">
        <v>74.599999999999994</v>
      </c>
      <c r="G33" s="107">
        <v>2</v>
      </c>
      <c r="H33" s="107">
        <v>82.956999999999994</v>
      </c>
      <c r="I33" s="107">
        <v>4260</v>
      </c>
      <c r="J33" s="107">
        <v>0.60899999999999999</v>
      </c>
      <c r="K33" s="107">
        <v>3128</v>
      </c>
      <c r="L33" s="107">
        <v>5.5E-2</v>
      </c>
      <c r="M33" s="107">
        <v>1012</v>
      </c>
      <c r="N33" s="107">
        <v>0.247</v>
      </c>
      <c r="O33" s="107">
        <v>0.366562</v>
      </c>
      <c r="P33" s="107">
        <v>83.620999999999995</v>
      </c>
      <c r="Q33" s="107">
        <v>162036</v>
      </c>
      <c r="R33" s="107">
        <v>82957</v>
      </c>
      <c r="S33" s="107" t="s">
        <v>312</v>
      </c>
      <c r="T33" s="107">
        <v>60901</v>
      </c>
      <c r="U33" s="107" t="s">
        <v>313</v>
      </c>
      <c r="V33" s="107">
        <v>18178</v>
      </c>
      <c r="W33" s="107" t="s">
        <v>314</v>
      </c>
      <c r="X33" s="107">
        <v>0.73411979999999999</v>
      </c>
      <c r="Y33" s="107">
        <v>0.247</v>
      </c>
      <c r="Z33" s="107">
        <v>0.247</v>
      </c>
      <c r="AA33" s="107">
        <v>0.2191294</v>
      </c>
    </row>
    <row r="34" spans="1:27" x14ac:dyDescent="0.15">
      <c r="A34" s="107">
        <v>53</v>
      </c>
      <c r="B34" s="107" t="s">
        <v>308</v>
      </c>
      <c r="C34" s="107" t="s">
        <v>223</v>
      </c>
      <c r="D34" s="107" t="s">
        <v>224</v>
      </c>
      <c r="E34" s="107" t="s">
        <v>225</v>
      </c>
      <c r="F34" s="107">
        <v>114.5</v>
      </c>
      <c r="G34" s="107">
        <v>3</v>
      </c>
      <c r="H34" s="107">
        <v>82.991</v>
      </c>
      <c r="I34" s="107">
        <v>4264</v>
      </c>
      <c r="J34" s="107">
        <v>0.60899999999999999</v>
      </c>
      <c r="K34" s="107">
        <v>3129</v>
      </c>
      <c r="L34" s="107">
        <v>5.3999999999999999E-2</v>
      </c>
      <c r="M34" s="107">
        <v>1005</v>
      </c>
      <c r="N34" s="107">
        <v>0</v>
      </c>
      <c r="O34" s="107">
        <v>0.36647200000000002</v>
      </c>
      <c r="P34" s="107">
        <v>83.653999999999996</v>
      </c>
      <c r="Q34" s="107">
        <v>161955</v>
      </c>
      <c r="R34" s="107">
        <v>82991</v>
      </c>
      <c r="S34" s="107" t="s">
        <v>315</v>
      </c>
      <c r="T34" s="107">
        <v>60910</v>
      </c>
      <c r="U34" s="107" t="s">
        <v>316</v>
      </c>
      <c r="V34" s="107">
        <v>18054</v>
      </c>
      <c r="W34" s="107" t="s">
        <v>317</v>
      </c>
      <c r="X34" s="107">
        <v>0.73393830000000004</v>
      </c>
      <c r="Y34" s="107">
        <v>0</v>
      </c>
      <c r="Z34" s="107">
        <v>0</v>
      </c>
      <c r="AA34" s="107">
        <v>0.21754119999999999</v>
      </c>
    </row>
    <row r="35" spans="1:27" x14ac:dyDescent="0.15">
      <c r="A35" s="107">
        <v>53</v>
      </c>
      <c r="B35" s="107" t="s">
        <v>308</v>
      </c>
      <c r="C35" s="107" t="s">
        <v>223</v>
      </c>
      <c r="D35" s="107" t="s">
        <v>224</v>
      </c>
      <c r="E35" s="107" t="s">
        <v>225</v>
      </c>
      <c r="F35" s="107">
        <v>154.19999999999999</v>
      </c>
      <c r="G35" s="107">
        <v>4</v>
      </c>
      <c r="H35" s="107">
        <v>82.971000000000004</v>
      </c>
      <c r="I35" s="107">
        <v>4264</v>
      </c>
      <c r="J35" s="107">
        <v>0.60799999999999998</v>
      </c>
      <c r="K35" s="107">
        <v>3126</v>
      </c>
      <c r="L35" s="107">
        <v>5.3999999999999999E-2</v>
      </c>
      <c r="M35" s="107">
        <v>1003</v>
      </c>
      <c r="N35" s="107">
        <v>-0.79100000000000004</v>
      </c>
      <c r="O35" s="107">
        <v>0.36618299999999998</v>
      </c>
      <c r="P35" s="107">
        <v>83.634</v>
      </c>
      <c r="Q35" s="107">
        <v>161863</v>
      </c>
      <c r="R35" s="107">
        <v>82971</v>
      </c>
      <c r="S35" s="107" t="s">
        <v>315</v>
      </c>
      <c r="T35" s="107">
        <v>60848</v>
      </c>
      <c r="U35" s="107" t="s">
        <v>318</v>
      </c>
      <c r="V35" s="107">
        <v>18044</v>
      </c>
      <c r="W35" s="107" t="s">
        <v>319</v>
      </c>
      <c r="X35" s="107">
        <v>0.7333575</v>
      </c>
      <c r="Y35" s="107">
        <v>-0.79100000000000004</v>
      </c>
      <c r="Z35" s="107">
        <v>-0.79100000000000004</v>
      </c>
      <c r="AA35" s="107">
        <v>0.21747130000000001</v>
      </c>
    </row>
    <row r="36" spans="1:27" x14ac:dyDescent="0.15">
      <c r="A36" s="107">
        <v>53</v>
      </c>
      <c r="B36" s="107" t="s">
        <v>308</v>
      </c>
      <c r="C36" s="107" t="s">
        <v>223</v>
      </c>
      <c r="D36" s="107" t="s">
        <v>224</v>
      </c>
      <c r="E36" s="107" t="s">
        <v>225</v>
      </c>
      <c r="F36" s="107">
        <v>348</v>
      </c>
      <c r="G36" s="107">
        <v>5</v>
      </c>
      <c r="H36" s="107">
        <v>13.29</v>
      </c>
      <c r="I36" s="107">
        <v>984</v>
      </c>
      <c r="J36" s="107">
        <v>0.11</v>
      </c>
      <c r="K36" s="107">
        <v>815</v>
      </c>
      <c r="L36" s="107">
        <v>0.38600000000000001</v>
      </c>
      <c r="M36" s="107">
        <v>9593</v>
      </c>
      <c r="N36" s="107">
        <v>126.13200000000001</v>
      </c>
      <c r="O36" s="107">
        <v>0.41250500000000001</v>
      </c>
      <c r="P36" s="107">
        <v>13.785</v>
      </c>
      <c r="Q36" s="107">
        <v>152804</v>
      </c>
      <c r="R36" s="107">
        <v>13290</v>
      </c>
      <c r="S36" s="107" t="s">
        <v>320</v>
      </c>
      <c r="T36" s="107">
        <v>10984</v>
      </c>
      <c r="U36" s="107" t="s">
        <v>321</v>
      </c>
      <c r="V36" s="107">
        <v>128530</v>
      </c>
      <c r="W36" s="107" t="s">
        <v>322</v>
      </c>
      <c r="X36" s="107">
        <v>0.82651110000000005</v>
      </c>
      <c r="Y36" s="107">
        <v>126.13200000000001</v>
      </c>
      <c r="Z36" s="107">
        <v>126.13200000000001</v>
      </c>
      <c r="AA36" s="107">
        <v>9.6711743000000006</v>
      </c>
    </row>
    <row r="37" spans="1:27" x14ac:dyDescent="0.15">
      <c r="A37" s="107">
        <v>53</v>
      </c>
      <c r="B37" s="107" t="s">
        <v>308</v>
      </c>
      <c r="C37" s="107" t="s">
        <v>223</v>
      </c>
      <c r="D37" s="107" t="s">
        <v>224</v>
      </c>
      <c r="E37" s="107" t="s">
        <v>225</v>
      </c>
      <c r="F37" s="107">
        <v>412.8</v>
      </c>
      <c r="G37" s="107">
        <v>6</v>
      </c>
      <c r="H37" s="107">
        <v>12.192</v>
      </c>
      <c r="I37" s="107">
        <v>903</v>
      </c>
      <c r="J37" s="107">
        <v>0.10100000000000001</v>
      </c>
      <c r="K37" s="107">
        <v>748</v>
      </c>
      <c r="L37" s="107">
        <v>0.35099999999999998</v>
      </c>
      <c r="M37" s="107">
        <v>8752</v>
      </c>
      <c r="N37" s="107">
        <v>125.404</v>
      </c>
      <c r="O37" s="107">
        <v>0.41224</v>
      </c>
      <c r="P37" s="107">
        <v>12.644</v>
      </c>
      <c r="Q37" s="107">
        <v>139399</v>
      </c>
      <c r="R37" s="107">
        <v>12192</v>
      </c>
      <c r="S37" s="107" t="s">
        <v>323</v>
      </c>
      <c r="T37" s="107">
        <v>10070</v>
      </c>
      <c r="U37" s="107" t="s">
        <v>324</v>
      </c>
      <c r="V37" s="107">
        <v>117137</v>
      </c>
      <c r="W37" s="107" t="s">
        <v>325</v>
      </c>
      <c r="X37" s="107">
        <v>0.82597690000000001</v>
      </c>
      <c r="Y37" s="107">
        <v>125.404</v>
      </c>
      <c r="Z37" s="107">
        <v>125.404</v>
      </c>
      <c r="AA37" s="107">
        <v>9.6076981999999997</v>
      </c>
    </row>
    <row r="38" spans="1:27" x14ac:dyDescent="0.15">
      <c r="A38" s="107">
        <v>52</v>
      </c>
      <c r="B38" s="107" t="s">
        <v>326</v>
      </c>
      <c r="C38" s="107" t="s">
        <v>223</v>
      </c>
      <c r="D38" s="107" t="s">
        <v>224</v>
      </c>
      <c r="E38" s="107" t="s">
        <v>225</v>
      </c>
      <c r="F38" s="107">
        <v>34.9</v>
      </c>
      <c r="G38" s="107">
        <v>1</v>
      </c>
      <c r="H38" s="107">
        <v>83.093000000000004</v>
      </c>
      <c r="I38" s="107">
        <v>4272</v>
      </c>
      <c r="J38" s="107">
        <v>0.61</v>
      </c>
      <c r="K38" s="107">
        <v>3137</v>
      </c>
      <c r="L38" s="107">
        <v>5.7000000000000002E-2</v>
      </c>
      <c r="M38" s="107">
        <v>1068</v>
      </c>
      <c r="N38" s="107">
        <v>-0.30099999999999999</v>
      </c>
      <c r="O38" s="107">
        <v>0.36636200000000002</v>
      </c>
      <c r="P38" s="107">
        <v>83.76</v>
      </c>
      <c r="Q38" s="107">
        <v>163131</v>
      </c>
      <c r="R38" s="107">
        <v>83093</v>
      </c>
      <c r="S38" s="107" t="s">
        <v>327</v>
      </c>
      <c r="T38" s="107">
        <v>60997</v>
      </c>
      <c r="U38" s="107" t="s">
        <v>328</v>
      </c>
      <c r="V38" s="107">
        <v>19041</v>
      </c>
      <c r="W38" s="107" t="s">
        <v>329</v>
      </c>
      <c r="X38" s="107">
        <v>0.73408479999999998</v>
      </c>
      <c r="Y38" s="107">
        <v>-0.30099999999999999</v>
      </c>
      <c r="Z38" s="107">
        <v>-0.30099999999999999</v>
      </c>
      <c r="AA38" s="107">
        <v>0.22915379999999999</v>
      </c>
    </row>
    <row r="39" spans="1:27" x14ac:dyDescent="0.15">
      <c r="A39" s="107">
        <v>52</v>
      </c>
      <c r="B39" s="107" t="s">
        <v>326</v>
      </c>
      <c r="C39" s="107" t="s">
        <v>223</v>
      </c>
      <c r="D39" s="107" t="s">
        <v>224</v>
      </c>
      <c r="E39" s="107" t="s">
        <v>225</v>
      </c>
      <c r="F39" s="107">
        <v>74.599999999999994</v>
      </c>
      <c r="G39" s="107">
        <v>2</v>
      </c>
      <c r="H39" s="107">
        <v>83.16</v>
      </c>
      <c r="I39" s="107">
        <v>4274</v>
      </c>
      <c r="J39" s="107">
        <v>0.61</v>
      </c>
      <c r="K39" s="107">
        <v>3137</v>
      </c>
      <c r="L39" s="107">
        <v>5.5E-2</v>
      </c>
      <c r="M39" s="107">
        <v>1022</v>
      </c>
      <c r="N39" s="107">
        <v>-0.251</v>
      </c>
      <c r="O39" s="107">
        <v>0.36637999999999998</v>
      </c>
      <c r="P39" s="107">
        <v>83.825000000000003</v>
      </c>
      <c r="Q39" s="107">
        <v>162572</v>
      </c>
      <c r="R39" s="107">
        <v>83160</v>
      </c>
      <c r="S39" s="107" t="s">
        <v>327</v>
      </c>
      <c r="T39" s="107">
        <v>61049</v>
      </c>
      <c r="U39" s="107" t="s">
        <v>330</v>
      </c>
      <c r="V39" s="107">
        <v>18364</v>
      </c>
      <c r="W39" s="107" t="s">
        <v>331</v>
      </c>
      <c r="X39" s="107">
        <v>0.73412140000000004</v>
      </c>
      <c r="Y39" s="107">
        <v>-0.251</v>
      </c>
      <c r="Z39" s="107">
        <v>-0.251</v>
      </c>
      <c r="AA39" s="107">
        <v>0.22082499999999999</v>
      </c>
    </row>
    <row r="40" spans="1:27" x14ac:dyDescent="0.15">
      <c r="A40" s="107">
        <v>52</v>
      </c>
      <c r="B40" s="107" t="s">
        <v>326</v>
      </c>
      <c r="C40" s="107" t="s">
        <v>223</v>
      </c>
      <c r="D40" s="107" t="s">
        <v>224</v>
      </c>
      <c r="E40" s="107" t="s">
        <v>225</v>
      </c>
      <c r="F40" s="107">
        <v>114.5</v>
      </c>
      <c r="G40" s="107">
        <v>3</v>
      </c>
      <c r="H40" s="107">
        <v>83.156000000000006</v>
      </c>
      <c r="I40" s="107">
        <v>4274</v>
      </c>
      <c r="J40" s="107">
        <v>0.61099999999999999</v>
      </c>
      <c r="K40" s="107">
        <v>3139</v>
      </c>
      <c r="L40" s="107">
        <v>5.5E-2</v>
      </c>
      <c r="M40" s="107">
        <v>1017</v>
      </c>
      <c r="N40" s="107">
        <v>0</v>
      </c>
      <c r="O40" s="107">
        <v>0.36647200000000002</v>
      </c>
      <c r="P40" s="107">
        <v>83.820999999999998</v>
      </c>
      <c r="Q40" s="107">
        <v>162468</v>
      </c>
      <c r="R40" s="107">
        <v>83156</v>
      </c>
      <c r="S40" s="107" t="s">
        <v>289</v>
      </c>
      <c r="T40" s="107">
        <v>61062</v>
      </c>
      <c r="U40" s="107" t="s">
        <v>332</v>
      </c>
      <c r="V40" s="107">
        <v>18250</v>
      </c>
      <c r="W40" s="107" t="s">
        <v>333</v>
      </c>
      <c r="X40" s="107">
        <v>0.73430589999999996</v>
      </c>
      <c r="Y40" s="107">
        <v>0</v>
      </c>
      <c r="Z40" s="107">
        <v>0</v>
      </c>
      <c r="AA40" s="107">
        <v>0.21946570000000001</v>
      </c>
    </row>
    <row r="41" spans="1:27" x14ac:dyDescent="0.15">
      <c r="A41" s="107">
        <v>52</v>
      </c>
      <c r="B41" s="107" t="s">
        <v>326</v>
      </c>
      <c r="C41" s="107" t="s">
        <v>223</v>
      </c>
      <c r="D41" s="107" t="s">
        <v>224</v>
      </c>
      <c r="E41" s="107" t="s">
        <v>225</v>
      </c>
      <c r="F41" s="107">
        <v>154.19999999999999</v>
      </c>
      <c r="G41" s="107">
        <v>4</v>
      </c>
      <c r="H41" s="107">
        <v>83.149000000000001</v>
      </c>
      <c r="I41" s="107">
        <v>4271</v>
      </c>
      <c r="J41" s="107">
        <v>0.61</v>
      </c>
      <c r="K41" s="107">
        <v>3132</v>
      </c>
      <c r="L41" s="107">
        <v>5.5E-2</v>
      </c>
      <c r="M41" s="107">
        <v>1013</v>
      </c>
      <c r="N41" s="107">
        <v>-0.97599999999999998</v>
      </c>
      <c r="O41" s="107">
        <v>0.366116</v>
      </c>
      <c r="P41" s="107">
        <v>83.813999999999993</v>
      </c>
      <c r="Q41" s="107">
        <v>162387</v>
      </c>
      <c r="R41" s="107">
        <v>83149</v>
      </c>
      <c r="S41" s="107" t="s">
        <v>334</v>
      </c>
      <c r="T41" s="107">
        <v>60998</v>
      </c>
      <c r="U41" s="107" t="s">
        <v>335</v>
      </c>
      <c r="V41" s="107">
        <v>18240</v>
      </c>
      <c r="W41" s="107" t="s">
        <v>336</v>
      </c>
      <c r="X41" s="107">
        <v>0.73358950000000001</v>
      </c>
      <c r="Y41" s="107">
        <v>-0.97599999999999998</v>
      </c>
      <c r="Z41" s="107">
        <v>-0.97599999999999998</v>
      </c>
      <c r="AA41" s="107">
        <v>0.21936159999999999</v>
      </c>
    </row>
    <row r="42" spans="1:27" x14ac:dyDescent="0.15">
      <c r="A42" s="107">
        <v>52</v>
      </c>
      <c r="B42" s="107" t="s">
        <v>326</v>
      </c>
      <c r="C42" s="107" t="s">
        <v>223</v>
      </c>
      <c r="D42" s="107" t="s">
        <v>224</v>
      </c>
      <c r="E42" s="107" t="s">
        <v>225</v>
      </c>
      <c r="F42" s="107">
        <v>347.8</v>
      </c>
      <c r="G42" s="107">
        <v>5</v>
      </c>
      <c r="H42" s="107">
        <v>12.824</v>
      </c>
      <c r="I42" s="107">
        <v>950</v>
      </c>
      <c r="J42" s="107">
        <v>0.10299999999999999</v>
      </c>
      <c r="K42" s="107">
        <v>767</v>
      </c>
      <c r="L42" s="107">
        <v>0.20599999999999999</v>
      </c>
      <c r="M42" s="107">
        <v>5129</v>
      </c>
      <c r="N42" s="107">
        <v>97.393000000000001</v>
      </c>
      <c r="O42" s="107">
        <v>0.40201999999999999</v>
      </c>
      <c r="P42" s="107">
        <v>13.134</v>
      </c>
      <c r="Q42" s="107">
        <v>91979</v>
      </c>
      <c r="R42" s="107">
        <v>12824</v>
      </c>
      <c r="S42" s="107" t="s">
        <v>337</v>
      </c>
      <c r="T42" s="107">
        <v>10334</v>
      </c>
      <c r="U42" s="107" t="s">
        <v>338</v>
      </c>
      <c r="V42" s="107">
        <v>68821</v>
      </c>
      <c r="W42" s="107" t="s">
        <v>339</v>
      </c>
      <c r="X42" s="107">
        <v>0.80582220000000004</v>
      </c>
      <c r="Y42" s="107">
        <v>97.393000000000001</v>
      </c>
      <c r="Z42" s="107">
        <v>97.393000000000001</v>
      </c>
      <c r="AA42" s="107">
        <v>5.3664831</v>
      </c>
    </row>
    <row r="43" spans="1:27" x14ac:dyDescent="0.15">
      <c r="A43" s="107">
        <v>52</v>
      </c>
      <c r="B43" s="107" t="s">
        <v>326</v>
      </c>
      <c r="C43" s="107" t="s">
        <v>223</v>
      </c>
      <c r="D43" s="107" t="s">
        <v>224</v>
      </c>
      <c r="E43" s="107" t="s">
        <v>225</v>
      </c>
      <c r="F43" s="107">
        <v>412.6</v>
      </c>
      <c r="G43" s="107">
        <v>6</v>
      </c>
      <c r="H43" s="107">
        <v>11.861000000000001</v>
      </c>
      <c r="I43" s="107">
        <v>880</v>
      </c>
      <c r="J43" s="107">
        <v>9.5000000000000001E-2</v>
      </c>
      <c r="K43" s="107">
        <v>710</v>
      </c>
      <c r="L43" s="107">
        <v>0.189</v>
      </c>
      <c r="M43" s="107">
        <v>4689</v>
      </c>
      <c r="N43" s="107">
        <v>96.186000000000007</v>
      </c>
      <c r="O43" s="107">
        <v>0.40157999999999999</v>
      </c>
      <c r="P43" s="107">
        <v>12.145</v>
      </c>
      <c r="Q43" s="107">
        <v>84259</v>
      </c>
      <c r="R43" s="107">
        <v>11861</v>
      </c>
      <c r="S43" s="107" t="s">
        <v>340</v>
      </c>
      <c r="T43" s="107">
        <v>9547</v>
      </c>
      <c r="U43" s="107" t="s">
        <v>341</v>
      </c>
      <c r="V43" s="107">
        <v>62852</v>
      </c>
      <c r="W43" s="107" t="s">
        <v>342</v>
      </c>
      <c r="X43" s="107">
        <v>0.80493559999999997</v>
      </c>
      <c r="Y43" s="107">
        <v>96.186000000000007</v>
      </c>
      <c r="Z43" s="107">
        <v>96.186000000000007</v>
      </c>
      <c r="AA43" s="107">
        <v>5.2992112999999996</v>
      </c>
    </row>
    <row r="44" spans="1:27" x14ac:dyDescent="0.15">
      <c r="A44" s="107">
        <v>51</v>
      </c>
      <c r="B44" s="107" t="s">
        <v>343</v>
      </c>
      <c r="C44" s="107" t="s">
        <v>223</v>
      </c>
      <c r="D44" s="107" t="s">
        <v>224</v>
      </c>
      <c r="E44" s="107" t="s">
        <v>225</v>
      </c>
      <c r="F44" s="107">
        <v>34.9</v>
      </c>
      <c r="G44" s="107">
        <v>1</v>
      </c>
      <c r="H44" s="107">
        <v>83.111000000000004</v>
      </c>
      <c r="I44" s="107">
        <v>4272</v>
      </c>
      <c r="J44" s="107">
        <v>0.61</v>
      </c>
      <c r="K44" s="107">
        <v>3135</v>
      </c>
      <c r="L44" s="107">
        <v>5.7000000000000002E-2</v>
      </c>
      <c r="M44" s="107">
        <v>1075</v>
      </c>
      <c r="N44" s="107">
        <v>-0.66200000000000003</v>
      </c>
      <c r="O44" s="107">
        <v>0.36623</v>
      </c>
      <c r="P44" s="107">
        <v>83.778000000000006</v>
      </c>
      <c r="Q44" s="107">
        <v>163239</v>
      </c>
      <c r="R44" s="107">
        <v>83111</v>
      </c>
      <c r="S44" s="107" t="s">
        <v>306</v>
      </c>
      <c r="T44" s="107">
        <v>60987</v>
      </c>
      <c r="U44" s="107" t="s">
        <v>344</v>
      </c>
      <c r="V44" s="107">
        <v>19141</v>
      </c>
      <c r="W44" s="107" t="s">
        <v>345</v>
      </c>
      <c r="X44" s="107">
        <v>0.73380480000000003</v>
      </c>
      <c r="Y44" s="107">
        <v>-0.66200000000000003</v>
      </c>
      <c r="Z44" s="107">
        <v>-0.66200000000000003</v>
      </c>
      <c r="AA44" s="107">
        <v>0.2303104</v>
      </c>
    </row>
    <row r="45" spans="1:27" x14ac:dyDescent="0.15">
      <c r="A45" s="107">
        <v>51</v>
      </c>
      <c r="B45" s="107" t="s">
        <v>343</v>
      </c>
      <c r="C45" s="107" t="s">
        <v>223</v>
      </c>
      <c r="D45" s="107" t="s">
        <v>224</v>
      </c>
      <c r="E45" s="107" t="s">
        <v>225</v>
      </c>
      <c r="F45" s="107">
        <v>74.599999999999994</v>
      </c>
      <c r="G45" s="107">
        <v>2</v>
      </c>
      <c r="H45" s="107">
        <v>83.174999999999997</v>
      </c>
      <c r="I45" s="107">
        <v>4274</v>
      </c>
      <c r="J45" s="107">
        <v>0.61099999999999999</v>
      </c>
      <c r="K45" s="107">
        <v>3139</v>
      </c>
      <c r="L45" s="107">
        <v>5.6000000000000001E-2</v>
      </c>
      <c r="M45" s="107">
        <v>1031</v>
      </c>
      <c r="N45" s="107">
        <v>0.13400000000000001</v>
      </c>
      <c r="O45" s="107">
        <v>0.36652099999999999</v>
      </c>
      <c r="P45" s="107">
        <v>83.840999999999994</v>
      </c>
      <c r="Q45" s="107">
        <v>162785</v>
      </c>
      <c r="R45" s="107">
        <v>83175</v>
      </c>
      <c r="S45" s="107" t="s">
        <v>346</v>
      </c>
      <c r="T45" s="107">
        <v>61083</v>
      </c>
      <c r="U45" s="107" t="s">
        <v>347</v>
      </c>
      <c r="V45" s="107">
        <v>18527</v>
      </c>
      <c r="W45" s="107" t="s">
        <v>348</v>
      </c>
      <c r="X45" s="107">
        <v>0.73438919999999996</v>
      </c>
      <c r="Y45" s="107">
        <v>0.13400000000000001</v>
      </c>
      <c r="Z45" s="107">
        <v>0.13400000000000001</v>
      </c>
      <c r="AA45" s="107">
        <v>0.22274869999999999</v>
      </c>
    </row>
    <row r="46" spans="1:27" x14ac:dyDescent="0.15">
      <c r="A46" s="107">
        <v>51</v>
      </c>
      <c r="B46" s="107" t="s">
        <v>343</v>
      </c>
      <c r="C46" s="107" t="s">
        <v>223</v>
      </c>
      <c r="D46" s="107" t="s">
        <v>224</v>
      </c>
      <c r="E46" s="107" t="s">
        <v>225</v>
      </c>
      <c r="F46" s="107">
        <v>114.5</v>
      </c>
      <c r="G46" s="107">
        <v>3</v>
      </c>
      <c r="H46" s="107">
        <v>83.129000000000005</v>
      </c>
      <c r="I46" s="107">
        <v>4273</v>
      </c>
      <c r="J46" s="107">
        <v>0.61</v>
      </c>
      <c r="K46" s="107">
        <v>3138</v>
      </c>
      <c r="L46" s="107">
        <v>5.5E-2</v>
      </c>
      <c r="M46" s="107">
        <v>1024</v>
      </c>
      <c r="N46" s="107">
        <v>0</v>
      </c>
      <c r="O46" s="107">
        <v>0.36647200000000002</v>
      </c>
      <c r="P46" s="107">
        <v>83.795000000000002</v>
      </c>
      <c r="Q46" s="107">
        <v>162555</v>
      </c>
      <c r="R46" s="107">
        <v>83129</v>
      </c>
      <c r="S46" s="107" t="s">
        <v>349</v>
      </c>
      <c r="T46" s="107">
        <v>61041</v>
      </c>
      <c r="U46" s="107" t="s">
        <v>350</v>
      </c>
      <c r="V46" s="107">
        <v>18385</v>
      </c>
      <c r="W46" s="107" t="s">
        <v>351</v>
      </c>
      <c r="X46" s="107">
        <v>0.73429109999999997</v>
      </c>
      <c r="Y46" s="107">
        <v>0</v>
      </c>
      <c r="Z46" s="107">
        <v>0</v>
      </c>
      <c r="AA46" s="107">
        <v>0.221162</v>
      </c>
    </row>
    <row r="47" spans="1:27" x14ac:dyDescent="0.15">
      <c r="A47" s="107">
        <v>51</v>
      </c>
      <c r="B47" s="107" t="s">
        <v>343</v>
      </c>
      <c r="C47" s="107" t="s">
        <v>223</v>
      </c>
      <c r="D47" s="107" t="s">
        <v>224</v>
      </c>
      <c r="E47" s="107" t="s">
        <v>225</v>
      </c>
      <c r="F47" s="107">
        <v>154.19999999999999</v>
      </c>
      <c r="G47" s="107">
        <v>4</v>
      </c>
      <c r="H47" s="107">
        <v>83.161000000000001</v>
      </c>
      <c r="I47" s="107">
        <v>4272</v>
      </c>
      <c r="J47" s="107">
        <v>0.61</v>
      </c>
      <c r="K47" s="107">
        <v>3134</v>
      </c>
      <c r="L47" s="107">
        <v>5.5E-2</v>
      </c>
      <c r="M47" s="107">
        <v>1023</v>
      </c>
      <c r="N47" s="107">
        <v>-0.752</v>
      </c>
      <c r="O47" s="107">
        <v>0.36619800000000002</v>
      </c>
      <c r="P47" s="107">
        <v>83.825999999999993</v>
      </c>
      <c r="Q47" s="107">
        <v>162582</v>
      </c>
      <c r="R47" s="107">
        <v>83161</v>
      </c>
      <c r="S47" s="107" t="s">
        <v>352</v>
      </c>
      <c r="T47" s="107">
        <v>61018</v>
      </c>
      <c r="U47" s="107" t="s">
        <v>313</v>
      </c>
      <c r="V47" s="107">
        <v>18402</v>
      </c>
      <c r="W47" s="107" t="s">
        <v>353</v>
      </c>
      <c r="X47" s="107">
        <v>0.73373900000000003</v>
      </c>
      <c r="Y47" s="107">
        <v>-0.752</v>
      </c>
      <c r="Z47" s="107">
        <v>-0.752</v>
      </c>
      <c r="AA47" s="107">
        <v>0.22128690000000001</v>
      </c>
    </row>
    <row r="48" spans="1:27" x14ac:dyDescent="0.15">
      <c r="A48" s="107">
        <v>51</v>
      </c>
      <c r="B48" s="107" t="s">
        <v>343</v>
      </c>
      <c r="C48" s="107" t="s">
        <v>223</v>
      </c>
      <c r="D48" s="107" t="s">
        <v>224</v>
      </c>
      <c r="E48" s="107" t="s">
        <v>225</v>
      </c>
      <c r="F48" s="107">
        <v>348</v>
      </c>
      <c r="G48" s="107">
        <v>5</v>
      </c>
      <c r="H48" s="107">
        <v>13.903</v>
      </c>
      <c r="I48" s="107">
        <v>1030</v>
      </c>
      <c r="J48" s="107">
        <v>0.112</v>
      </c>
      <c r="K48" s="107">
        <v>831</v>
      </c>
      <c r="L48" s="107">
        <v>0.28899999999999998</v>
      </c>
      <c r="M48" s="107">
        <v>7170</v>
      </c>
      <c r="N48" s="107">
        <v>97.286000000000001</v>
      </c>
      <c r="O48" s="107">
        <v>0.40198099999999998</v>
      </c>
      <c r="P48" s="107">
        <v>14.304</v>
      </c>
      <c r="Q48" s="107">
        <v>121280</v>
      </c>
      <c r="R48" s="107">
        <v>13903</v>
      </c>
      <c r="S48" s="107" t="s">
        <v>354</v>
      </c>
      <c r="T48" s="107">
        <v>11202</v>
      </c>
      <c r="U48" s="107" t="s">
        <v>355</v>
      </c>
      <c r="V48" s="107">
        <v>96174</v>
      </c>
      <c r="W48" s="107" t="s">
        <v>356</v>
      </c>
      <c r="X48" s="107">
        <v>0.80572710000000003</v>
      </c>
      <c r="Y48" s="107">
        <v>97.286000000000001</v>
      </c>
      <c r="Z48" s="107">
        <v>97.286000000000001</v>
      </c>
      <c r="AA48" s="107">
        <v>6.9173157999999999</v>
      </c>
    </row>
    <row r="49" spans="1:27" x14ac:dyDescent="0.15">
      <c r="A49" s="107">
        <v>51</v>
      </c>
      <c r="B49" s="107" t="s">
        <v>343</v>
      </c>
      <c r="C49" s="107" t="s">
        <v>223</v>
      </c>
      <c r="D49" s="107" t="s">
        <v>224</v>
      </c>
      <c r="E49" s="107" t="s">
        <v>225</v>
      </c>
      <c r="F49" s="107">
        <v>412.8</v>
      </c>
      <c r="G49" s="107">
        <v>6</v>
      </c>
      <c r="H49" s="107">
        <v>12.784000000000001</v>
      </c>
      <c r="I49" s="107">
        <v>948</v>
      </c>
      <c r="J49" s="107">
        <v>0.10299999999999999</v>
      </c>
      <c r="K49" s="107">
        <v>765</v>
      </c>
      <c r="L49" s="107">
        <v>0.26300000000000001</v>
      </c>
      <c r="M49" s="107">
        <v>6558</v>
      </c>
      <c r="N49" s="107">
        <v>96.117999999999995</v>
      </c>
      <c r="O49" s="107">
        <v>0.401555</v>
      </c>
      <c r="P49" s="107">
        <v>13.15</v>
      </c>
      <c r="Q49" s="107">
        <v>110894</v>
      </c>
      <c r="R49" s="107">
        <v>12784</v>
      </c>
      <c r="S49" s="107" t="s">
        <v>357</v>
      </c>
      <c r="T49" s="107">
        <v>10289</v>
      </c>
      <c r="U49" s="107" t="s">
        <v>358</v>
      </c>
      <c r="V49" s="107">
        <v>87821</v>
      </c>
      <c r="W49" s="107" t="s">
        <v>359</v>
      </c>
      <c r="X49" s="107">
        <v>0.80486939999999996</v>
      </c>
      <c r="Y49" s="107">
        <v>96.117999999999995</v>
      </c>
      <c r="Z49" s="107">
        <v>96.117999999999995</v>
      </c>
      <c r="AA49" s="107">
        <v>6.8696244000000002</v>
      </c>
    </row>
    <row r="50" spans="1:27" x14ac:dyDescent="0.15">
      <c r="A50" s="107">
        <v>50</v>
      </c>
      <c r="B50" s="107" t="s">
        <v>360</v>
      </c>
      <c r="C50" s="107" t="s">
        <v>223</v>
      </c>
      <c r="D50" s="107" t="s">
        <v>224</v>
      </c>
      <c r="E50" s="107" t="s">
        <v>225</v>
      </c>
      <c r="F50" s="107">
        <v>34.9</v>
      </c>
      <c r="G50" s="107">
        <v>1</v>
      </c>
      <c r="H50" s="107">
        <v>83.08</v>
      </c>
      <c r="I50" s="107">
        <v>4272</v>
      </c>
      <c r="J50" s="107">
        <v>0.61</v>
      </c>
      <c r="K50" s="107">
        <v>3136</v>
      </c>
      <c r="L50" s="107">
        <v>5.8999999999999997E-2</v>
      </c>
      <c r="M50" s="107">
        <v>1096</v>
      </c>
      <c r="N50" s="107">
        <v>-0.57199999999999995</v>
      </c>
      <c r="O50" s="107">
        <v>0.36626300000000001</v>
      </c>
      <c r="P50" s="107">
        <v>83.748000000000005</v>
      </c>
      <c r="Q50" s="107">
        <v>163587</v>
      </c>
      <c r="R50" s="107">
        <v>83080</v>
      </c>
      <c r="S50" s="107" t="s">
        <v>361</v>
      </c>
      <c r="T50" s="107">
        <v>60977</v>
      </c>
      <c r="U50" s="107" t="s">
        <v>362</v>
      </c>
      <c r="V50" s="107">
        <v>19530</v>
      </c>
      <c r="W50" s="107" t="s">
        <v>363</v>
      </c>
      <c r="X50" s="107">
        <v>0.73396309999999998</v>
      </c>
      <c r="Y50" s="107">
        <v>-0.57199999999999995</v>
      </c>
      <c r="Z50" s="107">
        <v>-0.57199999999999995</v>
      </c>
      <c r="AA50" s="107">
        <v>0.2350728</v>
      </c>
    </row>
    <row r="51" spans="1:27" x14ac:dyDescent="0.15">
      <c r="A51" s="107">
        <v>50</v>
      </c>
      <c r="B51" s="107" t="s">
        <v>360</v>
      </c>
      <c r="C51" s="107" t="s">
        <v>223</v>
      </c>
      <c r="D51" s="107" t="s">
        <v>224</v>
      </c>
      <c r="E51" s="107" t="s">
        <v>225</v>
      </c>
      <c r="F51" s="107">
        <v>74.599999999999994</v>
      </c>
      <c r="G51" s="107">
        <v>2</v>
      </c>
      <c r="H51" s="107">
        <v>83.174999999999997</v>
      </c>
      <c r="I51" s="107">
        <v>4271</v>
      </c>
      <c r="J51" s="107">
        <v>0.61099999999999999</v>
      </c>
      <c r="K51" s="107">
        <v>3136</v>
      </c>
      <c r="L51" s="107">
        <v>5.7000000000000002E-2</v>
      </c>
      <c r="M51" s="107">
        <v>1050</v>
      </c>
      <c r="N51" s="107">
        <v>-3.9E-2</v>
      </c>
      <c r="O51" s="107">
        <v>0.36645800000000001</v>
      </c>
      <c r="P51" s="107">
        <v>83.841999999999999</v>
      </c>
      <c r="Q51" s="107">
        <v>163106</v>
      </c>
      <c r="R51" s="107">
        <v>83175</v>
      </c>
      <c r="S51" s="107" t="s">
        <v>364</v>
      </c>
      <c r="T51" s="107">
        <v>61080</v>
      </c>
      <c r="U51" s="107" t="s">
        <v>365</v>
      </c>
      <c r="V51" s="107">
        <v>18851</v>
      </c>
      <c r="W51" s="107" t="s">
        <v>366</v>
      </c>
      <c r="X51" s="107">
        <v>0.73435470000000003</v>
      </c>
      <c r="Y51" s="107">
        <v>-3.9E-2</v>
      </c>
      <c r="Z51" s="107">
        <v>-3.9E-2</v>
      </c>
      <c r="AA51" s="107">
        <v>0.2266466</v>
      </c>
    </row>
    <row r="52" spans="1:27" x14ac:dyDescent="0.15">
      <c r="A52" s="107">
        <v>50</v>
      </c>
      <c r="B52" s="107" t="s">
        <v>360</v>
      </c>
      <c r="C52" s="107" t="s">
        <v>223</v>
      </c>
      <c r="D52" s="107" t="s">
        <v>224</v>
      </c>
      <c r="E52" s="107" t="s">
        <v>225</v>
      </c>
      <c r="F52" s="107">
        <v>114.5</v>
      </c>
      <c r="G52" s="107">
        <v>3</v>
      </c>
      <c r="H52" s="107">
        <v>83.165999999999997</v>
      </c>
      <c r="I52" s="107">
        <v>4272</v>
      </c>
      <c r="J52" s="107">
        <v>0.61099999999999999</v>
      </c>
      <c r="K52" s="107">
        <v>3138</v>
      </c>
      <c r="L52" s="107">
        <v>5.6000000000000001E-2</v>
      </c>
      <c r="M52" s="107">
        <v>1041</v>
      </c>
      <c r="N52" s="107">
        <v>0</v>
      </c>
      <c r="O52" s="107">
        <v>0.36647200000000002</v>
      </c>
      <c r="P52" s="107">
        <v>83.832999999999998</v>
      </c>
      <c r="Q52" s="107">
        <v>162940</v>
      </c>
      <c r="R52" s="107">
        <v>83166</v>
      </c>
      <c r="S52" s="107" t="s">
        <v>367</v>
      </c>
      <c r="T52" s="107">
        <v>61076</v>
      </c>
      <c r="U52" s="107" t="s">
        <v>368</v>
      </c>
      <c r="V52" s="107">
        <v>18699</v>
      </c>
      <c r="W52" s="107" t="s">
        <v>369</v>
      </c>
      <c r="X52" s="107">
        <v>0.73438300000000001</v>
      </c>
      <c r="Y52" s="107">
        <v>0</v>
      </c>
      <c r="Z52" s="107">
        <v>0</v>
      </c>
      <c r="AA52" s="107">
        <v>0.22483700000000001</v>
      </c>
    </row>
    <row r="53" spans="1:27" x14ac:dyDescent="0.15">
      <c r="A53" s="107">
        <v>50</v>
      </c>
      <c r="B53" s="107" t="s">
        <v>360</v>
      </c>
      <c r="C53" s="107" t="s">
        <v>223</v>
      </c>
      <c r="D53" s="107" t="s">
        <v>224</v>
      </c>
      <c r="E53" s="107" t="s">
        <v>225</v>
      </c>
      <c r="F53" s="107">
        <v>154.19999999999999</v>
      </c>
      <c r="G53" s="107">
        <v>4</v>
      </c>
      <c r="H53" s="107">
        <v>83.198999999999998</v>
      </c>
      <c r="I53" s="107">
        <v>4274</v>
      </c>
      <c r="J53" s="107">
        <v>0.61</v>
      </c>
      <c r="K53" s="107">
        <v>3135</v>
      </c>
      <c r="L53" s="107">
        <v>5.6000000000000001E-2</v>
      </c>
      <c r="M53" s="107">
        <v>1036</v>
      </c>
      <c r="N53" s="107">
        <v>-0.95899999999999996</v>
      </c>
      <c r="O53" s="107">
        <v>0.366122</v>
      </c>
      <c r="P53" s="107">
        <v>83.864999999999995</v>
      </c>
      <c r="Q53" s="107">
        <v>162891</v>
      </c>
      <c r="R53" s="107">
        <v>83199</v>
      </c>
      <c r="S53" s="107" t="s">
        <v>370</v>
      </c>
      <c r="T53" s="107">
        <v>61041</v>
      </c>
      <c r="U53" s="107" t="s">
        <v>371</v>
      </c>
      <c r="V53" s="107">
        <v>18651</v>
      </c>
      <c r="W53" s="107" t="s">
        <v>372</v>
      </c>
      <c r="X53" s="107">
        <v>0.73367850000000001</v>
      </c>
      <c r="Y53" s="107">
        <v>-0.95899999999999996</v>
      </c>
      <c r="Z53" s="107">
        <v>-0.95899999999999996</v>
      </c>
      <c r="AA53" s="107">
        <v>0.22417200000000001</v>
      </c>
    </row>
    <row r="54" spans="1:27" x14ac:dyDescent="0.15">
      <c r="A54" s="107">
        <v>50</v>
      </c>
      <c r="B54" s="107" t="s">
        <v>360</v>
      </c>
      <c r="C54" s="107" t="s">
        <v>223</v>
      </c>
      <c r="D54" s="107" t="s">
        <v>224</v>
      </c>
      <c r="E54" s="107" t="s">
        <v>225</v>
      </c>
      <c r="F54" s="107">
        <v>348.2</v>
      </c>
      <c r="G54" s="107">
        <v>5</v>
      </c>
      <c r="H54" s="107">
        <v>13.909000000000001</v>
      </c>
      <c r="I54" s="107">
        <v>1030</v>
      </c>
      <c r="J54" s="107">
        <v>0.11600000000000001</v>
      </c>
      <c r="K54" s="107">
        <v>862</v>
      </c>
      <c r="L54" s="107">
        <v>0.32500000000000001</v>
      </c>
      <c r="M54" s="107">
        <v>8079</v>
      </c>
      <c r="N54" s="107">
        <v>135.839</v>
      </c>
      <c r="O54" s="107">
        <v>0.41604600000000003</v>
      </c>
      <c r="P54" s="107">
        <v>14.349</v>
      </c>
      <c r="Q54" s="107">
        <v>133680</v>
      </c>
      <c r="R54" s="107">
        <v>13909</v>
      </c>
      <c r="S54" s="107" t="s">
        <v>373</v>
      </c>
      <c r="T54" s="107">
        <v>11602</v>
      </c>
      <c r="U54" s="107" t="s">
        <v>374</v>
      </c>
      <c r="V54" s="107">
        <v>108169</v>
      </c>
      <c r="W54" s="107" t="s">
        <v>375</v>
      </c>
      <c r="X54" s="107">
        <v>0.83414080000000002</v>
      </c>
      <c r="Y54" s="107">
        <v>135.839</v>
      </c>
      <c r="Z54" s="107">
        <v>135.839</v>
      </c>
      <c r="AA54" s="107">
        <v>7.7769595999999996</v>
      </c>
    </row>
    <row r="55" spans="1:27" x14ac:dyDescent="0.15">
      <c r="A55" s="107">
        <v>50</v>
      </c>
      <c r="B55" s="107" t="s">
        <v>360</v>
      </c>
      <c r="C55" s="107" t="s">
        <v>223</v>
      </c>
      <c r="D55" s="107" t="s">
        <v>224</v>
      </c>
      <c r="E55" s="107" t="s">
        <v>225</v>
      </c>
      <c r="F55" s="107">
        <v>412.8</v>
      </c>
      <c r="G55" s="107">
        <v>6</v>
      </c>
      <c r="H55" s="107">
        <v>12.74</v>
      </c>
      <c r="I55" s="107">
        <v>945</v>
      </c>
      <c r="J55" s="107">
        <v>0.106</v>
      </c>
      <c r="K55" s="107">
        <v>789</v>
      </c>
      <c r="L55" s="107">
        <v>0.29599999999999999</v>
      </c>
      <c r="M55" s="107">
        <v>7368</v>
      </c>
      <c r="N55" s="107">
        <v>134.91399999999999</v>
      </c>
      <c r="O55" s="107">
        <v>0.415709</v>
      </c>
      <c r="P55" s="107">
        <v>13.141999999999999</v>
      </c>
      <c r="Q55" s="107">
        <v>121921</v>
      </c>
      <c r="R55" s="107">
        <v>12740</v>
      </c>
      <c r="S55" s="107" t="s">
        <v>376</v>
      </c>
      <c r="T55" s="107">
        <v>10619</v>
      </c>
      <c r="U55" s="107" t="s">
        <v>377</v>
      </c>
      <c r="V55" s="107">
        <v>98562</v>
      </c>
      <c r="W55" s="107" t="s">
        <v>378</v>
      </c>
      <c r="X55" s="107">
        <v>0.83346189999999998</v>
      </c>
      <c r="Y55" s="107">
        <v>134.91399999999999</v>
      </c>
      <c r="Z55" s="107">
        <v>134.91399999999999</v>
      </c>
      <c r="AA55" s="107">
        <v>7.7361110999999996</v>
      </c>
    </row>
    <row r="56" spans="1:27" x14ac:dyDescent="0.15">
      <c r="A56" s="107">
        <v>49</v>
      </c>
      <c r="B56" s="107" t="s">
        <v>379</v>
      </c>
      <c r="C56" s="107" t="s">
        <v>223</v>
      </c>
      <c r="D56" s="107" t="s">
        <v>224</v>
      </c>
      <c r="E56" s="107" t="s">
        <v>225</v>
      </c>
      <c r="F56" s="107">
        <v>34.9</v>
      </c>
      <c r="G56" s="107">
        <v>1</v>
      </c>
      <c r="H56" s="107">
        <v>83.212999999999994</v>
      </c>
      <c r="I56" s="107">
        <v>4277</v>
      </c>
      <c r="J56" s="107">
        <v>0.61099999999999999</v>
      </c>
      <c r="K56" s="107">
        <v>3140</v>
      </c>
      <c r="L56" s="107">
        <v>5.8999999999999997E-2</v>
      </c>
      <c r="M56" s="107">
        <v>1098</v>
      </c>
      <c r="N56" s="107">
        <v>-0.48</v>
      </c>
      <c r="O56" s="107">
        <v>0.36629699999999998</v>
      </c>
      <c r="P56" s="107">
        <v>83.882999999999996</v>
      </c>
      <c r="Q56" s="107">
        <v>163894</v>
      </c>
      <c r="R56" s="107">
        <v>83213</v>
      </c>
      <c r="S56" s="107" t="s">
        <v>380</v>
      </c>
      <c r="T56" s="107">
        <v>61085</v>
      </c>
      <c r="U56" s="107" t="s">
        <v>381</v>
      </c>
      <c r="V56" s="107">
        <v>19595</v>
      </c>
      <c r="W56" s="107" t="s">
        <v>382</v>
      </c>
      <c r="X56" s="107">
        <v>0.73407960000000005</v>
      </c>
      <c r="Y56" s="107">
        <v>-0.48</v>
      </c>
      <c r="Z56" s="107">
        <v>-0.48</v>
      </c>
      <c r="AA56" s="107">
        <v>0.23548240000000001</v>
      </c>
    </row>
    <row r="57" spans="1:27" x14ac:dyDescent="0.15">
      <c r="A57" s="107">
        <v>49</v>
      </c>
      <c r="B57" s="107" t="s">
        <v>379</v>
      </c>
      <c r="C57" s="107" t="s">
        <v>223</v>
      </c>
      <c r="D57" s="107" t="s">
        <v>224</v>
      </c>
      <c r="E57" s="107" t="s">
        <v>225</v>
      </c>
      <c r="F57" s="107">
        <v>74.599999999999994</v>
      </c>
      <c r="G57" s="107">
        <v>2</v>
      </c>
      <c r="H57" s="107">
        <v>83.299000000000007</v>
      </c>
      <c r="I57" s="107">
        <v>4283</v>
      </c>
      <c r="J57" s="107">
        <v>0.61199999999999999</v>
      </c>
      <c r="K57" s="107">
        <v>3144</v>
      </c>
      <c r="L57" s="107">
        <v>5.7000000000000002E-2</v>
      </c>
      <c r="M57" s="107">
        <v>1052</v>
      </c>
      <c r="N57" s="107">
        <v>-0.22700000000000001</v>
      </c>
      <c r="O57" s="107">
        <v>0.36638900000000002</v>
      </c>
      <c r="P57" s="107">
        <v>83.968000000000004</v>
      </c>
      <c r="Q57" s="107">
        <v>163372</v>
      </c>
      <c r="R57" s="107">
        <v>83299</v>
      </c>
      <c r="S57" s="107" t="s">
        <v>383</v>
      </c>
      <c r="T57" s="107">
        <v>61164</v>
      </c>
      <c r="U57" s="107" t="s">
        <v>384</v>
      </c>
      <c r="V57" s="107">
        <v>18909</v>
      </c>
      <c r="W57" s="107" t="s">
        <v>385</v>
      </c>
      <c r="X57" s="107">
        <v>0.73426550000000002</v>
      </c>
      <c r="Y57" s="107">
        <v>-0.22700000000000001</v>
      </c>
      <c r="Z57" s="107">
        <v>-0.22700000000000001</v>
      </c>
      <c r="AA57" s="107">
        <v>0.22700200000000001</v>
      </c>
    </row>
    <row r="58" spans="1:27" x14ac:dyDescent="0.15">
      <c r="A58" s="107">
        <v>49</v>
      </c>
      <c r="B58" s="107" t="s">
        <v>379</v>
      </c>
      <c r="C58" s="107" t="s">
        <v>223</v>
      </c>
      <c r="D58" s="107" t="s">
        <v>224</v>
      </c>
      <c r="E58" s="107" t="s">
        <v>225</v>
      </c>
      <c r="F58" s="107">
        <v>114.5</v>
      </c>
      <c r="G58" s="107">
        <v>3</v>
      </c>
      <c r="H58" s="107">
        <v>83.257999999999996</v>
      </c>
      <c r="I58" s="107">
        <v>4280</v>
      </c>
      <c r="J58" s="107">
        <v>0.61099999999999999</v>
      </c>
      <c r="K58" s="107">
        <v>3144</v>
      </c>
      <c r="L58" s="107">
        <v>5.6000000000000001E-2</v>
      </c>
      <c r="M58" s="107">
        <v>1046</v>
      </c>
      <c r="N58" s="107">
        <v>0</v>
      </c>
      <c r="O58" s="107">
        <v>0.36647200000000002</v>
      </c>
      <c r="P58" s="107">
        <v>83.926000000000002</v>
      </c>
      <c r="Q58" s="107">
        <v>163185</v>
      </c>
      <c r="R58" s="107">
        <v>83258</v>
      </c>
      <c r="S58" s="107" t="s">
        <v>383</v>
      </c>
      <c r="T58" s="107">
        <v>61148</v>
      </c>
      <c r="U58" s="107" t="s">
        <v>386</v>
      </c>
      <c r="V58" s="107">
        <v>18779</v>
      </c>
      <c r="W58" s="107" t="s">
        <v>387</v>
      </c>
      <c r="X58" s="107">
        <v>0.73443190000000003</v>
      </c>
      <c r="Y58" s="107">
        <v>0</v>
      </c>
      <c r="Z58" s="107">
        <v>0</v>
      </c>
      <c r="AA58" s="107">
        <v>0.2255518</v>
      </c>
    </row>
    <row r="59" spans="1:27" x14ac:dyDescent="0.15">
      <c r="A59" s="107">
        <v>49</v>
      </c>
      <c r="B59" s="107" t="s">
        <v>379</v>
      </c>
      <c r="C59" s="107" t="s">
        <v>223</v>
      </c>
      <c r="D59" s="107" t="s">
        <v>224</v>
      </c>
      <c r="E59" s="107" t="s">
        <v>225</v>
      </c>
      <c r="F59" s="107">
        <v>154.19999999999999</v>
      </c>
      <c r="G59" s="107">
        <v>4</v>
      </c>
      <c r="H59" s="107">
        <v>83.274000000000001</v>
      </c>
      <c r="I59" s="107">
        <v>4277</v>
      </c>
      <c r="J59" s="107">
        <v>0.61099999999999999</v>
      </c>
      <c r="K59" s="107">
        <v>3137</v>
      </c>
      <c r="L59" s="107">
        <v>5.6000000000000001E-2</v>
      </c>
      <c r="M59" s="107">
        <v>1043</v>
      </c>
      <c r="N59" s="107">
        <v>-1.1299999999999999</v>
      </c>
      <c r="O59" s="107">
        <v>0.36606</v>
      </c>
      <c r="P59" s="107">
        <v>83.941999999999993</v>
      </c>
      <c r="Q59" s="107">
        <v>163153</v>
      </c>
      <c r="R59" s="107">
        <v>83274</v>
      </c>
      <c r="S59" s="107" t="s">
        <v>388</v>
      </c>
      <c r="T59" s="107">
        <v>61090</v>
      </c>
      <c r="U59" s="107" t="s">
        <v>389</v>
      </c>
      <c r="V59" s="107">
        <v>18788</v>
      </c>
      <c r="W59" s="107" t="s">
        <v>390</v>
      </c>
      <c r="X59" s="107">
        <v>0.73360219999999998</v>
      </c>
      <c r="Y59" s="107">
        <v>-1.1299999999999999</v>
      </c>
      <c r="Z59" s="107">
        <v>-1.1299999999999999</v>
      </c>
      <c r="AA59" s="107">
        <v>0.2256174</v>
      </c>
    </row>
    <row r="60" spans="1:27" x14ac:dyDescent="0.15">
      <c r="A60" s="107">
        <v>49</v>
      </c>
      <c r="B60" s="107" t="s">
        <v>379</v>
      </c>
      <c r="C60" s="107" t="s">
        <v>223</v>
      </c>
      <c r="D60" s="107" t="s">
        <v>224</v>
      </c>
      <c r="E60" s="107" t="s">
        <v>225</v>
      </c>
      <c r="F60" s="107">
        <v>348</v>
      </c>
      <c r="G60" s="107">
        <v>5</v>
      </c>
      <c r="H60" s="107">
        <v>13.375</v>
      </c>
      <c r="I60" s="107">
        <v>990</v>
      </c>
      <c r="J60" s="107">
        <v>0.104</v>
      </c>
      <c r="K60" s="107">
        <v>769</v>
      </c>
      <c r="L60" s="107">
        <v>0.16200000000000001</v>
      </c>
      <c r="M60" s="107">
        <v>4010</v>
      </c>
      <c r="N60" s="107">
        <v>55.043999999999997</v>
      </c>
      <c r="O60" s="107">
        <v>0.38656600000000002</v>
      </c>
      <c r="P60" s="107">
        <v>13.641</v>
      </c>
      <c r="Q60" s="107">
        <v>77768</v>
      </c>
      <c r="R60" s="107">
        <v>13375</v>
      </c>
      <c r="S60" s="107" t="s">
        <v>391</v>
      </c>
      <c r="T60" s="107">
        <v>10364</v>
      </c>
      <c r="U60" s="107" t="s">
        <v>392</v>
      </c>
      <c r="V60" s="107">
        <v>54029</v>
      </c>
      <c r="W60" s="107" t="s">
        <v>393</v>
      </c>
      <c r="X60" s="107">
        <v>0.77485820000000005</v>
      </c>
      <c r="Y60" s="107">
        <v>55.043999999999997</v>
      </c>
      <c r="Z60" s="107">
        <v>55.043999999999997</v>
      </c>
      <c r="AA60" s="107">
        <v>4.0396187000000001</v>
      </c>
    </row>
    <row r="61" spans="1:27" x14ac:dyDescent="0.15">
      <c r="A61" s="107">
        <v>49</v>
      </c>
      <c r="B61" s="107" t="s">
        <v>379</v>
      </c>
      <c r="C61" s="107" t="s">
        <v>223</v>
      </c>
      <c r="D61" s="107" t="s">
        <v>224</v>
      </c>
      <c r="E61" s="107" t="s">
        <v>225</v>
      </c>
      <c r="F61" s="107">
        <v>412.6</v>
      </c>
      <c r="G61" s="107">
        <v>6</v>
      </c>
      <c r="H61" s="107">
        <v>12.281000000000001</v>
      </c>
      <c r="I61" s="107">
        <v>910</v>
      </c>
      <c r="J61" s="107">
        <v>9.5000000000000001E-2</v>
      </c>
      <c r="K61" s="107">
        <v>706</v>
      </c>
      <c r="L61" s="107">
        <v>0.14799999999999999</v>
      </c>
      <c r="M61" s="107">
        <v>3662</v>
      </c>
      <c r="N61" s="107">
        <v>54.728999999999999</v>
      </c>
      <c r="O61" s="107">
        <v>0.38645099999999999</v>
      </c>
      <c r="P61" s="107">
        <v>12.523999999999999</v>
      </c>
      <c r="Q61" s="107">
        <v>71081</v>
      </c>
      <c r="R61" s="107">
        <v>12281</v>
      </c>
      <c r="S61" s="107" t="s">
        <v>394</v>
      </c>
      <c r="T61" s="107">
        <v>9513</v>
      </c>
      <c r="U61" s="107" t="s">
        <v>283</v>
      </c>
      <c r="V61" s="107">
        <v>49287</v>
      </c>
      <c r="W61" s="107" t="s">
        <v>395</v>
      </c>
      <c r="X61" s="107">
        <v>0.77462629999999999</v>
      </c>
      <c r="Y61" s="107">
        <v>54.728999999999999</v>
      </c>
      <c r="Z61" s="107">
        <v>54.728999999999999</v>
      </c>
      <c r="AA61" s="107">
        <v>4.0132604000000001</v>
      </c>
    </row>
    <row r="62" spans="1:27" x14ac:dyDescent="0.15">
      <c r="A62" s="107">
        <v>48</v>
      </c>
      <c r="B62" s="107" t="s">
        <v>396</v>
      </c>
      <c r="C62" s="107" t="s">
        <v>223</v>
      </c>
      <c r="D62" s="107" t="s">
        <v>224</v>
      </c>
      <c r="E62" s="107" t="s">
        <v>225</v>
      </c>
      <c r="F62" s="107">
        <v>34.9</v>
      </c>
      <c r="G62" s="107">
        <v>1</v>
      </c>
      <c r="H62" s="107">
        <v>83.364000000000004</v>
      </c>
      <c r="I62" s="107">
        <v>4285</v>
      </c>
      <c r="J62" s="107">
        <v>0.61199999999999999</v>
      </c>
      <c r="K62" s="107">
        <v>3144</v>
      </c>
      <c r="L62" s="107">
        <v>5.8999999999999997E-2</v>
      </c>
      <c r="M62" s="107">
        <v>1110</v>
      </c>
      <c r="N62" s="107">
        <v>-0.86399999999999999</v>
      </c>
      <c r="O62" s="107">
        <v>0.36615700000000001</v>
      </c>
      <c r="P62" s="107">
        <v>84.034999999999997</v>
      </c>
      <c r="Q62" s="107">
        <v>164310</v>
      </c>
      <c r="R62" s="107">
        <v>83364</v>
      </c>
      <c r="S62" s="107" t="s">
        <v>397</v>
      </c>
      <c r="T62" s="107">
        <v>61166</v>
      </c>
      <c r="U62" s="107" t="s">
        <v>398</v>
      </c>
      <c r="V62" s="107">
        <v>19781</v>
      </c>
      <c r="W62" s="107" t="s">
        <v>399</v>
      </c>
      <c r="X62" s="107">
        <v>0.73372170000000003</v>
      </c>
      <c r="Y62" s="107">
        <v>-0.86399999999999999</v>
      </c>
      <c r="Z62" s="107">
        <v>-0.86399999999999999</v>
      </c>
      <c r="AA62" s="107">
        <v>0.2372822</v>
      </c>
    </row>
    <row r="63" spans="1:27" x14ac:dyDescent="0.15">
      <c r="A63" s="107">
        <v>48</v>
      </c>
      <c r="B63" s="107" t="s">
        <v>396</v>
      </c>
      <c r="C63" s="107" t="s">
        <v>223</v>
      </c>
      <c r="D63" s="107" t="s">
        <v>224</v>
      </c>
      <c r="E63" s="107" t="s">
        <v>225</v>
      </c>
      <c r="F63" s="107">
        <v>74.599999999999994</v>
      </c>
      <c r="G63" s="107">
        <v>2</v>
      </c>
      <c r="H63" s="107">
        <v>83.436000000000007</v>
      </c>
      <c r="I63" s="107">
        <v>4286</v>
      </c>
      <c r="J63" s="107">
        <v>0.61299999999999999</v>
      </c>
      <c r="K63" s="107">
        <v>3148</v>
      </c>
      <c r="L63" s="107">
        <v>5.7000000000000002E-2</v>
      </c>
      <c r="M63" s="107">
        <v>1066</v>
      </c>
      <c r="N63" s="107">
        <v>0.161</v>
      </c>
      <c r="O63" s="107">
        <v>0.366531</v>
      </c>
      <c r="P63" s="107">
        <v>84.105999999999995</v>
      </c>
      <c r="Q63" s="107">
        <v>163877</v>
      </c>
      <c r="R63" s="107">
        <v>83436</v>
      </c>
      <c r="S63" s="107" t="s">
        <v>400</v>
      </c>
      <c r="T63" s="107">
        <v>61281</v>
      </c>
      <c r="U63" s="107" t="s">
        <v>401</v>
      </c>
      <c r="V63" s="107">
        <v>19160</v>
      </c>
      <c r="W63" s="107" t="s">
        <v>402</v>
      </c>
      <c r="X63" s="107">
        <v>0.73447459999999998</v>
      </c>
      <c r="Y63" s="107">
        <v>0.161</v>
      </c>
      <c r="Z63" s="107">
        <v>0.161</v>
      </c>
      <c r="AA63" s="107">
        <v>0.22964409999999999</v>
      </c>
    </row>
    <row r="64" spans="1:27" x14ac:dyDescent="0.15">
      <c r="A64" s="107">
        <v>48</v>
      </c>
      <c r="B64" s="107" t="s">
        <v>396</v>
      </c>
      <c r="C64" s="107" t="s">
        <v>223</v>
      </c>
      <c r="D64" s="107" t="s">
        <v>224</v>
      </c>
      <c r="E64" s="107" t="s">
        <v>225</v>
      </c>
      <c r="F64" s="107">
        <v>114.5</v>
      </c>
      <c r="G64" s="107">
        <v>3</v>
      </c>
      <c r="H64" s="107">
        <v>83.435000000000002</v>
      </c>
      <c r="I64" s="107">
        <v>4290</v>
      </c>
      <c r="J64" s="107">
        <v>0.61299999999999999</v>
      </c>
      <c r="K64" s="107">
        <v>3151</v>
      </c>
      <c r="L64" s="107">
        <v>5.7000000000000002E-2</v>
      </c>
      <c r="M64" s="107">
        <v>1060</v>
      </c>
      <c r="N64" s="107">
        <v>0</v>
      </c>
      <c r="O64" s="107">
        <v>0.36647200000000002</v>
      </c>
      <c r="P64" s="107">
        <v>84.105000000000004</v>
      </c>
      <c r="Q64" s="107">
        <v>163731</v>
      </c>
      <c r="R64" s="107">
        <v>83435</v>
      </c>
      <c r="S64" s="107" t="s">
        <v>403</v>
      </c>
      <c r="T64" s="107">
        <v>61271</v>
      </c>
      <c r="U64" s="107" t="s">
        <v>404</v>
      </c>
      <c r="V64" s="107">
        <v>19024</v>
      </c>
      <c r="W64" s="107" t="s">
        <v>405</v>
      </c>
      <c r="X64" s="107">
        <v>0.73435600000000001</v>
      </c>
      <c r="Y64" s="107">
        <v>0</v>
      </c>
      <c r="Z64" s="107">
        <v>0</v>
      </c>
      <c r="AA64" s="107">
        <v>0.22800819999999999</v>
      </c>
    </row>
    <row r="65" spans="1:27" x14ac:dyDescent="0.15">
      <c r="A65" s="107">
        <v>48</v>
      </c>
      <c r="B65" s="107" t="s">
        <v>396</v>
      </c>
      <c r="C65" s="107" t="s">
        <v>223</v>
      </c>
      <c r="D65" s="107" t="s">
        <v>224</v>
      </c>
      <c r="E65" s="107" t="s">
        <v>225</v>
      </c>
      <c r="F65" s="107">
        <v>154.5</v>
      </c>
      <c r="G65" s="107">
        <v>4</v>
      </c>
      <c r="H65" s="107">
        <v>83.441000000000003</v>
      </c>
      <c r="I65" s="107">
        <v>4290</v>
      </c>
      <c r="J65" s="107">
        <v>0.61199999999999999</v>
      </c>
      <c r="K65" s="107">
        <v>3148</v>
      </c>
      <c r="L65" s="107">
        <v>5.7000000000000002E-2</v>
      </c>
      <c r="M65" s="107">
        <v>1058</v>
      </c>
      <c r="N65" s="107">
        <v>-0.75900000000000001</v>
      </c>
      <c r="O65" s="107">
        <v>0.36619499999999999</v>
      </c>
      <c r="P65" s="107">
        <v>84.111000000000004</v>
      </c>
      <c r="Q65" s="107">
        <v>163675</v>
      </c>
      <c r="R65" s="107">
        <v>83441</v>
      </c>
      <c r="S65" s="107" t="s">
        <v>406</v>
      </c>
      <c r="T65" s="107">
        <v>61229</v>
      </c>
      <c r="U65" s="107" t="s">
        <v>407</v>
      </c>
      <c r="V65" s="107">
        <v>19005</v>
      </c>
      <c r="W65" s="107" t="s">
        <v>408</v>
      </c>
      <c r="X65" s="107">
        <v>0.73379879999999997</v>
      </c>
      <c r="Y65" s="107">
        <v>-0.75900000000000001</v>
      </c>
      <c r="Z65" s="107">
        <v>-0.75900000000000001</v>
      </c>
      <c r="AA65" s="107">
        <v>0.2277633</v>
      </c>
    </row>
    <row r="66" spans="1:27" x14ac:dyDescent="0.15">
      <c r="A66" s="107">
        <v>48</v>
      </c>
      <c r="B66" s="107" t="s">
        <v>396</v>
      </c>
      <c r="C66" s="107" t="s">
        <v>223</v>
      </c>
      <c r="D66" s="107" t="s">
        <v>224</v>
      </c>
      <c r="E66" s="107" t="s">
        <v>225</v>
      </c>
      <c r="F66" s="107">
        <v>348</v>
      </c>
      <c r="G66" s="107">
        <v>5</v>
      </c>
      <c r="H66" s="107">
        <v>18.414999999999999</v>
      </c>
      <c r="I66" s="107">
        <v>1368</v>
      </c>
      <c r="J66" s="107">
        <v>0.14199999999999999</v>
      </c>
      <c r="K66" s="107">
        <v>1060</v>
      </c>
      <c r="L66" s="107">
        <v>0.27600000000000002</v>
      </c>
      <c r="M66" s="107">
        <v>6851</v>
      </c>
      <c r="N66" s="107">
        <v>53.231999999999999</v>
      </c>
      <c r="O66" s="107">
        <v>0.385905</v>
      </c>
      <c r="P66" s="107">
        <v>18.834</v>
      </c>
      <c r="Q66" s="107">
        <v>124795</v>
      </c>
      <c r="R66" s="107">
        <v>18415</v>
      </c>
      <c r="S66" s="107" t="s">
        <v>409</v>
      </c>
      <c r="T66" s="107">
        <v>14243</v>
      </c>
      <c r="U66" s="107" t="s">
        <v>410</v>
      </c>
      <c r="V66" s="107">
        <v>92136</v>
      </c>
      <c r="W66" s="107" t="s">
        <v>411</v>
      </c>
      <c r="X66" s="107">
        <v>0.77344729999999995</v>
      </c>
      <c r="Y66" s="107">
        <v>53.231999999999999</v>
      </c>
      <c r="Z66" s="107">
        <v>53.231999999999999</v>
      </c>
      <c r="AA66" s="107">
        <v>5.0032766999999998</v>
      </c>
    </row>
    <row r="67" spans="1:27" x14ac:dyDescent="0.15">
      <c r="A67" s="107">
        <v>48</v>
      </c>
      <c r="B67" s="107" t="s">
        <v>396</v>
      </c>
      <c r="C67" s="107" t="s">
        <v>223</v>
      </c>
      <c r="D67" s="107" t="s">
        <v>224</v>
      </c>
      <c r="E67" s="107" t="s">
        <v>225</v>
      </c>
      <c r="F67" s="107">
        <v>412.6</v>
      </c>
      <c r="G67" s="107">
        <v>6</v>
      </c>
      <c r="H67" s="107">
        <v>16.995000000000001</v>
      </c>
      <c r="I67" s="107">
        <v>1264</v>
      </c>
      <c r="J67" s="107">
        <v>0.13100000000000001</v>
      </c>
      <c r="K67" s="107">
        <v>978</v>
      </c>
      <c r="L67" s="107">
        <v>0.253</v>
      </c>
      <c r="M67" s="107">
        <v>6267</v>
      </c>
      <c r="N67" s="107">
        <v>52.765999999999998</v>
      </c>
      <c r="O67" s="107">
        <v>0.38573499999999999</v>
      </c>
      <c r="P67" s="107">
        <v>17.379000000000001</v>
      </c>
      <c r="Q67" s="107">
        <v>114369</v>
      </c>
      <c r="R67" s="107">
        <v>16995</v>
      </c>
      <c r="S67" s="107" t="s">
        <v>412</v>
      </c>
      <c r="T67" s="107">
        <v>13139</v>
      </c>
      <c r="U67" s="107" t="s">
        <v>413</v>
      </c>
      <c r="V67" s="107">
        <v>84235</v>
      </c>
      <c r="W67" s="107" t="s">
        <v>414</v>
      </c>
      <c r="X67" s="107">
        <v>0.77310469999999998</v>
      </c>
      <c r="Y67" s="107">
        <v>52.765999999999998</v>
      </c>
      <c r="Z67" s="107">
        <v>52.765999999999998</v>
      </c>
      <c r="AA67" s="107">
        <v>4.9564455000000001</v>
      </c>
    </row>
    <row r="68" spans="1:27" x14ac:dyDescent="0.15">
      <c r="A68" s="107">
        <v>47</v>
      </c>
      <c r="B68" s="107" t="s">
        <v>415</v>
      </c>
      <c r="C68" s="107" t="s">
        <v>223</v>
      </c>
      <c r="D68" s="107" t="s">
        <v>224</v>
      </c>
      <c r="E68" s="107" t="s">
        <v>225</v>
      </c>
      <c r="F68" s="107">
        <v>34.9</v>
      </c>
      <c r="G68" s="107">
        <v>1</v>
      </c>
      <c r="H68" s="107">
        <v>83.477999999999994</v>
      </c>
      <c r="I68" s="107">
        <v>4290</v>
      </c>
      <c r="J68" s="107">
        <v>0.61199999999999999</v>
      </c>
      <c r="K68" s="107">
        <v>3147</v>
      </c>
      <c r="L68" s="107">
        <v>0.06</v>
      </c>
      <c r="M68" s="107">
        <v>1123</v>
      </c>
      <c r="N68" s="107">
        <v>-0.85799999999999998</v>
      </c>
      <c r="O68" s="107">
        <v>0.36615900000000001</v>
      </c>
      <c r="P68" s="107">
        <v>84.150999999999996</v>
      </c>
      <c r="Q68" s="107">
        <v>164743</v>
      </c>
      <c r="R68" s="107">
        <v>83478</v>
      </c>
      <c r="S68" s="107" t="s">
        <v>416</v>
      </c>
      <c r="T68" s="107">
        <v>61246</v>
      </c>
      <c r="U68" s="107" t="s">
        <v>417</v>
      </c>
      <c r="V68" s="107">
        <v>20020</v>
      </c>
      <c r="W68" s="107" t="s">
        <v>418</v>
      </c>
      <c r="X68" s="107">
        <v>0.73367640000000001</v>
      </c>
      <c r="Y68" s="107">
        <v>-0.85799999999999998</v>
      </c>
      <c r="Z68" s="107">
        <v>-0.85799999999999998</v>
      </c>
      <c r="AA68" s="107">
        <v>0.23981810000000001</v>
      </c>
    </row>
    <row r="69" spans="1:27" x14ac:dyDescent="0.15">
      <c r="A69" s="107">
        <v>47</v>
      </c>
      <c r="B69" s="107" t="s">
        <v>415</v>
      </c>
      <c r="C69" s="107" t="s">
        <v>223</v>
      </c>
      <c r="D69" s="107" t="s">
        <v>224</v>
      </c>
      <c r="E69" s="107" t="s">
        <v>225</v>
      </c>
      <c r="F69" s="107">
        <v>74.599999999999994</v>
      </c>
      <c r="G69" s="107">
        <v>2</v>
      </c>
      <c r="H69" s="107">
        <v>83.528999999999996</v>
      </c>
      <c r="I69" s="107">
        <v>4292</v>
      </c>
      <c r="J69" s="107">
        <v>0.61399999999999999</v>
      </c>
      <c r="K69" s="107">
        <v>3153</v>
      </c>
      <c r="L69" s="107">
        <v>5.8000000000000003E-2</v>
      </c>
      <c r="M69" s="107">
        <v>1079</v>
      </c>
      <c r="N69" s="107">
        <v>0.433</v>
      </c>
      <c r="O69" s="107">
        <v>0.36663000000000001</v>
      </c>
      <c r="P69" s="107">
        <v>84.2</v>
      </c>
      <c r="Q69" s="107">
        <v>164287</v>
      </c>
      <c r="R69" s="107">
        <v>83529</v>
      </c>
      <c r="S69" s="107" t="s">
        <v>419</v>
      </c>
      <c r="T69" s="107">
        <v>61362</v>
      </c>
      <c r="U69" s="107" t="s">
        <v>420</v>
      </c>
      <c r="V69" s="107">
        <v>19396</v>
      </c>
      <c r="W69" s="107" t="s">
        <v>421</v>
      </c>
      <c r="X69" s="107">
        <v>0.73462439999999996</v>
      </c>
      <c r="Y69" s="107">
        <v>0.433</v>
      </c>
      <c r="Z69" s="107">
        <v>0.433</v>
      </c>
      <c r="AA69" s="107">
        <v>0.23220379999999999</v>
      </c>
    </row>
    <row r="70" spans="1:27" x14ac:dyDescent="0.15">
      <c r="A70" s="107">
        <v>47</v>
      </c>
      <c r="B70" s="107" t="s">
        <v>415</v>
      </c>
      <c r="C70" s="107" t="s">
        <v>223</v>
      </c>
      <c r="D70" s="107" t="s">
        <v>224</v>
      </c>
      <c r="E70" s="107" t="s">
        <v>225</v>
      </c>
      <c r="F70" s="107">
        <v>114.5</v>
      </c>
      <c r="G70" s="107">
        <v>3</v>
      </c>
      <c r="H70" s="107">
        <v>83.522999999999996</v>
      </c>
      <c r="I70" s="107">
        <v>4293</v>
      </c>
      <c r="J70" s="107">
        <v>0.61299999999999999</v>
      </c>
      <c r="K70" s="107">
        <v>3153</v>
      </c>
      <c r="L70" s="107">
        <v>5.8000000000000003E-2</v>
      </c>
      <c r="M70" s="107">
        <v>1072</v>
      </c>
      <c r="N70" s="107">
        <v>0</v>
      </c>
      <c r="O70" s="107">
        <v>0.36647200000000002</v>
      </c>
      <c r="P70" s="107">
        <v>84.194999999999993</v>
      </c>
      <c r="Q70" s="107">
        <v>164116</v>
      </c>
      <c r="R70" s="107">
        <v>83523</v>
      </c>
      <c r="S70" s="107" t="s">
        <v>419</v>
      </c>
      <c r="T70" s="107">
        <v>61332</v>
      </c>
      <c r="U70" s="107" t="s">
        <v>422</v>
      </c>
      <c r="V70" s="107">
        <v>19261</v>
      </c>
      <c r="W70" s="107" t="s">
        <v>423</v>
      </c>
      <c r="X70" s="107">
        <v>0.73430680000000004</v>
      </c>
      <c r="Y70" s="107">
        <v>0</v>
      </c>
      <c r="Z70" s="107">
        <v>0</v>
      </c>
      <c r="AA70" s="107">
        <v>0.2306021</v>
      </c>
    </row>
    <row r="71" spans="1:27" x14ac:dyDescent="0.15">
      <c r="A71" s="107">
        <v>47</v>
      </c>
      <c r="B71" s="107" t="s">
        <v>415</v>
      </c>
      <c r="C71" s="107" t="s">
        <v>223</v>
      </c>
      <c r="D71" s="107" t="s">
        <v>224</v>
      </c>
      <c r="E71" s="107" t="s">
        <v>225</v>
      </c>
      <c r="F71" s="107">
        <v>154.19999999999999</v>
      </c>
      <c r="G71" s="107">
        <v>4</v>
      </c>
      <c r="H71" s="107">
        <v>83.516000000000005</v>
      </c>
      <c r="I71" s="107">
        <v>4291</v>
      </c>
      <c r="J71" s="107">
        <v>0.61299999999999999</v>
      </c>
      <c r="K71" s="107">
        <v>3148</v>
      </c>
      <c r="L71" s="107">
        <v>5.8000000000000003E-2</v>
      </c>
      <c r="M71" s="107">
        <v>1069</v>
      </c>
      <c r="N71" s="107">
        <v>-0.72899999999999998</v>
      </c>
      <c r="O71" s="107">
        <v>0.36620599999999998</v>
      </c>
      <c r="P71" s="107">
        <v>84.186999999999998</v>
      </c>
      <c r="Q71" s="107">
        <v>164060</v>
      </c>
      <c r="R71" s="107">
        <v>83516</v>
      </c>
      <c r="S71" s="107" t="s">
        <v>299</v>
      </c>
      <c r="T71" s="107">
        <v>61282</v>
      </c>
      <c r="U71" s="107" t="s">
        <v>424</v>
      </c>
      <c r="V71" s="107">
        <v>19262</v>
      </c>
      <c r="W71" s="107" t="s">
        <v>425</v>
      </c>
      <c r="X71" s="107">
        <v>0.73377150000000002</v>
      </c>
      <c r="Y71" s="107">
        <v>-0.72899999999999998</v>
      </c>
      <c r="Z71" s="107">
        <v>-0.72899999999999998</v>
      </c>
      <c r="AA71" s="107">
        <v>0.23063690000000001</v>
      </c>
    </row>
    <row r="72" spans="1:27" x14ac:dyDescent="0.15">
      <c r="A72" s="107">
        <v>47</v>
      </c>
      <c r="B72" s="107" t="s">
        <v>415</v>
      </c>
      <c r="C72" s="107" t="s">
        <v>223</v>
      </c>
      <c r="D72" s="107" t="s">
        <v>224</v>
      </c>
      <c r="E72" s="107" t="s">
        <v>225</v>
      </c>
      <c r="F72" s="107">
        <v>348</v>
      </c>
      <c r="G72" s="107">
        <v>5</v>
      </c>
      <c r="H72" s="107">
        <v>17.614000000000001</v>
      </c>
      <c r="I72" s="107">
        <v>1305</v>
      </c>
      <c r="J72" s="107">
        <v>0.13300000000000001</v>
      </c>
      <c r="K72" s="107">
        <v>989</v>
      </c>
      <c r="L72" s="107">
        <v>8.7999999999999995E-2</v>
      </c>
      <c r="M72" s="107">
        <v>2128</v>
      </c>
      <c r="N72" s="107">
        <v>30.027000000000001</v>
      </c>
      <c r="O72" s="107">
        <v>0.37743399999999999</v>
      </c>
      <c r="P72" s="107">
        <v>17.835000000000001</v>
      </c>
      <c r="Q72" s="107">
        <v>60119</v>
      </c>
      <c r="R72" s="107">
        <v>17614</v>
      </c>
      <c r="S72" s="107" t="s">
        <v>426</v>
      </c>
      <c r="T72" s="107">
        <v>13322</v>
      </c>
      <c r="U72" s="107" t="s">
        <v>427</v>
      </c>
      <c r="V72" s="107">
        <v>29182</v>
      </c>
      <c r="W72" s="107" t="s">
        <v>428</v>
      </c>
      <c r="X72" s="107">
        <v>0.75635560000000002</v>
      </c>
      <c r="Y72" s="107">
        <v>30.027000000000001</v>
      </c>
      <c r="Z72" s="107">
        <v>30.027000000000001</v>
      </c>
      <c r="AA72" s="107">
        <v>1.6567852000000001</v>
      </c>
    </row>
    <row r="73" spans="1:27" x14ac:dyDescent="0.15">
      <c r="A73" s="107">
        <v>47</v>
      </c>
      <c r="B73" s="107" t="s">
        <v>415</v>
      </c>
      <c r="C73" s="107" t="s">
        <v>223</v>
      </c>
      <c r="D73" s="107" t="s">
        <v>224</v>
      </c>
      <c r="E73" s="107" t="s">
        <v>225</v>
      </c>
      <c r="F73" s="107">
        <v>413</v>
      </c>
      <c r="G73" s="107">
        <v>6</v>
      </c>
      <c r="H73" s="107">
        <v>16.277999999999999</v>
      </c>
      <c r="I73" s="107">
        <v>1210</v>
      </c>
      <c r="J73" s="107">
        <v>0.123</v>
      </c>
      <c r="K73" s="107">
        <v>916</v>
      </c>
      <c r="L73" s="107">
        <v>0.08</v>
      </c>
      <c r="M73" s="107">
        <v>1954</v>
      </c>
      <c r="N73" s="107">
        <v>29.355</v>
      </c>
      <c r="O73" s="107">
        <v>0.377189</v>
      </c>
      <c r="P73" s="107">
        <v>16.481000000000002</v>
      </c>
      <c r="Q73" s="107">
        <v>55240</v>
      </c>
      <c r="R73" s="107">
        <v>16278</v>
      </c>
      <c r="S73" s="107" t="s">
        <v>262</v>
      </c>
      <c r="T73" s="107">
        <v>12304</v>
      </c>
      <c r="U73" s="107" t="s">
        <v>429</v>
      </c>
      <c r="V73" s="107">
        <v>26658</v>
      </c>
      <c r="W73" s="107" t="s">
        <v>430</v>
      </c>
      <c r="X73" s="107">
        <v>0.75586229999999999</v>
      </c>
      <c r="Y73" s="107">
        <v>29.355</v>
      </c>
      <c r="Z73" s="107">
        <v>29.355</v>
      </c>
      <c r="AA73" s="107">
        <v>1.6377151000000001</v>
      </c>
    </row>
    <row r="74" spans="1:27" x14ac:dyDescent="0.15">
      <c r="A74" s="107">
        <v>46</v>
      </c>
      <c r="B74" s="107" t="s">
        <v>431</v>
      </c>
      <c r="C74" s="107" t="s">
        <v>223</v>
      </c>
      <c r="D74" s="107" t="s">
        <v>224</v>
      </c>
      <c r="E74" s="107" t="s">
        <v>225</v>
      </c>
      <c r="F74" s="107">
        <v>34.9</v>
      </c>
      <c r="G74" s="107">
        <v>1</v>
      </c>
      <c r="H74" s="107">
        <v>83.641999999999996</v>
      </c>
      <c r="I74" s="107">
        <v>4301</v>
      </c>
      <c r="J74" s="107">
        <v>0.61399999999999999</v>
      </c>
      <c r="K74" s="107">
        <v>3157</v>
      </c>
      <c r="L74" s="107">
        <v>6.0999999999999999E-2</v>
      </c>
      <c r="M74" s="107">
        <v>1139</v>
      </c>
      <c r="N74" s="107">
        <v>-0.67100000000000004</v>
      </c>
      <c r="O74" s="107">
        <v>0.36622700000000002</v>
      </c>
      <c r="P74" s="107">
        <v>84.316999999999993</v>
      </c>
      <c r="Q74" s="107">
        <v>165371</v>
      </c>
      <c r="R74" s="107">
        <v>83642</v>
      </c>
      <c r="S74" s="107" t="s">
        <v>432</v>
      </c>
      <c r="T74" s="107">
        <v>61387</v>
      </c>
      <c r="U74" s="107" t="s">
        <v>433</v>
      </c>
      <c r="V74" s="107">
        <v>20342</v>
      </c>
      <c r="W74" s="107" t="s">
        <v>434</v>
      </c>
      <c r="X74" s="107">
        <v>0.73392800000000002</v>
      </c>
      <c r="Y74" s="107">
        <v>-0.67100000000000004</v>
      </c>
      <c r="Z74" s="107">
        <v>-0.67100000000000004</v>
      </c>
      <c r="AA74" s="107">
        <v>0.24320639999999999</v>
      </c>
    </row>
    <row r="75" spans="1:27" x14ac:dyDescent="0.15">
      <c r="A75" s="107">
        <v>46</v>
      </c>
      <c r="B75" s="107" t="s">
        <v>431</v>
      </c>
      <c r="C75" s="107" t="s">
        <v>223</v>
      </c>
      <c r="D75" s="107" t="s">
        <v>224</v>
      </c>
      <c r="E75" s="107" t="s">
        <v>225</v>
      </c>
      <c r="F75" s="107">
        <v>74.599999999999994</v>
      </c>
      <c r="G75" s="107">
        <v>2</v>
      </c>
      <c r="H75" s="107">
        <v>83.712999999999994</v>
      </c>
      <c r="I75" s="107">
        <v>4302</v>
      </c>
      <c r="J75" s="107">
        <v>0.61499999999999999</v>
      </c>
      <c r="K75" s="107">
        <v>3159</v>
      </c>
      <c r="L75" s="107">
        <v>5.8999999999999997E-2</v>
      </c>
      <c r="M75" s="107">
        <v>1094</v>
      </c>
      <c r="N75" s="107">
        <v>-4.8000000000000001E-2</v>
      </c>
      <c r="O75" s="107">
        <v>0.36645499999999998</v>
      </c>
      <c r="P75" s="107">
        <v>84.387</v>
      </c>
      <c r="Q75" s="107">
        <v>164851</v>
      </c>
      <c r="R75" s="107">
        <v>83713</v>
      </c>
      <c r="S75" s="107" t="s">
        <v>435</v>
      </c>
      <c r="T75" s="107">
        <v>61477</v>
      </c>
      <c r="U75" s="107" t="s">
        <v>436</v>
      </c>
      <c r="V75" s="107">
        <v>19661</v>
      </c>
      <c r="W75" s="107" t="s">
        <v>437</v>
      </c>
      <c r="X75" s="107">
        <v>0.73438530000000002</v>
      </c>
      <c r="Y75" s="107">
        <v>-4.8000000000000001E-2</v>
      </c>
      <c r="Z75" s="107">
        <v>-4.8000000000000001E-2</v>
      </c>
      <c r="AA75" s="107">
        <v>0.2348587</v>
      </c>
    </row>
    <row r="76" spans="1:27" x14ac:dyDescent="0.15">
      <c r="A76" s="107">
        <v>46</v>
      </c>
      <c r="B76" s="107" t="s">
        <v>431</v>
      </c>
      <c r="C76" s="107" t="s">
        <v>223</v>
      </c>
      <c r="D76" s="107" t="s">
        <v>224</v>
      </c>
      <c r="E76" s="107" t="s">
        <v>225</v>
      </c>
      <c r="F76" s="107">
        <v>114.5</v>
      </c>
      <c r="G76" s="107">
        <v>3</v>
      </c>
      <c r="H76" s="107">
        <v>83.706000000000003</v>
      </c>
      <c r="I76" s="107">
        <v>4298</v>
      </c>
      <c r="J76" s="107">
        <v>0.61499999999999999</v>
      </c>
      <c r="K76" s="107">
        <v>3157</v>
      </c>
      <c r="L76" s="107">
        <v>5.8999999999999997E-2</v>
      </c>
      <c r="M76" s="107">
        <v>1085</v>
      </c>
      <c r="N76" s="107">
        <v>0</v>
      </c>
      <c r="O76" s="107">
        <v>0.36647200000000002</v>
      </c>
      <c r="P76" s="107">
        <v>84.38</v>
      </c>
      <c r="Q76" s="107">
        <v>164706</v>
      </c>
      <c r="R76" s="107">
        <v>83706</v>
      </c>
      <c r="S76" s="107" t="s">
        <v>438</v>
      </c>
      <c r="T76" s="107">
        <v>61476</v>
      </c>
      <c r="U76" s="107" t="s">
        <v>439</v>
      </c>
      <c r="V76" s="107">
        <v>19524</v>
      </c>
      <c r="W76" s="107" t="s">
        <v>440</v>
      </c>
      <c r="X76" s="107">
        <v>0.73442050000000003</v>
      </c>
      <c r="Y76" s="107">
        <v>0</v>
      </c>
      <c r="Z76" s="107">
        <v>0</v>
      </c>
      <c r="AA76" s="107">
        <v>0.23324349999999999</v>
      </c>
    </row>
    <row r="77" spans="1:27" x14ac:dyDescent="0.15">
      <c r="A77" s="107">
        <v>46</v>
      </c>
      <c r="B77" s="107" t="s">
        <v>431</v>
      </c>
      <c r="C77" s="107" t="s">
        <v>223</v>
      </c>
      <c r="D77" s="107" t="s">
        <v>224</v>
      </c>
      <c r="E77" s="107" t="s">
        <v>225</v>
      </c>
      <c r="F77" s="107">
        <v>154.19999999999999</v>
      </c>
      <c r="G77" s="107">
        <v>4</v>
      </c>
      <c r="H77" s="107">
        <v>83.727999999999994</v>
      </c>
      <c r="I77" s="107">
        <v>4303</v>
      </c>
      <c r="J77" s="107">
        <v>0.61399999999999999</v>
      </c>
      <c r="K77" s="107">
        <v>3156</v>
      </c>
      <c r="L77" s="107">
        <v>5.8999999999999997E-2</v>
      </c>
      <c r="M77" s="107">
        <v>1083</v>
      </c>
      <c r="N77" s="107">
        <v>-1.0649999999999999</v>
      </c>
      <c r="O77" s="107">
        <v>0.36608299999999999</v>
      </c>
      <c r="P77" s="107">
        <v>84.400999999999996</v>
      </c>
      <c r="Q77" s="107">
        <v>164679</v>
      </c>
      <c r="R77" s="107">
        <v>83728</v>
      </c>
      <c r="S77" s="107" t="s">
        <v>441</v>
      </c>
      <c r="T77" s="107">
        <v>61426</v>
      </c>
      <c r="U77" s="107" t="s">
        <v>442</v>
      </c>
      <c r="V77" s="107">
        <v>19525</v>
      </c>
      <c r="W77" s="107" t="s">
        <v>443</v>
      </c>
      <c r="X77" s="107">
        <v>0.73363820000000002</v>
      </c>
      <c r="Y77" s="107">
        <v>-1.0649999999999999</v>
      </c>
      <c r="Z77" s="107">
        <v>-1.0649999999999999</v>
      </c>
      <c r="AA77" s="107">
        <v>0.23320070000000001</v>
      </c>
    </row>
    <row r="78" spans="1:27" x14ac:dyDescent="0.15">
      <c r="A78" s="107">
        <v>46</v>
      </c>
      <c r="B78" s="107" t="s">
        <v>431</v>
      </c>
      <c r="C78" s="107" t="s">
        <v>223</v>
      </c>
      <c r="D78" s="107" t="s">
        <v>224</v>
      </c>
      <c r="E78" s="107" t="s">
        <v>225</v>
      </c>
      <c r="F78" s="107">
        <v>348.2</v>
      </c>
      <c r="G78" s="107">
        <v>5</v>
      </c>
      <c r="H78" s="107">
        <v>11.933999999999999</v>
      </c>
      <c r="I78" s="107">
        <v>881</v>
      </c>
      <c r="J78" s="107">
        <v>9.6000000000000002E-2</v>
      </c>
      <c r="K78" s="107">
        <v>709</v>
      </c>
      <c r="L78" s="107">
        <v>0.23799999999999999</v>
      </c>
      <c r="M78" s="107">
        <v>5910</v>
      </c>
      <c r="N78" s="107">
        <v>92.323999999999998</v>
      </c>
      <c r="O78" s="107">
        <v>0.400171</v>
      </c>
      <c r="P78" s="107">
        <v>12.268000000000001</v>
      </c>
      <c r="Q78" s="107">
        <v>100932</v>
      </c>
      <c r="R78" s="107">
        <v>11934</v>
      </c>
      <c r="S78" s="107" t="s">
        <v>444</v>
      </c>
      <c r="T78" s="107">
        <v>9574</v>
      </c>
      <c r="U78" s="107" t="s">
        <v>445</v>
      </c>
      <c r="V78" s="107">
        <v>79423</v>
      </c>
      <c r="W78" s="107" t="s">
        <v>446</v>
      </c>
      <c r="X78" s="107">
        <v>0.80222479999999996</v>
      </c>
      <c r="Y78" s="107">
        <v>92.323999999999998</v>
      </c>
      <c r="Z78" s="107">
        <v>92.323999999999998</v>
      </c>
      <c r="AA78" s="107">
        <v>6.6550712000000001</v>
      </c>
    </row>
    <row r="79" spans="1:27" x14ac:dyDescent="0.15">
      <c r="A79" s="107">
        <v>46</v>
      </c>
      <c r="B79" s="107" t="s">
        <v>431</v>
      </c>
      <c r="C79" s="107" t="s">
        <v>223</v>
      </c>
      <c r="D79" s="107" t="s">
        <v>224</v>
      </c>
      <c r="E79" s="107" t="s">
        <v>225</v>
      </c>
      <c r="F79" s="107">
        <v>413</v>
      </c>
      <c r="G79" s="107">
        <v>6</v>
      </c>
      <c r="H79" s="107">
        <v>11.151999999999999</v>
      </c>
      <c r="I79" s="107">
        <v>824</v>
      </c>
      <c r="J79" s="107">
        <v>8.8999999999999996E-2</v>
      </c>
      <c r="K79" s="107">
        <v>662</v>
      </c>
      <c r="L79" s="107">
        <v>0.219</v>
      </c>
      <c r="M79" s="107">
        <v>5432</v>
      </c>
      <c r="N79" s="107">
        <v>90.748000000000005</v>
      </c>
      <c r="O79" s="107">
        <v>0.39959600000000001</v>
      </c>
      <c r="P79" s="107">
        <v>11.46</v>
      </c>
      <c r="Q79" s="107">
        <v>92978</v>
      </c>
      <c r="R79" s="107">
        <v>11152</v>
      </c>
      <c r="S79" s="107" t="s">
        <v>447</v>
      </c>
      <c r="T79" s="107">
        <v>8934</v>
      </c>
      <c r="U79" s="107" t="s">
        <v>448</v>
      </c>
      <c r="V79" s="107">
        <v>72892</v>
      </c>
      <c r="W79" s="107" t="s">
        <v>449</v>
      </c>
      <c r="X79" s="107">
        <v>0.80106790000000005</v>
      </c>
      <c r="Y79" s="107">
        <v>90.748000000000005</v>
      </c>
      <c r="Z79" s="107">
        <v>90.748000000000005</v>
      </c>
      <c r="AA79" s="107">
        <v>6.5361354</v>
      </c>
    </row>
    <row r="80" spans="1:27" x14ac:dyDescent="0.15">
      <c r="A80" s="107">
        <v>45</v>
      </c>
      <c r="B80" s="107" t="s">
        <v>450</v>
      </c>
      <c r="C80" s="107" t="s">
        <v>223</v>
      </c>
      <c r="D80" s="107" t="s">
        <v>224</v>
      </c>
      <c r="E80" s="107" t="s">
        <v>225</v>
      </c>
      <c r="F80" s="107">
        <v>34.9</v>
      </c>
      <c r="G80" s="107">
        <v>1</v>
      </c>
      <c r="H80" s="107">
        <v>83.766999999999996</v>
      </c>
      <c r="I80" s="107">
        <v>4307</v>
      </c>
      <c r="J80" s="107">
        <v>0.61499999999999999</v>
      </c>
      <c r="K80" s="107">
        <v>3159</v>
      </c>
      <c r="L80" s="107">
        <v>6.2E-2</v>
      </c>
      <c r="M80" s="107">
        <v>1151</v>
      </c>
      <c r="N80" s="107">
        <v>-0.84499999999999997</v>
      </c>
      <c r="O80" s="107">
        <v>0.36616300000000002</v>
      </c>
      <c r="P80" s="107">
        <v>84.442999999999998</v>
      </c>
      <c r="Q80" s="107">
        <v>165741</v>
      </c>
      <c r="R80" s="107">
        <v>83767</v>
      </c>
      <c r="S80" s="107" t="s">
        <v>451</v>
      </c>
      <c r="T80" s="107">
        <v>61452</v>
      </c>
      <c r="U80" s="107" t="s">
        <v>452</v>
      </c>
      <c r="V80" s="107">
        <v>20522</v>
      </c>
      <c r="W80" s="107" t="s">
        <v>453</v>
      </c>
      <c r="X80" s="107">
        <v>0.73361270000000001</v>
      </c>
      <c r="Y80" s="107">
        <v>-0.84499999999999997</v>
      </c>
      <c r="Z80" s="107">
        <v>-0.84499999999999997</v>
      </c>
      <c r="AA80" s="107">
        <v>0.24499029999999999</v>
      </c>
    </row>
    <row r="81" spans="1:27" x14ac:dyDescent="0.15">
      <c r="A81" s="107">
        <v>45</v>
      </c>
      <c r="B81" s="107" t="s">
        <v>450</v>
      </c>
      <c r="C81" s="107" t="s">
        <v>223</v>
      </c>
      <c r="D81" s="107" t="s">
        <v>224</v>
      </c>
      <c r="E81" s="107" t="s">
        <v>225</v>
      </c>
      <c r="F81" s="107">
        <v>74.599999999999994</v>
      </c>
      <c r="G81" s="107">
        <v>2</v>
      </c>
      <c r="H81" s="107">
        <v>83.816000000000003</v>
      </c>
      <c r="I81" s="107">
        <v>4304</v>
      </c>
      <c r="J81" s="107">
        <v>0.61599999999999999</v>
      </c>
      <c r="K81" s="107">
        <v>3162</v>
      </c>
      <c r="L81" s="107">
        <v>0.06</v>
      </c>
      <c r="M81" s="107">
        <v>1104</v>
      </c>
      <c r="N81" s="107">
        <v>0.61</v>
      </c>
      <c r="O81" s="107">
        <v>0.36669499999999999</v>
      </c>
      <c r="P81" s="107">
        <v>84.491</v>
      </c>
      <c r="Q81" s="107">
        <v>165277</v>
      </c>
      <c r="R81" s="107">
        <v>83816</v>
      </c>
      <c r="S81" s="107" t="s">
        <v>454</v>
      </c>
      <c r="T81" s="107">
        <v>61578</v>
      </c>
      <c r="U81" s="107" t="s">
        <v>455</v>
      </c>
      <c r="V81" s="107">
        <v>19883</v>
      </c>
      <c r="W81" s="107" t="s">
        <v>456</v>
      </c>
      <c r="X81" s="107">
        <v>0.73468089999999997</v>
      </c>
      <c r="Y81" s="107">
        <v>0.61</v>
      </c>
      <c r="Z81" s="107">
        <v>0.61</v>
      </c>
      <c r="AA81" s="107">
        <v>0.2372245</v>
      </c>
    </row>
    <row r="82" spans="1:27" x14ac:dyDescent="0.15">
      <c r="A82" s="107">
        <v>45</v>
      </c>
      <c r="B82" s="107" t="s">
        <v>450</v>
      </c>
      <c r="C82" s="107" t="s">
        <v>223</v>
      </c>
      <c r="D82" s="107" t="s">
        <v>224</v>
      </c>
      <c r="E82" s="107" t="s">
        <v>225</v>
      </c>
      <c r="F82" s="107">
        <v>114.5</v>
      </c>
      <c r="G82" s="107">
        <v>3</v>
      </c>
      <c r="H82" s="107">
        <v>83.813000000000002</v>
      </c>
      <c r="I82" s="107">
        <v>4305</v>
      </c>
      <c r="J82" s="107">
        <v>0.61499999999999999</v>
      </c>
      <c r="K82" s="107">
        <v>3161</v>
      </c>
      <c r="L82" s="107">
        <v>5.8999999999999997E-2</v>
      </c>
      <c r="M82" s="107">
        <v>1097</v>
      </c>
      <c r="N82" s="107">
        <v>0</v>
      </c>
      <c r="O82" s="107">
        <v>0.36647200000000002</v>
      </c>
      <c r="P82" s="107">
        <v>84.486999999999995</v>
      </c>
      <c r="Q82" s="107">
        <v>165094</v>
      </c>
      <c r="R82" s="107">
        <v>83813</v>
      </c>
      <c r="S82" s="107" t="s">
        <v>457</v>
      </c>
      <c r="T82" s="107">
        <v>61538</v>
      </c>
      <c r="U82" s="107" t="s">
        <v>458</v>
      </c>
      <c r="V82" s="107">
        <v>19743</v>
      </c>
      <c r="W82" s="107" t="s">
        <v>459</v>
      </c>
      <c r="X82" s="107">
        <v>0.73423320000000003</v>
      </c>
      <c r="Y82" s="107">
        <v>0</v>
      </c>
      <c r="Z82" s="107">
        <v>0</v>
      </c>
      <c r="AA82" s="107">
        <v>0.23556360000000001</v>
      </c>
    </row>
    <row r="83" spans="1:27" x14ac:dyDescent="0.15">
      <c r="A83" s="107">
        <v>45</v>
      </c>
      <c r="B83" s="107" t="s">
        <v>450</v>
      </c>
      <c r="C83" s="107" t="s">
        <v>223</v>
      </c>
      <c r="D83" s="107" t="s">
        <v>224</v>
      </c>
      <c r="E83" s="107" t="s">
        <v>225</v>
      </c>
      <c r="F83" s="107">
        <v>154.19999999999999</v>
      </c>
      <c r="G83" s="107">
        <v>4</v>
      </c>
      <c r="H83" s="107">
        <v>83.79</v>
      </c>
      <c r="I83" s="107">
        <v>4305</v>
      </c>
      <c r="J83" s="107">
        <v>0.61499999999999999</v>
      </c>
      <c r="K83" s="107">
        <v>3159</v>
      </c>
      <c r="L83" s="107">
        <v>5.8999999999999997E-2</v>
      </c>
      <c r="M83" s="107">
        <v>1096</v>
      </c>
      <c r="N83" s="107">
        <v>-0.51800000000000002</v>
      </c>
      <c r="O83" s="107">
        <v>0.36628300000000003</v>
      </c>
      <c r="P83" s="107">
        <v>84.465000000000003</v>
      </c>
      <c r="Q83" s="107">
        <v>165030</v>
      </c>
      <c r="R83" s="107">
        <v>83790</v>
      </c>
      <c r="S83" s="107" t="s">
        <v>460</v>
      </c>
      <c r="T83" s="107">
        <v>61490</v>
      </c>
      <c r="U83" s="107" t="s">
        <v>461</v>
      </c>
      <c r="V83" s="107">
        <v>19750</v>
      </c>
      <c r="W83" s="107" t="s">
        <v>462</v>
      </c>
      <c r="X83" s="107">
        <v>0.73385279999999997</v>
      </c>
      <c r="Y83" s="107">
        <v>-0.51800000000000002</v>
      </c>
      <c r="Z83" s="107">
        <v>-0.51800000000000002</v>
      </c>
      <c r="AA83" s="107">
        <v>0.235708</v>
      </c>
    </row>
    <row r="84" spans="1:27" x14ac:dyDescent="0.15">
      <c r="A84" s="107">
        <v>45</v>
      </c>
      <c r="B84" s="107" t="s">
        <v>450</v>
      </c>
      <c r="C84" s="107" t="s">
        <v>223</v>
      </c>
      <c r="D84" s="107" t="s">
        <v>224</v>
      </c>
      <c r="E84" s="107" t="s">
        <v>225</v>
      </c>
      <c r="F84" s="107">
        <v>348</v>
      </c>
      <c r="G84" s="107">
        <v>5</v>
      </c>
      <c r="H84" s="107">
        <v>18.625</v>
      </c>
      <c r="I84" s="107">
        <v>1389</v>
      </c>
      <c r="J84" s="107">
        <v>0.13700000000000001</v>
      </c>
      <c r="K84" s="107">
        <v>1020</v>
      </c>
      <c r="L84" s="107">
        <v>1.4E-2</v>
      </c>
      <c r="M84" s="107">
        <v>301</v>
      </c>
      <c r="N84" s="107">
        <v>-0.30099999999999999</v>
      </c>
      <c r="O84" s="107">
        <v>0.36636200000000002</v>
      </c>
      <c r="P84" s="107">
        <v>18.776</v>
      </c>
      <c r="Q84" s="107">
        <v>36990</v>
      </c>
      <c r="R84" s="107">
        <v>18625</v>
      </c>
      <c r="S84" s="107" t="s">
        <v>463</v>
      </c>
      <c r="T84" s="107">
        <v>13671</v>
      </c>
      <c r="U84" s="107" t="s">
        <v>464</v>
      </c>
      <c r="V84" s="107">
        <v>4693</v>
      </c>
      <c r="W84" s="107" t="s">
        <v>465</v>
      </c>
      <c r="X84" s="107">
        <v>0.734012</v>
      </c>
      <c r="Y84" s="107">
        <v>-0.30099999999999999</v>
      </c>
      <c r="Z84" s="107">
        <v>-0.30099999999999999</v>
      </c>
      <c r="AA84" s="107">
        <v>0.25199769999999999</v>
      </c>
    </row>
    <row r="85" spans="1:27" x14ac:dyDescent="0.15">
      <c r="A85" s="107">
        <v>45</v>
      </c>
      <c r="B85" s="107" t="s">
        <v>450</v>
      </c>
      <c r="C85" s="107" t="s">
        <v>223</v>
      </c>
      <c r="D85" s="107" t="s">
        <v>224</v>
      </c>
      <c r="E85" s="107" t="s">
        <v>225</v>
      </c>
      <c r="F85" s="107">
        <v>412.6</v>
      </c>
      <c r="G85" s="107">
        <v>6</v>
      </c>
      <c r="H85" s="107">
        <v>17.222999999999999</v>
      </c>
      <c r="I85" s="107">
        <v>1285</v>
      </c>
      <c r="J85" s="107">
        <v>0.126</v>
      </c>
      <c r="K85" s="107">
        <v>944</v>
      </c>
      <c r="L85" s="107">
        <v>1.2999999999999999E-2</v>
      </c>
      <c r="M85" s="107">
        <v>275</v>
      </c>
      <c r="N85" s="107">
        <v>-0.56100000000000005</v>
      </c>
      <c r="O85" s="107">
        <v>0.36626700000000001</v>
      </c>
      <c r="P85" s="107">
        <v>17.363</v>
      </c>
      <c r="Q85" s="107">
        <v>34106</v>
      </c>
      <c r="R85" s="107">
        <v>17223</v>
      </c>
      <c r="S85" s="107" t="s">
        <v>466</v>
      </c>
      <c r="T85" s="107">
        <v>12639</v>
      </c>
      <c r="U85" s="107" t="s">
        <v>467</v>
      </c>
      <c r="V85" s="107">
        <v>4243</v>
      </c>
      <c r="W85" s="107" t="s">
        <v>468</v>
      </c>
      <c r="X85" s="107">
        <v>0.73382130000000001</v>
      </c>
      <c r="Y85" s="107">
        <v>-0.56100000000000005</v>
      </c>
      <c r="Z85" s="107">
        <v>-0.56100000000000005</v>
      </c>
      <c r="AA85" s="107">
        <v>0.24637829999999999</v>
      </c>
    </row>
    <row r="86" spans="1:27" x14ac:dyDescent="0.15">
      <c r="A86" s="107">
        <v>44</v>
      </c>
      <c r="B86" s="107" t="s">
        <v>469</v>
      </c>
      <c r="C86" s="107" t="s">
        <v>223</v>
      </c>
      <c r="D86" s="107" t="s">
        <v>224</v>
      </c>
      <c r="E86" s="107" t="s">
        <v>225</v>
      </c>
      <c r="F86" s="107">
        <v>34.9</v>
      </c>
      <c r="G86" s="107">
        <v>1</v>
      </c>
      <c r="H86" s="107">
        <v>83.866</v>
      </c>
      <c r="I86" s="107">
        <v>4314</v>
      </c>
      <c r="J86" s="107">
        <v>0.61499999999999999</v>
      </c>
      <c r="K86" s="107">
        <v>3165</v>
      </c>
      <c r="L86" s="107">
        <v>6.2E-2</v>
      </c>
      <c r="M86" s="107">
        <v>1158</v>
      </c>
      <c r="N86" s="107">
        <v>-0.45300000000000001</v>
      </c>
      <c r="O86" s="107">
        <v>0.36630699999999999</v>
      </c>
      <c r="P86" s="107">
        <v>84.543000000000006</v>
      </c>
      <c r="Q86" s="107">
        <v>166054</v>
      </c>
      <c r="R86" s="107">
        <v>83866</v>
      </c>
      <c r="S86" s="107" t="s">
        <v>470</v>
      </c>
      <c r="T86" s="107">
        <v>61534</v>
      </c>
      <c r="U86" s="107" t="s">
        <v>471</v>
      </c>
      <c r="V86" s="107">
        <v>20654</v>
      </c>
      <c r="W86" s="107" t="s">
        <v>472</v>
      </c>
      <c r="X86" s="107">
        <v>0.73371430000000004</v>
      </c>
      <c r="Y86" s="107">
        <v>-0.45300000000000001</v>
      </c>
      <c r="Z86" s="107">
        <v>-0.45300000000000001</v>
      </c>
      <c r="AA86" s="107">
        <v>0.24627360000000001</v>
      </c>
    </row>
    <row r="87" spans="1:27" x14ac:dyDescent="0.15">
      <c r="A87" s="107">
        <v>44</v>
      </c>
      <c r="B87" s="107" t="s">
        <v>469</v>
      </c>
      <c r="C87" s="107" t="s">
        <v>223</v>
      </c>
      <c r="D87" s="107" t="s">
        <v>224</v>
      </c>
      <c r="E87" s="107" t="s">
        <v>225</v>
      </c>
      <c r="F87" s="107">
        <v>74.599999999999994</v>
      </c>
      <c r="G87" s="107">
        <v>2</v>
      </c>
      <c r="H87" s="107">
        <v>83.936999999999998</v>
      </c>
      <c r="I87" s="107">
        <v>4309</v>
      </c>
      <c r="J87" s="107">
        <v>0.61599999999999999</v>
      </c>
      <c r="K87" s="107">
        <v>3161</v>
      </c>
      <c r="L87" s="107">
        <v>0.06</v>
      </c>
      <c r="M87" s="107">
        <v>1109</v>
      </c>
      <c r="N87" s="107">
        <v>-0.40600000000000003</v>
      </c>
      <c r="O87" s="107">
        <v>0.36632399999999998</v>
      </c>
      <c r="P87" s="107">
        <v>84.611999999999995</v>
      </c>
      <c r="Q87" s="107">
        <v>165503</v>
      </c>
      <c r="R87" s="107">
        <v>83937</v>
      </c>
      <c r="S87" s="107" t="s">
        <v>473</v>
      </c>
      <c r="T87" s="107">
        <v>61588</v>
      </c>
      <c r="U87" s="107" t="s">
        <v>474</v>
      </c>
      <c r="V87" s="107">
        <v>19978</v>
      </c>
      <c r="W87" s="107" t="s">
        <v>475</v>
      </c>
      <c r="X87" s="107">
        <v>0.73374870000000003</v>
      </c>
      <c r="Y87" s="107">
        <v>-0.40600000000000003</v>
      </c>
      <c r="Z87" s="107">
        <v>-0.40600000000000003</v>
      </c>
      <c r="AA87" s="107">
        <v>0.23801369999999999</v>
      </c>
    </row>
    <row r="88" spans="1:27" x14ac:dyDescent="0.15">
      <c r="A88" s="107">
        <v>44</v>
      </c>
      <c r="B88" s="107" t="s">
        <v>469</v>
      </c>
      <c r="C88" s="107" t="s">
        <v>223</v>
      </c>
      <c r="D88" s="107" t="s">
        <v>224</v>
      </c>
      <c r="E88" s="107" t="s">
        <v>225</v>
      </c>
      <c r="F88" s="107">
        <v>114.5</v>
      </c>
      <c r="G88" s="107">
        <v>3</v>
      </c>
      <c r="H88" s="107">
        <v>83.903999999999996</v>
      </c>
      <c r="I88" s="107">
        <v>4308</v>
      </c>
      <c r="J88" s="107">
        <v>0.61599999999999999</v>
      </c>
      <c r="K88" s="107">
        <v>3162</v>
      </c>
      <c r="L88" s="107">
        <v>0.06</v>
      </c>
      <c r="M88" s="107">
        <v>1102</v>
      </c>
      <c r="N88" s="107">
        <v>0</v>
      </c>
      <c r="O88" s="107">
        <v>0.36647200000000002</v>
      </c>
      <c r="P88" s="107">
        <v>84.578999999999994</v>
      </c>
      <c r="Q88" s="107">
        <v>165341</v>
      </c>
      <c r="R88" s="107">
        <v>83904</v>
      </c>
      <c r="S88" s="107" t="s">
        <v>476</v>
      </c>
      <c r="T88" s="107">
        <v>61589</v>
      </c>
      <c r="U88" s="107" t="s">
        <v>477</v>
      </c>
      <c r="V88" s="107">
        <v>19848</v>
      </c>
      <c r="W88" s="107" t="s">
        <v>478</v>
      </c>
      <c r="X88" s="107">
        <v>0.73404670000000005</v>
      </c>
      <c r="Y88" s="107">
        <v>0</v>
      </c>
      <c r="Z88" s="107">
        <v>0</v>
      </c>
      <c r="AA88" s="107">
        <v>0.2365545</v>
      </c>
    </row>
    <row r="89" spans="1:27" x14ac:dyDescent="0.15">
      <c r="A89" s="107">
        <v>44</v>
      </c>
      <c r="B89" s="107" t="s">
        <v>469</v>
      </c>
      <c r="C89" s="107" t="s">
        <v>223</v>
      </c>
      <c r="D89" s="107" t="s">
        <v>224</v>
      </c>
      <c r="E89" s="107" t="s">
        <v>225</v>
      </c>
      <c r="F89" s="107">
        <v>154.5</v>
      </c>
      <c r="G89" s="107">
        <v>4</v>
      </c>
      <c r="H89" s="107">
        <v>83.918000000000006</v>
      </c>
      <c r="I89" s="107">
        <v>4308</v>
      </c>
      <c r="J89" s="107">
        <v>0.61599999999999999</v>
      </c>
      <c r="K89" s="107">
        <v>3162</v>
      </c>
      <c r="L89" s="107">
        <v>0.06</v>
      </c>
      <c r="M89" s="107">
        <v>1104</v>
      </c>
      <c r="N89" s="107">
        <v>-8.5999999999999993E-2</v>
      </c>
      <c r="O89" s="107">
        <v>0.36644100000000002</v>
      </c>
      <c r="P89" s="107">
        <v>84.593000000000004</v>
      </c>
      <c r="Q89" s="107">
        <v>165370</v>
      </c>
      <c r="R89" s="107">
        <v>83918</v>
      </c>
      <c r="S89" s="107" t="s">
        <v>479</v>
      </c>
      <c r="T89" s="107">
        <v>61594</v>
      </c>
      <c r="U89" s="107" t="s">
        <v>480</v>
      </c>
      <c r="V89" s="107">
        <v>19858</v>
      </c>
      <c r="W89" s="107" t="s">
        <v>481</v>
      </c>
      <c r="X89" s="107">
        <v>0.73398359999999996</v>
      </c>
      <c r="Y89" s="107">
        <v>-8.5999999999999993E-2</v>
      </c>
      <c r="Z89" s="107">
        <v>-8.5999999999999993E-2</v>
      </c>
      <c r="AA89" s="107">
        <v>0.2366366</v>
      </c>
    </row>
    <row r="90" spans="1:27" x14ac:dyDescent="0.15">
      <c r="A90" s="107">
        <v>44</v>
      </c>
      <c r="B90" s="107" t="s">
        <v>469</v>
      </c>
      <c r="C90" s="107" t="s">
        <v>223</v>
      </c>
      <c r="D90" s="107" t="s">
        <v>224</v>
      </c>
      <c r="E90" s="107" t="s">
        <v>225</v>
      </c>
      <c r="F90" s="107">
        <v>348.4</v>
      </c>
      <c r="G90" s="107">
        <v>5</v>
      </c>
      <c r="H90" s="107">
        <v>19.716000000000001</v>
      </c>
      <c r="I90" s="107">
        <v>1465</v>
      </c>
      <c r="J90" s="107">
        <v>0.14499999999999999</v>
      </c>
      <c r="K90" s="107">
        <v>1078</v>
      </c>
      <c r="L90" s="107">
        <v>1.6E-2</v>
      </c>
      <c r="M90" s="107">
        <v>333</v>
      </c>
      <c r="N90" s="107">
        <v>1.149</v>
      </c>
      <c r="O90" s="107">
        <v>0.366892</v>
      </c>
      <c r="P90" s="107">
        <v>19.876999999999999</v>
      </c>
      <c r="Q90" s="107">
        <v>39387</v>
      </c>
      <c r="R90" s="107">
        <v>19716</v>
      </c>
      <c r="S90" s="107" t="s">
        <v>482</v>
      </c>
      <c r="T90" s="107">
        <v>14489</v>
      </c>
      <c r="U90" s="107" t="s">
        <v>483</v>
      </c>
      <c r="V90" s="107">
        <v>5181</v>
      </c>
      <c r="W90" s="107" t="s">
        <v>484</v>
      </c>
      <c r="X90" s="107">
        <v>0.73489040000000005</v>
      </c>
      <c r="Y90" s="107">
        <v>1.149</v>
      </c>
      <c r="Z90" s="107">
        <v>1.149</v>
      </c>
      <c r="AA90" s="107">
        <v>0.26279979999999997</v>
      </c>
    </row>
    <row r="91" spans="1:27" x14ac:dyDescent="0.15">
      <c r="A91" s="107">
        <v>44</v>
      </c>
      <c r="B91" s="107" t="s">
        <v>469</v>
      </c>
      <c r="C91" s="107" t="s">
        <v>223</v>
      </c>
      <c r="D91" s="107" t="s">
        <v>224</v>
      </c>
      <c r="E91" s="107" t="s">
        <v>225</v>
      </c>
      <c r="F91" s="107">
        <v>413.2</v>
      </c>
      <c r="G91" s="107">
        <v>6</v>
      </c>
      <c r="H91" s="107">
        <v>18.216999999999999</v>
      </c>
      <c r="I91" s="107">
        <v>1358</v>
      </c>
      <c r="J91" s="107">
        <v>0.13400000000000001</v>
      </c>
      <c r="K91" s="107">
        <v>998</v>
      </c>
      <c r="L91" s="107">
        <v>1.4E-2</v>
      </c>
      <c r="M91" s="107">
        <v>302</v>
      </c>
      <c r="N91" s="107">
        <v>0.88100000000000001</v>
      </c>
      <c r="O91" s="107">
        <v>0.36679400000000001</v>
      </c>
      <c r="P91" s="107">
        <v>18.364999999999998</v>
      </c>
      <c r="Q91" s="107">
        <v>36269</v>
      </c>
      <c r="R91" s="107">
        <v>18217</v>
      </c>
      <c r="S91" s="107" t="s">
        <v>485</v>
      </c>
      <c r="T91" s="107">
        <v>13384</v>
      </c>
      <c r="U91" s="107" t="s">
        <v>486</v>
      </c>
      <c r="V91" s="107">
        <v>4668</v>
      </c>
      <c r="W91" s="107" t="s">
        <v>487</v>
      </c>
      <c r="X91" s="107">
        <v>0.73469359999999995</v>
      </c>
      <c r="Y91" s="107">
        <v>0.88100000000000001</v>
      </c>
      <c r="Z91" s="107">
        <v>0.88100000000000001</v>
      </c>
      <c r="AA91" s="107">
        <v>0.25622270000000003</v>
      </c>
    </row>
    <row r="92" spans="1:27" x14ac:dyDescent="0.15">
      <c r="A92" s="107">
        <v>43</v>
      </c>
      <c r="B92" s="107" t="s">
        <v>488</v>
      </c>
      <c r="C92" s="107" t="s">
        <v>223</v>
      </c>
      <c r="D92" s="107" t="s">
        <v>224</v>
      </c>
      <c r="E92" s="107" t="s">
        <v>225</v>
      </c>
      <c r="F92" s="107">
        <v>34.9</v>
      </c>
      <c r="G92" s="107">
        <v>1</v>
      </c>
      <c r="H92" s="107">
        <v>83.441000000000003</v>
      </c>
      <c r="I92" s="107">
        <v>4290</v>
      </c>
      <c r="J92" s="107">
        <v>0.61299999999999999</v>
      </c>
      <c r="K92" s="107">
        <v>3149</v>
      </c>
      <c r="L92" s="107">
        <v>6.2E-2</v>
      </c>
      <c r="M92" s="107">
        <v>1155</v>
      </c>
      <c r="N92" s="107">
        <v>0.1</v>
      </c>
      <c r="O92" s="107">
        <v>0.36650899999999997</v>
      </c>
      <c r="P92" s="107">
        <v>84.114999999999995</v>
      </c>
      <c r="Q92" s="107">
        <v>165314</v>
      </c>
      <c r="R92" s="107">
        <v>83441</v>
      </c>
      <c r="S92" s="107" t="s">
        <v>489</v>
      </c>
      <c r="T92" s="107">
        <v>61253</v>
      </c>
      <c r="U92" s="107" t="s">
        <v>490</v>
      </c>
      <c r="V92" s="107">
        <v>20620</v>
      </c>
      <c r="W92" s="107" t="s">
        <v>491</v>
      </c>
      <c r="X92" s="107">
        <v>0.73408830000000003</v>
      </c>
      <c r="Y92" s="107">
        <v>0.1</v>
      </c>
      <c r="Z92" s="107">
        <v>0.1</v>
      </c>
      <c r="AA92" s="107">
        <v>0.24711739999999999</v>
      </c>
    </row>
    <row r="93" spans="1:27" x14ac:dyDescent="0.15">
      <c r="A93" s="107">
        <v>43</v>
      </c>
      <c r="B93" s="107" t="s">
        <v>488</v>
      </c>
      <c r="C93" s="107" t="s">
        <v>223</v>
      </c>
      <c r="D93" s="107" t="s">
        <v>224</v>
      </c>
      <c r="E93" s="107" t="s">
        <v>225</v>
      </c>
      <c r="F93" s="107">
        <v>74.599999999999994</v>
      </c>
      <c r="G93" s="107">
        <v>2</v>
      </c>
      <c r="H93" s="107">
        <v>83.515000000000001</v>
      </c>
      <c r="I93" s="107">
        <v>4290</v>
      </c>
      <c r="J93" s="107">
        <v>0.61299999999999999</v>
      </c>
      <c r="K93" s="107">
        <v>3148</v>
      </c>
      <c r="L93" s="107">
        <v>0.06</v>
      </c>
      <c r="M93" s="107">
        <v>1107</v>
      </c>
      <c r="N93" s="107">
        <v>-0.26100000000000001</v>
      </c>
      <c r="O93" s="107">
        <v>0.36637700000000001</v>
      </c>
      <c r="P93" s="107">
        <v>84.186999999999998</v>
      </c>
      <c r="Q93" s="107">
        <v>164713</v>
      </c>
      <c r="R93" s="107">
        <v>83515</v>
      </c>
      <c r="S93" s="107" t="s">
        <v>492</v>
      </c>
      <c r="T93" s="107">
        <v>61285</v>
      </c>
      <c r="U93" s="107" t="s">
        <v>493</v>
      </c>
      <c r="V93" s="107">
        <v>19913</v>
      </c>
      <c r="W93" s="107" t="s">
        <v>494</v>
      </c>
      <c r="X93" s="107">
        <v>0.73382309999999995</v>
      </c>
      <c r="Y93" s="107">
        <v>-0.26100000000000001</v>
      </c>
      <c r="Z93" s="107">
        <v>-0.26100000000000001</v>
      </c>
      <c r="AA93" s="107">
        <v>0.2384405</v>
      </c>
    </row>
    <row r="94" spans="1:27" x14ac:dyDescent="0.15">
      <c r="A94" s="107">
        <v>43</v>
      </c>
      <c r="B94" s="107" t="s">
        <v>488</v>
      </c>
      <c r="C94" s="107" t="s">
        <v>223</v>
      </c>
      <c r="D94" s="107" t="s">
        <v>224</v>
      </c>
      <c r="E94" s="107" t="s">
        <v>225</v>
      </c>
      <c r="F94" s="107">
        <v>114.5</v>
      </c>
      <c r="G94" s="107">
        <v>3</v>
      </c>
      <c r="H94" s="107">
        <v>83.540999999999997</v>
      </c>
      <c r="I94" s="107">
        <v>4293</v>
      </c>
      <c r="J94" s="107">
        <v>0.61299999999999999</v>
      </c>
      <c r="K94" s="107">
        <v>3151</v>
      </c>
      <c r="L94" s="107">
        <v>5.8999999999999997E-2</v>
      </c>
      <c r="M94" s="107">
        <v>1102</v>
      </c>
      <c r="N94" s="107">
        <v>0</v>
      </c>
      <c r="O94" s="107">
        <v>0.36647200000000002</v>
      </c>
      <c r="P94" s="107">
        <v>84.212999999999994</v>
      </c>
      <c r="Q94" s="107">
        <v>164666</v>
      </c>
      <c r="R94" s="107">
        <v>83541</v>
      </c>
      <c r="S94" s="107" t="s">
        <v>495</v>
      </c>
      <c r="T94" s="107">
        <v>61320</v>
      </c>
      <c r="U94" s="107" t="s">
        <v>496</v>
      </c>
      <c r="V94" s="107">
        <v>19806</v>
      </c>
      <c r="W94" s="107" t="s">
        <v>497</v>
      </c>
      <c r="X94" s="107">
        <v>0.73401479999999997</v>
      </c>
      <c r="Y94" s="107">
        <v>0</v>
      </c>
      <c r="Z94" s="107">
        <v>0</v>
      </c>
      <c r="AA94" s="107">
        <v>0.2370805</v>
      </c>
    </row>
    <row r="95" spans="1:27" x14ac:dyDescent="0.15">
      <c r="A95" s="107">
        <v>43</v>
      </c>
      <c r="B95" s="107" t="s">
        <v>488</v>
      </c>
      <c r="C95" s="107" t="s">
        <v>223</v>
      </c>
      <c r="D95" s="107" t="s">
        <v>224</v>
      </c>
      <c r="E95" s="107" t="s">
        <v>225</v>
      </c>
      <c r="F95" s="107">
        <v>154.5</v>
      </c>
      <c r="G95" s="107">
        <v>4</v>
      </c>
      <c r="H95" s="107">
        <v>83.555999999999997</v>
      </c>
      <c r="I95" s="107">
        <v>4294</v>
      </c>
      <c r="J95" s="107">
        <v>0.61299999999999999</v>
      </c>
      <c r="K95" s="107">
        <v>3152</v>
      </c>
      <c r="L95" s="107">
        <v>5.8999999999999997E-2</v>
      </c>
      <c r="M95" s="107">
        <v>1102</v>
      </c>
      <c r="N95" s="107">
        <v>-3.9E-2</v>
      </c>
      <c r="O95" s="107">
        <v>0.36645800000000001</v>
      </c>
      <c r="P95" s="107">
        <v>84.228999999999999</v>
      </c>
      <c r="Q95" s="107">
        <v>164707</v>
      </c>
      <c r="R95" s="107">
        <v>83556</v>
      </c>
      <c r="S95" s="107" t="s">
        <v>498</v>
      </c>
      <c r="T95" s="107">
        <v>61329</v>
      </c>
      <c r="U95" s="107" t="s">
        <v>499</v>
      </c>
      <c r="V95" s="107">
        <v>19822</v>
      </c>
      <c r="W95" s="107" t="s">
        <v>500</v>
      </c>
      <c r="X95" s="107">
        <v>0.73398609999999997</v>
      </c>
      <c r="Y95" s="107">
        <v>-3.9E-2</v>
      </c>
      <c r="Z95" s="107">
        <v>-3.9E-2</v>
      </c>
      <c r="AA95" s="107">
        <v>0.2372271</v>
      </c>
    </row>
    <row r="96" spans="1:27" x14ac:dyDescent="0.15">
      <c r="A96" s="107">
        <v>43</v>
      </c>
      <c r="B96" s="107" t="s">
        <v>488</v>
      </c>
      <c r="C96" s="107" t="s">
        <v>223</v>
      </c>
      <c r="D96" s="107" t="s">
        <v>224</v>
      </c>
      <c r="E96" s="107" t="s">
        <v>225</v>
      </c>
      <c r="F96" s="107">
        <v>348.2</v>
      </c>
      <c r="G96" s="107">
        <v>5</v>
      </c>
      <c r="H96" s="107">
        <v>11.964</v>
      </c>
      <c r="I96" s="107">
        <v>904</v>
      </c>
      <c r="J96" s="107">
        <v>0.11600000000000001</v>
      </c>
      <c r="K96" s="107">
        <v>877</v>
      </c>
      <c r="L96" s="107">
        <v>0.85</v>
      </c>
      <c r="M96" s="107">
        <v>21665</v>
      </c>
      <c r="N96" s="107">
        <v>316.19499999999999</v>
      </c>
      <c r="O96" s="107">
        <v>0.48179</v>
      </c>
      <c r="P96" s="107">
        <v>12.93</v>
      </c>
      <c r="Q96" s="107">
        <v>306987</v>
      </c>
      <c r="R96" s="107">
        <v>11964</v>
      </c>
      <c r="S96" s="107" t="s">
        <v>501</v>
      </c>
      <c r="T96" s="107">
        <v>11558</v>
      </c>
      <c r="U96" s="107" t="s">
        <v>502</v>
      </c>
      <c r="V96" s="107">
        <v>283465</v>
      </c>
      <c r="W96" s="107" t="s">
        <v>503</v>
      </c>
      <c r="X96" s="107">
        <v>0.96610669999999998</v>
      </c>
      <c r="Y96" s="107">
        <v>316.19499999999999</v>
      </c>
      <c r="Z96" s="107">
        <v>316.19499999999999</v>
      </c>
      <c r="AA96" s="107">
        <v>23.693867000000001</v>
      </c>
    </row>
    <row r="97" spans="1:27" x14ac:dyDescent="0.15">
      <c r="A97" s="107">
        <v>43</v>
      </c>
      <c r="B97" s="107" t="s">
        <v>488</v>
      </c>
      <c r="C97" s="107" t="s">
        <v>223</v>
      </c>
      <c r="D97" s="107" t="s">
        <v>224</v>
      </c>
      <c r="E97" s="107" t="s">
        <v>225</v>
      </c>
      <c r="F97" s="107">
        <v>412.6</v>
      </c>
      <c r="G97" s="107">
        <v>6</v>
      </c>
      <c r="H97" s="107">
        <v>11.18</v>
      </c>
      <c r="I97" s="107">
        <v>843</v>
      </c>
      <c r="J97" s="107">
        <v>0.108</v>
      </c>
      <c r="K97" s="107">
        <v>814</v>
      </c>
      <c r="L97" s="107">
        <v>0.78</v>
      </c>
      <c r="M97" s="107">
        <v>19843</v>
      </c>
      <c r="N97" s="107">
        <v>310.42899999999997</v>
      </c>
      <c r="O97" s="107">
        <v>0.47969000000000001</v>
      </c>
      <c r="P97" s="107">
        <v>12.068</v>
      </c>
      <c r="Q97" s="107">
        <v>282037</v>
      </c>
      <c r="R97" s="107">
        <v>11180</v>
      </c>
      <c r="S97" s="107" t="s">
        <v>504</v>
      </c>
      <c r="T97" s="107">
        <v>10754</v>
      </c>
      <c r="U97" s="107" t="s">
        <v>505</v>
      </c>
      <c r="V97" s="107">
        <v>260103</v>
      </c>
      <c r="W97" s="107" t="s">
        <v>506</v>
      </c>
      <c r="X97" s="107">
        <v>0.96187460000000002</v>
      </c>
      <c r="Y97" s="107">
        <v>310.42899999999997</v>
      </c>
      <c r="Z97" s="107">
        <v>310.42899999999997</v>
      </c>
      <c r="AA97" s="107">
        <v>23.264422799999998</v>
      </c>
    </row>
    <row r="98" spans="1:27" x14ac:dyDescent="0.15">
      <c r="A98" s="107">
        <v>42</v>
      </c>
      <c r="B98" s="107" t="s">
        <v>507</v>
      </c>
      <c r="C98" s="107" t="s">
        <v>223</v>
      </c>
      <c r="D98" s="107" t="s">
        <v>224</v>
      </c>
      <c r="E98" s="107" t="s">
        <v>225</v>
      </c>
      <c r="F98" s="107">
        <v>34.9</v>
      </c>
      <c r="G98" s="107">
        <v>1</v>
      </c>
      <c r="H98" s="107">
        <v>83.605000000000004</v>
      </c>
      <c r="I98" s="107">
        <v>4297</v>
      </c>
      <c r="J98" s="107">
        <v>0.61399999999999999</v>
      </c>
      <c r="K98" s="107">
        <v>3154</v>
      </c>
      <c r="L98" s="107">
        <v>6.2E-2</v>
      </c>
      <c r="M98" s="107">
        <v>1159</v>
      </c>
      <c r="N98" s="107">
        <v>-0.38700000000000001</v>
      </c>
      <c r="O98" s="107">
        <v>0.36633100000000002</v>
      </c>
      <c r="P98" s="107">
        <v>84.28</v>
      </c>
      <c r="Q98" s="107">
        <v>165705</v>
      </c>
      <c r="R98" s="107">
        <v>83605</v>
      </c>
      <c r="S98" s="107" t="s">
        <v>508</v>
      </c>
      <c r="T98" s="107">
        <v>61372</v>
      </c>
      <c r="U98" s="107" t="s">
        <v>509</v>
      </c>
      <c r="V98" s="107">
        <v>20728</v>
      </c>
      <c r="W98" s="107" t="s">
        <v>510</v>
      </c>
      <c r="X98" s="107">
        <v>0.73407730000000004</v>
      </c>
      <c r="Y98" s="107">
        <v>-0.38700000000000001</v>
      </c>
      <c r="Z98" s="107">
        <v>-0.38700000000000001</v>
      </c>
      <c r="AA98" s="107">
        <v>0.24793209999999999</v>
      </c>
    </row>
    <row r="99" spans="1:27" x14ac:dyDescent="0.15">
      <c r="A99" s="107">
        <v>42</v>
      </c>
      <c r="B99" s="107" t="s">
        <v>507</v>
      </c>
      <c r="C99" s="107" t="s">
        <v>223</v>
      </c>
      <c r="D99" s="107" t="s">
        <v>224</v>
      </c>
      <c r="E99" s="107" t="s">
        <v>225</v>
      </c>
      <c r="F99" s="107">
        <v>74.599999999999994</v>
      </c>
      <c r="G99" s="107">
        <v>2</v>
      </c>
      <c r="H99" s="107">
        <v>83.626999999999995</v>
      </c>
      <c r="I99" s="107">
        <v>4299</v>
      </c>
      <c r="J99" s="107">
        <v>0.61499999999999999</v>
      </c>
      <c r="K99" s="107">
        <v>3159</v>
      </c>
      <c r="L99" s="107">
        <v>0.06</v>
      </c>
      <c r="M99" s="107">
        <v>1115</v>
      </c>
      <c r="N99" s="107">
        <v>0.71299999999999997</v>
      </c>
      <c r="O99" s="107">
        <v>0.366732</v>
      </c>
      <c r="P99" s="107">
        <v>84.302000000000007</v>
      </c>
      <c r="Q99" s="107">
        <v>165131</v>
      </c>
      <c r="R99" s="107">
        <v>83627</v>
      </c>
      <c r="S99" s="107" t="s">
        <v>511</v>
      </c>
      <c r="T99" s="107">
        <v>61456</v>
      </c>
      <c r="U99" s="107" t="s">
        <v>512</v>
      </c>
      <c r="V99" s="107">
        <v>20048</v>
      </c>
      <c r="W99" s="107" t="s">
        <v>513</v>
      </c>
      <c r="X99" s="107">
        <v>0.73488500000000001</v>
      </c>
      <c r="Y99" s="107">
        <v>0.71299999999999997</v>
      </c>
      <c r="Z99" s="107">
        <v>0.71299999999999997</v>
      </c>
      <c r="AA99" s="107">
        <v>0.23973340000000001</v>
      </c>
    </row>
    <row r="100" spans="1:27" x14ac:dyDescent="0.15">
      <c r="A100" s="107">
        <v>42</v>
      </c>
      <c r="B100" s="107" t="s">
        <v>507</v>
      </c>
      <c r="C100" s="107" t="s">
        <v>223</v>
      </c>
      <c r="D100" s="107" t="s">
        <v>224</v>
      </c>
      <c r="E100" s="107" t="s">
        <v>225</v>
      </c>
      <c r="F100" s="107">
        <v>114.5</v>
      </c>
      <c r="G100" s="107">
        <v>3</v>
      </c>
      <c r="H100" s="107">
        <v>83.656000000000006</v>
      </c>
      <c r="I100" s="107">
        <v>4297</v>
      </c>
      <c r="J100" s="107">
        <v>0.61399999999999999</v>
      </c>
      <c r="K100" s="107">
        <v>3156</v>
      </c>
      <c r="L100" s="107">
        <v>0.06</v>
      </c>
      <c r="M100" s="107">
        <v>1107</v>
      </c>
      <c r="N100" s="107">
        <v>0</v>
      </c>
      <c r="O100" s="107">
        <v>0.36647200000000002</v>
      </c>
      <c r="P100" s="107">
        <v>84.33</v>
      </c>
      <c r="Q100" s="107">
        <v>165002</v>
      </c>
      <c r="R100" s="107">
        <v>83656</v>
      </c>
      <c r="S100" s="107" t="s">
        <v>514</v>
      </c>
      <c r="T100" s="107">
        <v>61433</v>
      </c>
      <c r="U100" s="107" t="s">
        <v>515</v>
      </c>
      <c r="V100" s="107">
        <v>19913</v>
      </c>
      <c r="W100" s="107" t="s">
        <v>516</v>
      </c>
      <c r="X100" s="107">
        <v>0.73436120000000005</v>
      </c>
      <c r="Y100" s="107">
        <v>0</v>
      </c>
      <c r="Z100" s="107">
        <v>0</v>
      </c>
      <c r="AA100" s="107">
        <v>0.23803859999999999</v>
      </c>
    </row>
    <row r="101" spans="1:27" x14ac:dyDescent="0.15">
      <c r="A101" s="107">
        <v>42</v>
      </c>
      <c r="B101" s="107" t="s">
        <v>507</v>
      </c>
      <c r="C101" s="107" t="s">
        <v>223</v>
      </c>
      <c r="D101" s="107" t="s">
        <v>224</v>
      </c>
      <c r="E101" s="107" t="s">
        <v>225</v>
      </c>
      <c r="F101" s="107">
        <v>154.5</v>
      </c>
      <c r="G101" s="107">
        <v>4</v>
      </c>
      <c r="H101" s="107">
        <v>83.632999999999996</v>
      </c>
      <c r="I101" s="107">
        <v>4295</v>
      </c>
      <c r="J101" s="107">
        <v>0.61399999999999999</v>
      </c>
      <c r="K101" s="107">
        <v>3152</v>
      </c>
      <c r="L101" s="107">
        <v>0.06</v>
      </c>
      <c r="M101" s="107">
        <v>1105</v>
      </c>
      <c r="N101" s="107">
        <v>-0.70799999999999996</v>
      </c>
      <c r="O101" s="107">
        <v>0.36621300000000001</v>
      </c>
      <c r="P101" s="107">
        <v>84.307000000000002</v>
      </c>
      <c r="Q101" s="107">
        <v>164901</v>
      </c>
      <c r="R101" s="107">
        <v>83633</v>
      </c>
      <c r="S101" s="107" t="s">
        <v>517</v>
      </c>
      <c r="T101" s="107">
        <v>61374</v>
      </c>
      <c r="U101" s="107" t="s">
        <v>518</v>
      </c>
      <c r="V101" s="107">
        <v>19894</v>
      </c>
      <c r="W101" s="107" t="s">
        <v>519</v>
      </c>
      <c r="X101" s="107">
        <v>0.73384110000000002</v>
      </c>
      <c r="Y101" s="107">
        <v>-0.70799999999999996</v>
      </c>
      <c r="Z101" s="107">
        <v>-0.70799999999999996</v>
      </c>
      <c r="AA101" s="107">
        <v>0.23787269999999999</v>
      </c>
    </row>
    <row r="102" spans="1:27" x14ac:dyDescent="0.15">
      <c r="A102" s="107">
        <v>42</v>
      </c>
      <c r="B102" s="107" t="s">
        <v>507</v>
      </c>
      <c r="C102" s="107" t="s">
        <v>223</v>
      </c>
      <c r="D102" s="107" t="s">
        <v>224</v>
      </c>
      <c r="E102" s="107" t="s">
        <v>225</v>
      </c>
      <c r="F102" s="107">
        <v>348.2</v>
      </c>
      <c r="G102" s="107">
        <v>5</v>
      </c>
      <c r="H102" s="107">
        <v>12.272</v>
      </c>
      <c r="I102" s="107">
        <v>917</v>
      </c>
      <c r="J102" s="107">
        <v>0.11</v>
      </c>
      <c r="K102" s="107">
        <v>822</v>
      </c>
      <c r="L102" s="107">
        <v>0.78100000000000003</v>
      </c>
      <c r="M102" s="107">
        <v>19646</v>
      </c>
      <c r="N102" s="107">
        <v>216.898</v>
      </c>
      <c r="O102" s="107">
        <v>0.44560499999999997</v>
      </c>
      <c r="P102" s="107">
        <v>13.163</v>
      </c>
      <c r="Q102" s="107">
        <v>283544</v>
      </c>
      <c r="R102" s="107">
        <v>12272</v>
      </c>
      <c r="S102" s="107" t="s">
        <v>520</v>
      </c>
      <c r="T102" s="107">
        <v>10967</v>
      </c>
      <c r="U102" s="107" t="s">
        <v>521</v>
      </c>
      <c r="V102" s="107">
        <v>260305</v>
      </c>
      <c r="W102" s="107" t="s">
        <v>522</v>
      </c>
      <c r="X102" s="107">
        <v>0.89364250000000001</v>
      </c>
      <c r="Y102" s="107">
        <v>216.898</v>
      </c>
      <c r="Z102" s="107">
        <v>216.898</v>
      </c>
      <c r="AA102" s="107">
        <v>21.211175099999998</v>
      </c>
    </row>
    <row r="103" spans="1:27" x14ac:dyDescent="0.15">
      <c r="A103" s="107">
        <v>42</v>
      </c>
      <c r="B103" s="107" t="s">
        <v>507</v>
      </c>
      <c r="C103" s="107" t="s">
        <v>223</v>
      </c>
      <c r="D103" s="107" t="s">
        <v>224</v>
      </c>
      <c r="E103" s="107" t="s">
        <v>225</v>
      </c>
      <c r="F103" s="107">
        <v>413</v>
      </c>
      <c r="G103" s="107">
        <v>6</v>
      </c>
      <c r="H103" s="107">
        <v>11.430999999999999</v>
      </c>
      <c r="I103" s="107">
        <v>854</v>
      </c>
      <c r="J103" s="107">
        <v>0.10199999999999999</v>
      </c>
      <c r="K103" s="107">
        <v>764</v>
      </c>
      <c r="L103" s="107">
        <v>0.71499999999999997</v>
      </c>
      <c r="M103" s="107">
        <v>18022</v>
      </c>
      <c r="N103" s="107">
        <v>213.76499999999999</v>
      </c>
      <c r="O103" s="107">
        <v>0.444463</v>
      </c>
      <c r="P103" s="107">
        <v>12.247999999999999</v>
      </c>
      <c r="Q103" s="107">
        <v>260062</v>
      </c>
      <c r="R103" s="107">
        <v>11431</v>
      </c>
      <c r="S103" s="107" t="s">
        <v>523</v>
      </c>
      <c r="T103" s="107">
        <v>10189</v>
      </c>
      <c r="U103" s="107" t="s">
        <v>524</v>
      </c>
      <c r="V103" s="107">
        <v>238442</v>
      </c>
      <c r="W103" s="107" t="s">
        <v>525</v>
      </c>
      <c r="X103" s="107">
        <v>0.89134190000000002</v>
      </c>
      <c r="Y103" s="107">
        <v>213.76499999999999</v>
      </c>
      <c r="Z103" s="107">
        <v>213.76499999999999</v>
      </c>
      <c r="AA103" s="107">
        <v>20.859211299999998</v>
      </c>
    </row>
    <row r="104" spans="1:27" x14ac:dyDescent="0.15">
      <c r="A104" s="107">
        <v>41</v>
      </c>
      <c r="B104" s="107" t="s">
        <v>222</v>
      </c>
      <c r="C104" s="107" t="s">
        <v>223</v>
      </c>
      <c r="D104" s="107" t="s">
        <v>224</v>
      </c>
      <c r="E104" s="107" t="s">
        <v>225</v>
      </c>
      <c r="F104" s="107">
        <v>34.9</v>
      </c>
      <c r="G104" s="107">
        <v>1</v>
      </c>
      <c r="H104" s="107">
        <v>83.376000000000005</v>
      </c>
      <c r="I104" s="107">
        <v>4288</v>
      </c>
      <c r="J104" s="107">
        <v>0.61199999999999999</v>
      </c>
      <c r="K104" s="107">
        <v>3147</v>
      </c>
      <c r="L104" s="107">
        <v>0.06</v>
      </c>
      <c r="M104" s="107">
        <v>1120</v>
      </c>
      <c r="N104" s="107">
        <v>-1.08</v>
      </c>
      <c r="O104" s="107">
        <v>0.36607800000000001</v>
      </c>
      <c r="P104" s="107">
        <v>84.048000000000002</v>
      </c>
      <c r="Q104" s="107">
        <v>164562</v>
      </c>
      <c r="R104" s="107">
        <v>83376</v>
      </c>
      <c r="S104" s="107" t="s">
        <v>526</v>
      </c>
      <c r="T104" s="107">
        <v>61185</v>
      </c>
      <c r="U104" s="107" t="s">
        <v>527</v>
      </c>
      <c r="V104" s="107">
        <v>20001</v>
      </c>
      <c r="W104" s="107" t="s">
        <v>528</v>
      </c>
      <c r="X104" s="107">
        <v>0.73384760000000004</v>
      </c>
      <c r="Y104" s="107">
        <v>-1.08</v>
      </c>
      <c r="Z104" s="107">
        <v>-1.08</v>
      </c>
      <c r="AA104" s="107">
        <v>0.2398874</v>
      </c>
    </row>
    <row r="105" spans="1:27" x14ac:dyDescent="0.15">
      <c r="A105" s="107">
        <v>41</v>
      </c>
      <c r="B105" s="107" t="s">
        <v>222</v>
      </c>
      <c r="C105" s="107" t="s">
        <v>223</v>
      </c>
      <c r="D105" s="107" t="s">
        <v>224</v>
      </c>
      <c r="E105" s="107" t="s">
        <v>225</v>
      </c>
      <c r="F105" s="107">
        <v>74.599999999999994</v>
      </c>
      <c r="G105" s="107">
        <v>2</v>
      </c>
      <c r="H105" s="107">
        <v>83.421999999999997</v>
      </c>
      <c r="I105" s="107">
        <v>4285</v>
      </c>
      <c r="J105" s="107">
        <v>0.61299999999999999</v>
      </c>
      <c r="K105" s="107">
        <v>3148</v>
      </c>
      <c r="L105" s="107">
        <v>5.8000000000000003E-2</v>
      </c>
      <c r="M105" s="107">
        <v>1077</v>
      </c>
      <c r="N105" s="107">
        <v>2.4E-2</v>
      </c>
      <c r="O105" s="107">
        <v>0.366481</v>
      </c>
      <c r="P105" s="107">
        <v>84.093000000000004</v>
      </c>
      <c r="Q105" s="107">
        <v>164078</v>
      </c>
      <c r="R105" s="107">
        <v>83422</v>
      </c>
      <c r="S105" s="107" t="s">
        <v>529</v>
      </c>
      <c r="T105" s="107">
        <v>61287</v>
      </c>
      <c r="U105" s="107" t="s">
        <v>530</v>
      </c>
      <c r="V105" s="107">
        <v>19369</v>
      </c>
      <c r="W105" s="107" t="s">
        <v>531</v>
      </c>
      <c r="X105" s="107">
        <v>0.73465840000000004</v>
      </c>
      <c r="Y105" s="107">
        <v>2.4E-2</v>
      </c>
      <c r="Z105" s="107">
        <v>2.4E-2</v>
      </c>
      <c r="AA105" s="107">
        <v>0.23217850000000001</v>
      </c>
    </row>
    <row r="106" spans="1:27" x14ac:dyDescent="0.15">
      <c r="A106" s="107">
        <v>41</v>
      </c>
      <c r="B106" s="107" t="s">
        <v>222</v>
      </c>
      <c r="C106" s="107" t="s">
        <v>223</v>
      </c>
      <c r="D106" s="107" t="s">
        <v>224</v>
      </c>
      <c r="E106" s="107" t="s">
        <v>225</v>
      </c>
      <c r="F106" s="107">
        <v>114.5</v>
      </c>
      <c r="G106" s="107">
        <v>3</v>
      </c>
      <c r="H106" s="107">
        <v>83.474000000000004</v>
      </c>
      <c r="I106" s="107">
        <v>4291</v>
      </c>
      <c r="J106" s="107">
        <v>0.61299999999999999</v>
      </c>
      <c r="K106" s="107">
        <v>3153</v>
      </c>
      <c r="L106" s="107">
        <v>5.8000000000000003E-2</v>
      </c>
      <c r="M106" s="107">
        <v>1074</v>
      </c>
      <c r="N106" s="107">
        <v>0</v>
      </c>
      <c r="O106" s="107">
        <v>0.36647200000000002</v>
      </c>
      <c r="P106" s="107">
        <v>84.146000000000001</v>
      </c>
      <c r="Q106" s="107">
        <v>164089</v>
      </c>
      <c r="R106" s="107">
        <v>83474</v>
      </c>
      <c r="S106" s="107" t="s">
        <v>458</v>
      </c>
      <c r="T106" s="107">
        <v>61324</v>
      </c>
      <c r="U106" s="107" t="s">
        <v>532</v>
      </c>
      <c r="V106" s="107">
        <v>19291</v>
      </c>
      <c r="W106" s="107" t="s">
        <v>533</v>
      </c>
      <c r="X106" s="107">
        <v>0.73464070000000004</v>
      </c>
      <c r="Y106" s="107">
        <v>0</v>
      </c>
      <c r="Z106" s="107">
        <v>0</v>
      </c>
      <c r="AA106" s="107">
        <v>0.231101</v>
      </c>
    </row>
    <row r="107" spans="1:27" x14ac:dyDescent="0.15">
      <c r="A107" s="107">
        <v>41</v>
      </c>
      <c r="B107" s="107" t="s">
        <v>222</v>
      </c>
      <c r="C107" s="107" t="s">
        <v>223</v>
      </c>
      <c r="D107" s="107" t="s">
        <v>224</v>
      </c>
      <c r="E107" s="107" t="s">
        <v>225</v>
      </c>
      <c r="F107" s="107">
        <v>154.5</v>
      </c>
      <c r="G107" s="107">
        <v>4</v>
      </c>
      <c r="H107" s="107">
        <v>83.515000000000001</v>
      </c>
      <c r="I107" s="107">
        <v>4292</v>
      </c>
      <c r="J107" s="107">
        <v>0.61299999999999999</v>
      </c>
      <c r="K107" s="107">
        <v>3148</v>
      </c>
      <c r="L107" s="107">
        <v>5.8000000000000003E-2</v>
      </c>
      <c r="M107" s="107">
        <v>1075</v>
      </c>
      <c r="N107" s="107">
        <v>-1.2589999999999999</v>
      </c>
      <c r="O107" s="107">
        <v>0.366012</v>
      </c>
      <c r="P107" s="107">
        <v>84.185000000000002</v>
      </c>
      <c r="Q107" s="107">
        <v>164092</v>
      </c>
      <c r="R107" s="107">
        <v>83515</v>
      </c>
      <c r="S107" s="107" t="s">
        <v>534</v>
      </c>
      <c r="T107" s="107">
        <v>61276</v>
      </c>
      <c r="U107" s="107" t="s">
        <v>535</v>
      </c>
      <c r="V107" s="107">
        <v>19301</v>
      </c>
      <c r="W107" s="107" t="s">
        <v>536</v>
      </c>
      <c r="X107" s="107">
        <v>0.73371540000000002</v>
      </c>
      <c r="Y107" s="107">
        <v>-1.2589999999999999</v>
      </c>
      <c r="Z107" s="107">
        <v>-1.2589999999999999</v>
      </c>
      <c r="AA107" s="107">
        <v>0.2311088</v>
      </c>
    </row>
    <row r="108" spans="1:27" x14ac:dyDescent="0.15">
      <c r="A108" s="107">
        <v>41</v>
      </c>
      <c r="B108" s="107" t="s">
        <v>222</v>
      </c>
      <c r="C108" s="107" t="s">
        <v>223</v>
      </c>
      <c r="D108" s="107" t="s">
        <v>224</v>
      </c>
      <c r="E108" s="107" t="s">
        <v>225</v>
      </c>
      <c r="F108" s="107">
        <v>348.8</v>
      </c>
      <c r="G108" s="107">
        <v>5</v>
      </c>
      <c r="H108" s="107">
        <v>27.977</v>
      </c>
      <c r="I108" s="107">
        <v>2060</v>
      </c>
      <c r="J108" s="107">
        <v>0.20499999999999999</v>
      </c>
      <c r="K108" s="107">
        <v>1513</v>
      </c>
      <c r="L108" s="107">
        <v>2.1000000000000001E-2</v>
      </c>
      <c r="M108" s="107">
        <v>456</v>
      </c>
      <c r="N108" s="107">
        <v>-0.314</v>
      </c>
      <c r="O108" s="107">
        <v>0.36635699999999999</v>
      </c>
      <c r="P108" s="107">
        <v>28.202999999999999</v>
      </c>
      <c r="Q108" s="107">
        <v>55469</v>
      </c>
      <c r="R108" s="107">
        <v>27977</v>
      </c>
      <c r="S108" s="107" t="s">
        <v>537</v>
      </c>
      <c r="T108" s="107">
        <v>20546</v>
      </c>
      <c r="U108" s="107" t="s">
        <v>538</v>
      </c>
      <c r="V108" s="107">
        <v>6946</v>
      </c>
      <c r="W108" s="107" t="s">
        <v>539</v>
      </c>
      <c r="X108" s="107">
        <v>0.7344098</v>
      </c>
      <c r="Y108" s="107">
        <v>-0.314</v>
      </c>
      <c r="Z108" s="107">
        <v>-0.314</v>
      </c>
      <c r="AA108" s="107">
        <v>0.24828120000000001</v>
      </c>
    </row>
    <row r="109" spans="1:27" x14ac:dyDescent="0.15">
      <c r="A109" s="107">
        <v>41</v>
      </c>
      <c r="B109" s="107" t="s">
        <v>222</v>
      </c>
      <c r="C109" s="107" t="s">
        <v>223</v>
      </c>
      <c r="D109" s="107" t="s">
        <v>224</v>
      </c>
      <c r="E109" s="107" t="s">
        <v>225</v>
      </c>
      <c r="F109" s="107">
        <v>413.4</v>
      </c>
      <c r="G109" s="107">
        <v>6</v>
      </c>
      <c r="H109" s="107">
        <v>25.655999999999999</v>
      </c>
      <c r="I109" s="107">
        <v>1902</v>
      </c>
      <c r="J109" s="107">
        <v>0.188</v>
      </c>
      <c r="K109" s="107">
        <v>1397</v>
      </c>
      <c r="L109" s="107">
        <v>0.02</v>
      </c>
      <c r="M109" s="107">
        <v>418</v>
      </c>
      <c r="N109" s="107">
        <v>-0.247</v>
      </c>
      <c r="O109" s="107">
        <v>0.36638199999999999</v>
      </c>
      <c r="P109" s="107">
        <v>25.864000000000001</v>
      </c>
      <c r="Q109" s="107">
        <v>51016</v>
      </c>
      <c r="R109" s="107">
        <v>25656</v>
      </c>
      <c r="S109" s="107" t="s">
        <v>540</v>
      </c>
      <c r="T109" s="107">
        <v>18843</v>
      </c>
      <c r="U109" s="107" t="s">
        <v>541</v>
      </c>
      <c r="V109" s="107">
        <v>6517</v>
      </c>
      <c r="W109" s="107" t="s">
        <v>542</v>
      </c>
      <c r="X109" s="107">
        <v>0.73445899999999997</v>
      </c>
      <c r="Y109" s="107">
        <v>-0.247</v>
      </c>
      <c r="Z109" s="107">
        <v>-0.247</v>
      </c>
      <c r="AA109" s="107">
        <v>0.25402279999999999</v>
      </c>
    </row>
    <row r="110" spans="1:27" x14ac:dyDescent="0.15">
      <c r="A110" s="107">
        <v>40</v>
      </c>
      <c r="B110" s="107" t="s">
        <v>543</v>
      </c>
      <c r="C110" s="107" t="s">
        <v>223</v>
      </c>
      <c r="D110" s="107" t="s">
        <v>224</v>
      </c>
      <c r="E110" s="107" t="s">
        <v>225</v>
      </c>
      <c r="F110" s="107">
        <v>34.9</v>
      </c>
      <c r="G110" s="107">
        <v>1</v>
      </c>
      <c r="H110" s="107">
        <v>83.084999999999994</v>
      </c>
      <c r="I110" s="107">
        <v>4273</v>
      </c>
      <c r="J110" s="107">
        <v>0.61</v>
      </c>
      <c r="K110" s="107">
        <v>3135</v>
      </c>
      <c r="L110" s="107">
        <v>5.8000000000000003E-2</v>
      </c>
      <c r="M110" s="107">
        <v>1084</v>
      </c>
      <c r="N110" s="107">
        <v>-1.143</v>
      </c>
      <c r="O110" s="107">
        <v>0.36605500000000002</v>
      </c>
      <c r="P110" s="107">
        <v>83.751999999999995</v>
      </c>
      <c r="Q110" s="107">
        <v>163356</v>
      </c>
      <c r="R110" s="107">
        <v>83085</v>
      </c>
      <c r="S110" s="107" t="s">
        <v>544</v>
      </c>
      <c r="T110" s="107">
        <v>60955</v>
      </c>
      <c r="U110" s="107" t="s">
        <v>545</v>
      </c>
      <c r="V110" s="107">
        <v>19317</v>
      </c>
      <c r="W110" s="107" t="s">
        <v>546</v>
      </c>
      <c r="X110" s="107">
        <v>0.73364799999999997</v>
      </c>
      <c r="Y110" s="107">
        <v>-1.143</v>
      </c>
      <c r="Z110" s="107">
        <v>-1.143</v>
      </c>
      <c r="AA110" s="107">
        <v>0.23249249999999999</v>
      </c>
    </row>
    <row r="111" spans="1:27" x14ac:dyDescent="0.15">
      <c r="A111" s="107">
        <v>40</v>
      </c>
      <c r="B111" s="107" t="s">
        <v>543</v>
      </c>
      <c r="C111" s="107" t="s">
        <v>223</v>
      </c>
      <c r="D111" s="107" t="s">
        <v>224</v>
      </c>
      <c r="E111" s="107" t="s">
        <v>225</v>
      </c>
      <c r="F111" s="107">
        <v>74.599999999999994</v>
      </c>
      <c r="G111" s="107">
        <v>2</v>
      </c>
      <c r="H111" s="107">
        <v>83.177999999999997</v>
      </c>
      <c r="I111" s="107">
        <v>4273</v>
      </c>
      <c r="J111" s="107">
        <v>0.61099999999999999</v>
      </c>
      <c r="K111" s="107">
        <v>3141</v>
      </c>
      <c r="L111" s="107">
        <v>5.6000000000000001E-2</v>
      </c>
      <c r="M111" s="107">
        <v>1044</v>
      </c>
      <c r="N111" s="107">
        <v>0.65800000000000003</v>
      </c>
      <c r="O111" s="107">
        <v>0.36671199999999998</v>
      </c>
      <c r="P111" s="107">
        <v>83.844999999999999</v>
      </c>
      <c r="Q111" s="107">
        <v>162991</v>
      </c>
      <c r="R111" s="107">
        <v>83178</v>
      </c>
      <c r="S111" s="107" t="s">
        <v>547</v>
      </c>
      <c r="T111" s="107">
        <v>61133</v>
      </c>
      <c r="U111" s="107" t="s">
        <v>548</v>
      </c>
      <c r="V111" s="107">
        <v>18680</v>
      </c>
      <c r="W111" s="107" t="s">
        <v>549</v>
      </c>
      <c r="X111" s="107">
        <v>0.73497100000000004</v>
      </c>
      <c r="Y111" s="107">
        <v>0.65800000000000003</v>
      </c>
      <c r="Z111" s="107">
        <v>0.65800000000000003</v>
      </c>
      <c r="AA111" s="107">
        <v>0.22458439999999999</v>
      </c>
    </row>
    <row r="112" spans="1:27" x14ac:dyDescent="0.15">
      <c r="A112" s="107">
        <v>40</v>
      </c>
      <c r="B112" s="107" t="s">
        <v>543</v>
      </c>
      <c r="C112" s="107" t="s">
        <v>223</v>
      </c>
      <c r="D112" s="107" t="s">
        <v>224</v>
      </c>
      <c r="E112" s="107" t="s">
        <v>225</v>
      </c>
      <c r="F112" s="107">
        <v>114.5</v>
      </c>
      <c r="G112" s="107">
        <v>3</v>
      </c>
      <c r="H112" s="107">
        <v>83.248999999999995</v>
      </c>
      <c r="I112" s="107">
        <v>4280</v>
      </c>
      <c r="J112" s="107">
        <v>0.61099999999999999</v>
      </c>
      <c r="K112" s="107">
        <v>3144</v>
      </c>
      <c r="L112" s="107">
        <v>5.6000000000000001E-2</v>
      </c>
      <c r="M112" s="107">
        <v>1041</v>
      </c>
      <c r="N112" s="107">
        <v>0</v>
      </c>
      <c r="O112" s="107">
        <v>0.36647200000000002</v>
      </c>
      <c r="P112" s="107">
        <v>83.915999999999997</v>
      </c>
      <c r="Q112" s="107">
        <v>163058</v>
      </c>
      <c r="R112" s="107">
        <v>83249</v>
      </c>
      <c r="S112" s="107" t="s">
        <v>550</v>
      </c>
      <c r="T112" s="107">
        <v>61145</v>
      </c>
      <c r="U112" s="107" t="s">
        <v>551</v>
      </c>
      <c r="V112" s="107">
        <v>18664</v>
      </c>
      <c r="W112" s="107" t="s">
        <v>552</v>
      </c>
      <c r="X112" s="107">
        <v>0.73448749999999996</v>
      </c>
      <c r="Y112" s="107">
        <v>0</v>
      </c>
      <c r="Z112" s="107">
        <v>0</v>
      </c>
      <c r="AA112" s="107">
        <v>0.22419629999999999</v>
      </c>
    </row>
    <row r="113" spans="1:27" x14ac:dyDescent="0.15">
      <c r="A113" s="107">
        <v>40</v>
      </c>
      <c r="B113" s="107" t="s">
        <v>543</v>
      </c>
      <c r="C113" s="107" t="s">
        <v>223</v>
      </c>
      <c r="D113" s="107" t="s">
        <v>224</v>
      </c>
      <c r="E113" s="107" t="s">
        <v>225</v>
      </c>
      <c r="F113" s="107">
        <v>154.5</v>
      </c>
      <c r="G113" s="107">
        <v>4</v>
      </c>
      <c r="H113" s="107">
        <v>83.283000000000001</v>
      </c>
      <c r="I113" s="107">
        <v>4279</v>
      </c>
      <c r="J113" s="107">
        <v>0.61099999999999999</v>
      </c>
      <c r="K113" s="107">
        <v>3142</v>
      </c>
      <c r="L113" s="107">
        <v>5.6000000000000001E-2</v>
      </c>
      <c r="M113" s="107">
        <v>1042</v>
      </c>
      <c r="N113" s="107">
        <v>-0.35799999999999998</v>
      </c>
      <c r="O113" s="107">
        <v>0.36634100000000003</v>
      </c>
      <c r="P113" s="107">
        <v>83.950999999999993</v>
      </c>
      <c r="Q113" s="107">
        <v>163130</v>
      </c>
      <c r="R113" s="107">
        <v>83283</v>
      </c>
      <c r="S113" s="107" t="s">
        <v>553</v>
      </c>
      <c r="T113" s="107">
        <v>61149</v>
      </c>
      <c r="U113" s="107" t="s">
        <v>554</v>
      </c>
      <c r="V113" s="107">
        <v>18698</v>
      </c>
      <c r="W113" s="107" t="s">
        <v>555</v>
      </c>
      <c r="X113" s="107">
        <v>0.73422460000000001</v>
      </c>
      <c r="Y113" s="107">
        <v>-0.35799999999999998</v>
      </c>
      <c r="Z113" s="107">
        <v>-0.35799999999999998</v>
      </c>
      <c r="AA113" s="107">
        <v>0.22451019999999999</v>
      </c>
    </row>
    <row r="114" spans="1:27" x14ac:dyDescent="0.15">
      <c r="A114" s="107">
        <v>40</v>
      </c>
      <c r="B114" s="107" t="s">
        <v>543</v>
      </c>
      <c r="C114" s="107" t="s">
        <v>223</v>
      </c>
      <c r="D114" s="107" t="s">
        <v>224</v>
      </c>
      <c r="E114" s="107" t="s">
        <v>225</v>
      </c>
      <c r="F114" s="107">
        <v>349.4</v>
      </c>
      <c r="G114" s="107">
        <v>5</v>
      </c>
      <c r="H114" s="107">
        <v>5.5250000000000004</v>
      </c>
      <c r="I114" s="107">
        <v>398</v>
      </c>
      <c r="J114" s="107">
        <v>4.1000000000000002E-2</v>
      </c>
      <c r="K114" s="107">
        <v>292</v>
      </c>
      <c r="L114" s="107">
        <v>4.0000000000000001E-3</v>
      </c>
      <c r="M114" s="107">
        <v>87</v>
      </c>
      <c r="N114" s="107">
        <v>-0.86</v>
      </c>
      <c r="O114" s="107">
        <v>0.36615799999999998</v>
      </c>
      <c r="P114" s="107">
        <v>5.569</v>
      </c>
      <c r="Q114" s="107">
        <v>10801</v>
      </c>
      <c r="R114" s="107">
        <v>5525</v>
      </c>
      <c r="S114" s="107" t="s">
        <v>556</v>
      </c>
      <c r="T114" s="107">
        <v>4054</v>
      </c>
      <c r="U114" s="107" t="s">
        <v>455</v>
      </c>
      <c r="V114" s="107">
        <v>1222</v>
      </c>
      <c r="W114" s="107" t="s">
        <v>557</v>
      </c>
      <c r="X114" s="107">
        <v>0.7338557</v>
      </c>
      <c r="Y114" s="107">
        <v>-0.86</v>
      </c>
      <c r="Z114" s="107">
        <v>-0.86</v>
      </c>
      <c r="AA114" s="107">
        <v>0.2211342</v>
      </c>
    </row>
    <row r="115" spans="1:27" x14ac:dyDescent="0.15">
      <c r="A115" s="107">
        <v>40</v>
      </c>
      <c r="B115" s="107" t="s">
        <v>543</v>
      </c>
      <c r="C115" s="107" t="s">
        <v>223</v>
      </c>
      <c r="D115" s="107" t="s">
        <v>224</v>
      </c>
      <c r="E115" s="107" t="s">
        <v>225</v>
      </c>
      <c r="F115" s="107">
        <v>412.6</v>
      </c>
      <c r="G115" s="107">
        <v>6</v>
      </c>
      <c r="H115" s="107">
        <v>4.0650000000000004</v>
      </c>
      <c r="I115" s="107">
        <v>289</v>
      </c>
      <c r="J115" s="107">
        <v>0.03</v>
      </c>
      <c r="K115" s="107">
        <v>212</v>
      </c>
      <c r="L115" s="107">
        <v>3.0000000000000001E-3</v>
      </c>
      <c r="M115" s="107">
        <v>62</v>
      </c>
      <c r="N115" s="107">
        <v>1.107</v>
      </c>
      <c r="O115" s="107">
        <v>0.36687599999999998</v>
      </c>
      <c r="P115" s="107">
        <v>4.0979999999999999</v>
      </c>
      <c r="Q115" s="107">
        <v>8023</v>
      </c>
      <c r="R115" s="107">
        <v>4065</v>
      </c>
      <c r="S115" s="107" t="s">
        <v>558</v>
      </c>
      <c r="T115" s="107">
        <v>2989</v>
      </c>
      <c r="U115" s="107" t="s">
        <v>559</v>
      </c>
      <c r="V115" s="107">
        <v>969</v>
      </c>
      <c r="W115" s="107" t="s">
        <v>560</v>
      </c>
      <c r="X115" s="107">
        <v>0.73530039999999997</v>
      </c>
      <c r="Y115" s="107">
        <v>1.107</v>
      </c>
      <c r="Z115" s="107">
        <v>1.107</v>
      </c>
      <c r="AA115" s="107">
        <v>0.23839840000000001</v>
      </c>
    </row>
    <row r="116" spans="1:27" x14ac:dyDescent="0.15">
      <c r="A116" s="107">
        <v>39</v>
      </c>
      <c r="B116" s="107" t="s">
        <v>561</v>
      </c>
      <c r="C116" s="107" t="s">
        <v>223</v>
      </c>
      <c r="D116" s="107" t="s">
        <v>224</v>
      </c>
      <c r="E116" s="107" t="s">
        <v>225</v>
      </c>
      <c r="F116" s="107">
        <v>34.9</v>
      </c>
      <c r="G116" s="107">
        <v>1</v>
      </c>
      <c r="H116" s="107">
        <v>83.070999999999998</v>
      </c>
      <c r="I116" s="107">
        <v>4270</v>
      </c>
      <c r="J116" s="107">
        <v>0.60899999999999999</v>
      </c>
      <c r="K116" s="107">
        <v>3132</v>
      </c>
      <c r="L116" s="107">
        <v>5.7000000000000002E-2</v>
      </c>
      <c r="M116" s="107">
        <v>1075</v>
      </c>
      <c r="N116" s="107">
        <v>-0.92500000000000004</v>
      </c>
      <c r="O116" s="107">
        <v>0.36613400000000001</v>
      </c>
      <c r="P116" s="107">
        <v>83.738</v>
      </c>
      <c r="Q116" s="107">
        <v>163150</v>
      </c>
      <c r="R116" s="107">
        <v>83071</v>
      </c>
      <c r="S116" s="107" t="s">
        <v>330</v>
      </c>
      <c r="T116" s="107">
        <v>60939</v>
      </c>
      <c r="U116" s="107" t="s">
        <v>562</v>
      </c>
      <c r="V116" s="107">
        <v>19139</v>
      </c>
      <c r="W116" s="107" t="s">
        <v>563</v>
      </c>
      <c r="X116" s="107">
        <v>0.73357850000000002</v>
      </c>
      <c r="Y116" s="107">
        <v>-0.92500000000000004</v>
      </c>
      <c r="Z116" s="107">
        <v>-0.92500000000000004</v>
      </c>
      <c r="AA116" s="107">
        <v>0.23039490000000001</v>
      </c>
    </row>
    <row r="117" spans="1:27" x14ac:dyDescent="0.15">
      <c r="A117" s="107">
        <v>39</v>
      </c>
      <c r="B117" s="107" t="s">
        <v>561</v>
      </c>
      <c r="C117" s="107" t="s">
        <v>223</v>
      </c>
      <c r="D117" s="107" t="s">
        <v>224</v>
      </c>
      <c r="E117" s="107" t="s">
        <v>225</v>
      </c>
      <c r="F117" s="107">
        <v>74.599999999999994</v>
      </c>
      <c r="G117" s="107">
        <v>2</v>
      </c>
      <c r="H117" s="107">
        <v>83.105999999999995</v>
      </c>
      <c r="I117" s="107">
        <v>4270</v>
      </c>
      <c r="J117" s="107">
        <v>0.61099999999999999</v>
      </c>
      <c r="K117" s="107">
        <v>3138</v>
      </c>
      <c r="L117" s="107">
        <v>5.6000000000000001E-2</v>
      </c>
      <c r="M117" s="107">
        <v>1032</v>
      </c>
      <c r="N117" s="107">
        <v>0.66500000000000004</v>
      </c>
      <c r="O117" s="107">
        <v>0.36671500000000001</v>
      </c>
      <c r="P117" s="107">
        <v>83.772000000000006</v>
      </c>
      <c r="Q117" s="107">
        <v>162712</v>
      </c>
      <c r="R117" s="107">
        <v>83106</v>
      </c>
      <c r="S117" s="107" t="s">
        <v>564</v>
      </c>
      <c r="T117" s="107">
        <v>61062</v>
      </c>
      <c r="U117" s="107" t="s">
        <v>565</v>
      </c>
      <c r="V117" s="107">
        <v>18544</v>
      </c>
      <c r="W117" s="107" t="s">
        <v>566</v>
      </c>
      <c r="X117" s="107">
        <v>0.73474589999999995</v>
      </c>
      <c r="Y117" s="107">
        <v>0.66500000000000004</v>
      </c>
      <c r="Z117" s="107">
        <v>0.66500000000000004</v>
      </c>
      <c r="AA117" s="107">
        <v>0.223139</v>
      </c>
    </row>
    <row r="118" spans="1:27" x14ac:dyDescent="0.15">
      <c r="A118" s="107">
        <v>39</v>
      </c>
      <c r="B118" s="107" t="s">
        <v>561</v>
      </c>
      <c r="C118" s="107" t="s">
        <v>223</v>
      </c>
      <c r="D118" s="107" t="s">
        <v>224</v>
      </c>
      <c r="E118" s="107" t="s">
        <v>225</v>
      </c>
      <c r="F118" s="107">
        <v>114.5</v>
      </c>
      <c r="G118" s="107">
        <v>3</v>
      </c>
      <c r="H118" s="107">
        <v>83.111999999999995</v>
      </c>
      <c r="I118" s="107">
        <v>4270</v>
      </c>
      <c r="J118" s="107">
        <v>0.61</v>
      </c>
      <c r="K118" s="107">
        <v>3136</v>
      </c>
      <c r="L118" s="107">
        <v>5.5E-2</v>
      </c>
      <c r="M118" s="107">
        <v>1026</v>
      </c>
      <c r="N118" s="107">
        <v>0</v>
      </c>
      <c r="O118" s="107">
        <v>0.36647200000000002</v>
      </c>
      <c r="P118" s="107">
        <v>83.778000000000006</v>
      </c>
      <c r="Q118" s="107">
        <v>162565</v>
      </c>
      <c r="R118" s="107">
        <v>83112</v>
      </c>
      <c r="S118" s="107" t="s">
        <v>567</v>
      </c>
      <c r="T118" s="107">
        <v>61026</v>
      </c>
      <c r="U118" s="107" t="s">
        <v>568</v>
      </c>
      <c r="V118" s="107">
        <v>18427</v>
      </c>
      <c r="W118" s="107" t="s">
        <v>569</v>
      </c>
      <c r="X118" s="107">
        <v>0.73425750000000001</v>
      </c>
      <c r="Y118" s="107">
        <v>0</v>
      </c>
      <c r="Z118" s="107">
        <v>0</v>
      </c>
      <c r="AA118" s="107">
        <v>0.221717</v>
      </c>
    </row>
    <row r="119" spans="1:27" x14ac:dyDescent="0.15">
      <c r="A119" s="107">
        <v>39</v>
      </c>
      <c r="B119" s="107" t="s">
        <v>561</v>
      </c>
      <c r="C119" s="107" t="s">
        <v>223</v>
      </c>
      <c r="D119" s="107" t="s">
        <v>224</v>
      </c>
      <c r="E119" s="107" t="s">
        <v>225</v>
      </c>
      <c r="F119" s="107">
        <v>154.5</v>
      </c>
      <c r="G119" s="107">
        <v>4</v>
      </c>
      <c r="H119" s="107">
        <v>83.123000000000005</v>
      </c>
      <c r="I119" s="107">
        <v>4271</v>
      </c>
      <c r="J119" s="107">
        <v>0.61</v>
      </c>
      <c r="K119" s="107">
        <v>3134</v>
      </c>
      <c r="L119" s="107">
        <v>5.5E-2</v>
      </c>
      <c r="M119" s="107">
        <v>1026</v>
      </c>
      <c r="N119" s="107">
        <v>-0.54700000000000004</v>
      </c>
      <c r="O119" s="107">
        <v>0.36627199999999999</v>
      </c>
      <c r="P119" s="107">
        <v>83.787999999999997</v>
      </c>
      <c r="Q119" s="107">
        <v>162545</v>
      </c>
      <c r="R119" s="107">
        <v>83123</v>
      </c>
      <c r="S119" s="107" t="s">
        <v>564</v>
      </c>
      <c r="T119" s="107">
        <v>61000</v>
      </c>
      <c r="U119" s="107" t="s">
        <v>485</v>
      </c>
      <c r="V119" s="107">
        <v>18421</v>
      </c>
      <c r="W119" s="107" t="s">
        <v>570</v>
      </c>
      <c r="X119" s="107">
        <v>0.73385579999999995</v>
      </c>
      <c r="Y119" s="107">
        <v>-0.54700000000000004</v>
      </c>
      <c r="Z119" s="107">
        <v>-0.54700000000000004</v>
      </c>
      <c r="AA119" s="107">
        <v>0.22161349999999999</v>
      </c>
    </row>
    <row r="120" spans="1:27" x14ac:dyDescent="0.15">
      <c r="A120" s="107">
        <v>39</v>
      </c>
      <c r="B120" s="107" t="s">
        <v>561</v>
      </c>
      <c r="C120" s="107" t="s">
        <v>223</v>
      </c>
      <c r="D120" s="107" t="s">
        <v>224</v>
      </c>
      <c r="E120" s="107" t="s">
        <v>225</v>
      </c>
      <c r="F120" s="107">
        <v>348.2</v>
      </c>
      <c r="G120" s="107">
        <v>5</v>
      </c>
      <c r="H120" s="107">
        <v>12.542</v>
      </c>
      <c r="I120" s="107">
        <v>937</v>
      </c>
      <c r="J120" s="107">
        <v>0.115</v>
      </c>
      <c r="K120" s="107">
        <v>864</v>
      </c>
      <c r="L120" s="107">
        <v>0.64900000000000002</v>
      </c>
      <c r="M120" s="107">
        <v>16346</v>
      </c>
      <c r="N120" s="107">
        <v>251.27799999999999</v>
      </c>
      <c r="O120" s="107">
        <v>0.45813700000000002</v>
      </c>
      <c r="P120" s="107">
        <v>13.307</v>
      </c>
      <c r="Q120" s="107">
        <v>240472</v>
      </c>
      <c r="R120" s="107">
        <v>12542</v>
      </c>
      <c r="S120" s="107" t="s">
        <v>571</v>
      </c>
      <c r="T120" s="107">
        <v>11524</v>
      </c>
      <c r="U120" s="107" t="s">
        <v>572</v>
      </c>
      <c r="V120" s="107">
        <v>216406</v>
      </c>
      <c r="W120" s="107" t="s">
        <v>573</v>
      </c>
      <c r="X120" s="107">
        <v>0.91876060000000004</v>
      </c>
      <c r="Y120" s="107">
        <v>251.27799999999999</v>
      </c>
      <c r="Z120" s="107">
        <v>251.27799999999999</v>
      </c>
      <c r="AA120" s="107">
        <v>17.253879900000001</v>
      </c>
    </row>
    <row r="121" spans="1:27" x14ac:dyDescent="0.15">
      <c r="A121" s="107">
        <v>39</v>
      </c>
      <c r="B121" s="107" t="s">
        <v>561</v>
      </c>
      <c r="C121" s="107" t="s">
        <v>223</v>
      </c>
      <c r="D121" s="107" t="s">
        <v>224</v>
      </c>
      <c r="E121" s="107" t="s">
        <v>225</v>
      </c>
      <c r="F121" s="107">
        <v>412.8</v>
      </c>
      <c r="G121" s="107">
        <v>6</v>
      </c>
      <c r="H121" s="107">
        <v>11.632999999999999</v>
      </c>
      <c r="I121" s="107">
        <v>868</v>
      </c>
      <c r="J121" s="107">
        <v>0.107</v>
      </c>
      <c r="K121" s="107">
        <v>798</v>
      </c>
      <c r="L121" s="107">
        <v>0.59399999999999997</v>
      </c>
      <c r="M121" s="107">
        <v>14935</v>
      </c>
      <c r="N121" s="107">
        <v>247.84299999999999</v>
      </c>
      <c r="O121" s="107">
        <v>0.45688499999999999</v>
      </c>
      <c r="P121" s="107">
        <v>12.334</v>
      </c>
      <c r="Q121" s="107">
        <v>220294</v>
      </c>
      <c r="R121" s="107">
        <v>11633</v>
      </c>
      <c r="S121" s="107" t="s">
        <v>262</v>
      </c>
      <c r="T121" s="107">
        <v>10659</v>
      </c>
      <c r="U121" s="107" t="s">
        <v>574</v>
      </c>
      <c r="V121" s="107">
        <v>198001</v>
      </c>
      <c r="W121" s="107" t="s">
        <v>575</v>
      </c>
      <c r="X121" s="107">
        <v>0.916238</v>
      </c>
      <c r="Y121" s="107">
        <v>247.84299999999999</v>
      </c>
      <c r="Z121" s="107">
        <v>247.84299999999999</v>
      </c>
      <c r="AA121" s="107">
        <v>17.0199882</v>
      </c>
    </row>
    <row r="122" spans="1:27" x14ac:dyDescent="0.15">
      <c r="A122" s="107">
        <v>38</v>
      </c>
      <c r="B122" s="107" t="s">
        <v>576</v>
      </c>
      <c r="C122" s="107" t="s">
        <v>223</v>
      </c>
      <c r="D122" s="107" t="s">
        <v>224</v>
      </c>
      <c r="E122" s="107" t="s">
        <v>225</v>
      </c>
      <c r="F122" s="107">
        <v>34.9</v>
      </c>
      <c r="G122" s="107">
        <v>1</v>
      </c>
      <c r="H122" s="107">
        <v>83.122</v>
      </c>
      <c r="I122" s="107">
        <v>4271</v>
      </c>
      <c r="J122" s="107">
        <v>0.61</v>
      </c>
      <c r="K122" s="107">
        <v>3132</v>
      </c>
      <c r="L122" s="107">
        <v>5.7000000000000002E-2</v>
      </c>
      <c r="M122" s="107">
        <v>1072</v>
      </c>
      <c r="N122" s="107">
        <v>-0.87</v>
      </c>
      <c r="O122" s="107">
        <v>0.36615399999999998</v>
      </c>
      <c r="P122" s="107">
        <v>83.789000000000001</v>
      </c>
      <c r="Q122" s="107">
        <v>163233</v>
      </c>
      <c r="R122" s="107">
        <v>83122</v>
      </c>
      <c r="S122" s="107" t="s">
        <v>577</v>
      </c>
      <c r="T122" s="107">
        <v>60975</v>
      </c>
      <c r="U122" s="107" t="s">
        <v>578</v>
      </c>
      <c r="V122" s="107">
        <v>19136</v>
      </c>
      <c r="W122" s="107" t="s">
        <v>579</v>
      </c>
      <c r="X122" s="107">
        <v>0.73355369999999998</v>
      </c>
      <c r="Y122" s="107">
        <v>-0.87</v>
      </c>
      <c r="Z122" s="107">
        <v>-0.87</v>
      </c>
      <c r="AA122" s="107">
        <v>0.23021949999999999</v>
      </c>
    </row>
    <row r="123" spans="1:27" x14ac:dyDescent="0.15">
      <c r="A123" s="107">
        <v>38</v>
      </c>
      <c r="B123" s="107" t="s">
        <v>576</v>
      </c>
      <c r="C123" s="107" t="s">
        <v>223</v>
      </c>
      <c r="D123" s="107" t="s">
        <v>224</v>
      </c>
      <c r="E123" s="107" t="s">
        <v>225</v>
      </c>
      <c r="F123" s="107">
        <v>74.599999999999994</v>
      </c>
      <c r="G123" s="107">
        <v>2</v>
      </c>
      <c r="H123" s="107">
        <v>83.182000000000002</v>
      </c>
      <c r="I123" s="107">
        <v>4272</v>
      </c>
      <c r="J123" s="107">
        <v>0.61099999999999999</v>
      </c>
      <c r="K123" s="107">
        <v>3140</v>
      </c>
      <c r="L123" s="107">
        <v>5.6000000000000001E-2</v>
      </c>
      <c r="M123" s="107">
        <v>1031</v>
      </c>
      <c r="N123" s="107">
        <v>0.82099999999999995</v>
      </c>
      <c r="O123" s="107">
        <v>0.36677199999999999</v>
      </c>
      <c r="P123" s="107">
        <v>83.849000000000004</v>
      </c>
      <c r="Q123" s="107">
        <v>162819</v>
      </c>
      <c r="R123" s="107">
        <v>83182</v>
      </c>
      <c r="S123" s="107" t="s">
        <v>580</v>
      </c>
      <c r="T123" s="107">
        <v>61122</v>
      </c>
      <c r="U123" s="107" t="s">
        <v>581</v>
      </c>
      <c r="V123" s="107">
        <v>18515</v>
      </c>
      <c r="W123" s="107" t="s">
        <v>582</v>
      </c>
      <c r="X123" s="107">
        <v>0.73479519999999998</v>
      </c>
      <c r="Y123" s="107">
        <v>0.82099999999999995</v>
      </c>
      <c r="Z123" s="107">
        <v>0.82099999999999995</v>
      </c>
      <c r="AA123" s="107">
        <v>0.2225838</v>
      </c>
    </row>
    <row r="124" spans="1:27" x14ac:dyDescent="0.15">
      <c r="A124" s="107">
        <v>38</v>
      </c>
      <c r="B124" s="107" t="s">
        <v>576</v>
      </c>
      <c r="C124" s="107" t="s">
        <v>223</v>
      </c>
      <c r="D124" s="107" t="s">
        <v>224</v>
      </c>
      <c r="E124" s="107" t="s">
        <v>225</v>
      </c>
      <c r="F124" s="107">
        <v>114.5</v>
      </c>
      <c r="G124" s="107">
        <v>3</v>
      </c>
      <c r="H124" s="107">
        <v>83.167000000000002</v>
      </c>
      <c r="I124" s="107">
        <v>4272</v>
      </c>
      <c r="J124" s="107">
        <v>0.61099999999999999</v>
      </c>
      <c r="K124" s="107">
        <v>3137</v>
      </c>
      <c r="L124" s="107">
        <v>5.5E-2</v>
      </c>
      <c r="M124" s="107">
        <v>1024</v>
      </c>
      <c r="N124" s="107">
        <v>0</v>
      </c>
      <c r="O124" s="107">
        <v>0.36647200000000002</v>
      </c>
      <c r="P124" s="107">
        <v>83.832999999999998</v>
      </c>
      <c r="Q124" s="107">
        <v>162612</v>
      </c>
      <c r="R124" s="107">
        <v>83167</v>
      </c>
      <c r="S124" s="107" t="s">
        <v>313</v>
      </c>
      <c r="T124" s="107">
        <v>61061</v>
      </c>
      <c r="U124" s="107" t="s">
        <v>583</v>
      </c>
      <c r="V124" s="107">
        <v>18384</v>
      </c>
      <c r="W124" s="107" t="s">
        <v>584</v>
      </c>
      <c r="X124" s="107">
        <v>0.73419259999999997</v>
      </c>
      <c r="Y124" s="107">
        <v>0</v>
      </c>
      <c r="Z124" s="107">
        <v>0</v>
      </c>
      <c r="AA124" s="107">
        <v>0.2210461</v>
      </c>
    </row>
    <row r="125" spans="1:27" x14ac:dyDescent="0.15">
      <c r="A125" s="107">
        <v>38</v>
      </c>
      <c r="B125" s="107" t="s">
        <v>576</v>
      </c>
      <c r="C125" s="107" t="s">
        <v>223</v>
      </c>
      <c r="D125" s="107" t="s">
        <v>224</v>
      </c>
      <c r="E125" s="107" t="s">
        <v>225</v>
      </c>
      <c r="F125" s="107">
        <v>154.5</v>
      </c>
      <c r="G125" s="107">
        <v>4</v>
      </c>
      <c r="H125" s="107">
        <v>83.18</v>
      </c>
      <c r="I125" s="107">
        <v>4274</v>
      </c>
      <c r="J125" s="107">
        <v>0.61</v>
      </c>
      <c r="K125" s="107">
        <v>3136</v>
      </c>
      <c r="L125" s="107">
        <v>5.5E-2</v>
      </c>
      <c r="M125" s="107">
        <v>1024</v>
      </c>
      <c r="N125" s="107">
        <v>-0.41399999999999998</v>
      </c>
      <c r="O125" s="107">
        <v>0.36632100000000001</v>
      </c>
      <c r="P125" s="107">
        <v>83.846000000000004</v>
      </c>
      <c r="Q125" s="107">
        <v>162618</v>
      </c>
      <c r="R125" s="107">
        <v>83180</v>
      </c>
      <c r="S125" s="107" t="s">
        <v>585</v>
      </c>
      <c r="T125" s="107">
        <v>61045</v>
      </c>
      <c r="U125" s="107" t="s">
        <v>545</v>
      </c>
      <c r="V125" s="107">
        <v>18392</v>
      </c>
      <c r="W125" s="107" t="s">
        <v>586</v>
      </c>
      <c r="X125" s="107">
        <v>0.73388850000000005</v>
      </c>
      <c r="Y125" s="107">
        <v>-0.41399999999999998</v>
      </c>
      <c r="Z125" s="107">
        <v>-0.41399999999999998</v>
      </c>
      <c r="AA125" s="107">
        <v>0.22111069999999999</v>
      </c>
    </row>
    <row r="126" spans="1:27" x14ac:dyDescent="0.15">
      <c r="A126" s="107">
        <v>38</v>
      </c>
      <c r="B126" s="107" t="s">
        <v>576</v>
      </c>
      <c r="C126" s="107" t="s">
        <v>223</v>
      </c>
      <c r="D126" s="107" t="s">
        <v>224</v>
      </c>
      <c r="E126" s="107" t="s">
        <v>225</v>
      </c>
      <c r="F126" s="107">
        <v>348.4</v>
      </c>
      <c r="G126" s="107">
        <v>5</v>
      </c>
      <c r="H126" s="107">
        <v>12.443</v>
      </c>
      <c r="I126" s="107">
        <v>921</v>
      </c>
      <c r="J126" s="107">
        <v>0.12</v>
      </c>
      <c r="K126" s="107">
        <v>892</v>
      </c>
      <c r="L126" s="107">
        <v>0.85299999999999998</v>
      </c>
      <c r="M126" s="107">
        <v>21284</v>
      </c>
      <c r="N126" s="107">
        <v>312.904</v>
      </c>
      <c r="O126" s="107">
        <v>0.48059099999999999</v>
      </c>
      <c r="P126" s="107">
        <v>13.416</v>
      </c>
      <c r="Q126" s="107">
        <v>308695</v>
      </c>
      <c r="R126" s="107">
        <v>12443</v>
      </c>
      <c r="S126" s="107" t="s">
        <v>587</v>
      </c>
      <c r="T126" s="107">
        <v>11995</v>
      </c>
      <c r="U126" s="107" t="s">
        <v>588</v>
      </c>
      <c r="V126" s="107">
        <v>284257</v>
      </c>
      <c r="W126" s="107" t="s">
        <v>589</v>
      </c>
      <c r="X126" s="107">
        <v>0.96392429999999996</v>
      </c>
      <c r="Y126" s="107">
        <v>312.904</v>
      </c>
      <c r="Z126" s="107">
        <v>312.904</v>
      </c>
      <c r="AA126" s="107">
        <v>22.843934900000001</v>
      </c>
    </row>
    <row r="127" spans="1:27" x14ac:dyDescent="0.15">
      <c r="A127" s="107">
        <v>38</v>
      </c>
      <c r="B127" s="107" t="s">
        <v>576</v>
      </c>
      <c r="C127" s="107" t="s">
        <v>223</v>
      </c>
      <c r="D127" s="107" t="s">
        <v>224</v>
      </c>
      <c r="E127" s="107" t="s">
        <v>225</v>
      </c>
      <c r="F127" s="107">
        <v>413.2</v>
      </c>
      <c r="G127" s="107">
        <v>6</v>
      </c>
      <c r="H127" s="107">
        <v>11.595000000000001</v>
      </c>
      <c r="I127" s="107">
        <v>861</v>
      </c>
      <c r="J127" s="107">
        <v>0.111</v>
      </c>
      <c r="K127" s="107">
        <v>830</v>
      </c>
      <c r="L127" s="107">
        <v>0.78200000000000003</v>
      </c>
      <c r="M127" s="107">
        <v>19554</v>
      </c>
      <c r="N127" s="107">
        <v>307.58</v>
      </c>
      <c r="O127" s="107">
        <v>0.47865200000000002</v>
      </c>
      <c r="P127" s="107">
        <v>12.487</v>
      </c>
      <c r="Q127" s="107">
        <v>283251</v>
      </c>
      <c r="R127" s="107">
        <v>11595</v>
      </c>
      <c r="S127" s="107" t="s">
        <v>335</v>
      </c>
      <c r="T127" s="107">
        <v>11131</v>
      </c>
      <c r="U127" s="107" t="s">
        <v>590</v>
      </c>
      <c r="V127" s="107">
        <v>260525</v>
      </c>
      <c r="W127" s="107" t="s">
        <v>591</v>
      </c>
      <c r="X127" s="107">
        <v>0.96001550000000002</v>
      </c>
      <c r="Y127" s="107">
        <v>307.58</v>
      </c>
      <c r="Z127" s="107">
        <v>307.58</v>
      </c>
      <c r="AA127" s="107">
        <v>22.469656000000001</v>
      </c>
    </row>
    <row r="128" spans="1:27" x14ac:dyDescent="0.15">
      <c r="A128" s="107">
        <v>37</v>
      </c>
      <c r="B128" s="107" t="s">
        <v>592</v>
      </c>
      <c r="C128" s="107" t="s">
        <v>223</v>
      </c>
      <c r="D128" s="107" t="s">
        <v>224</v>
      </c>
      <c r="E128" s="107" t="s">
        <v>225</v>
      </c>
      <c r="F128" s="107">
        <v>34.9</v>
      </c>
      <c r="G128" s="107">
        <v>1</v>
      </c>
      <c r="H128" s="107">
        <v>83.093000000000004</v>
      </c>
      <c r="I128" s="107">
        <v>4273</v>
      </c>
      <c r="J128" s="107">
        <v>0.61</v>
      </c>
      <c r="K128" s="107">
        <v>3134</v>
      </c>
      <c r="L128" s="107">
        <v>5.7000000000000002E-2</v>
      </c>
      <c r="M128" s="107">
        <v>1062</v>
      </c>
      <c r="N128" s="107">
        <v>-0.88600000000000001</v>
      </c>
      <c r="O128" s="107">
        <v>0.366149</v>
      </c>
      <c r="P128" s="107">
        <v>83.759</v>
      </c>
      <c r="Q128" s="107">
        <v>163000</v>
      </c>
      <c r="R128" s="107">
        <v>83093</v>
      </c>
      <c r="S128" s="107" t="s">
        <v>593</v>
      </c>
      <c r="T128" s="107">
        <v>60953</v>
      </c>
      <c r="U128" s="107" t="s">
        <v>594</v>
      </c>
      <c r="V128" s="107">
        <v>18955</v>
      </c>
      <c r="W128" s="107" t="s">
        <v>595</v>
      </c>
      <c r="X128" s="107">
        <v>0.73355649999999994</v>
      </c>
      <c r="Y128" s="107">
        <v>-0.88600000000000001</v>
      </c>
      <c r="Z128" s="107">
        <v>-0.88600000000000001</v>
      </c>
      <c r="AA128" s="107">
        <v>0.22811419999999999</v>
      </c>
    </row>
    <row r="129" spans="1:27" x14ac:dyDescent="0.15">
      <c r="A129" s="107">
        <v>37</v>
      </c>
      <c r="B129" s="107" t="s">
        <v>592</v>
      </c>
      <c r="C129" s="107" t="s">
        <v>223</v>
      </c>
      <c r="D129" s="107" t="s">
        <v>224</v>
      </c>
      <c r="E129" s="107" t="s">
        <v>225</v>
      </c>
      <c r="F129" s="107">
        <v>74.599999999999994</v>
      </c>
      <c r="G129" s="107">
        <v>2</v>
      </c>
      <c r="H129" s="107">
        <v>83.183999999999997</v>
      </c>
      <c r="I129" s="107">
        <v>4274</v>
      </c>
      <c r="J129" s="107">
        <v>0.61099999999999999</v>
      </c>
      <c r="K129" s="107">
        <v>3141</v>
      </c>
      <c r="L129" s="107">
        <v>5.5E-2</v>
      </c>
      <c r="M129" s="107">
        <v>1023</v>
      </c>
      <c r="N129" s="107">
        <v>0.64400000000000002</v>
      </c>
      <c r="O129" s="107">
        <v>0.36670700000000001</v>
      </c>
      <c r="P129" s="107">
        <v>83.85</v>
      </c>
      <c r="Q129" s="107">
        <v>162655</v>
      </c>
      <c r="R129" s="107">
        <v>83184</v>
      </c>
      <c r="S129" s="107" t="s">
        <v>259</v>
      </c>
      <c r="T129" s="107">
        <v>61114</v>
      </c>
      <c r="U129" s="107" t="s">
        <v>596</v>
      </c>
      <c r="V129" s="107">
        <v>18357</v>
      </c>
      <c r="W129" s="107" t="s">
        <v>597</v>
      </c>
      <c r="X129" s="107">
        <v>0.73467990000000005</v>
      </c>
      <c r="Y129" s="107">
        <v>0.64400000000000002</v>
      </c>
      <c r="Z129" s="107">
        <v>0.64400000000000002</v>
      </c>
      <c r="AA129" s="107">
        <v>0.2206853</v>
      </c>
    </row>
    <row r="130" spans="1:27" x14ac:dyDescent="0.15">
      <c r="A130" s="107">
        <v>37</v>
      </c>
      <c r="B130" s="107" t="s">
        <v>592</v>
      </c>
      <c r="C130" s="107" t="s">
        <v>223</v>
      </c>
      <c r="D130" s="107" t="s">
        <v>224</v>
      </c>
      <c r="E130" s="107" t="s">
        <v>225</v>
      </c>
      <c r="F130" s="107">
        <v>114.5</v>
      </c>
      <c r="G130" s="107">
        <v>3</v>
      </c>
      <c r="H130" s="107">
        <v>83.177000000000007</v>
      </c>
      <c r="I130" s="107">
        <v>4275</v>
      </c>
      <c r="J130" s="107">
        <v>0.61099999999999999</v>
      </c>
      <c r="K130" s="107">
        <v>3139</v>
      </c>
      <c r="L130" s="107">
        <v>5.5E-2</v>
      </c>
      <c r="M130" s="107">
        <v>1016</v>
      </c>
      <c r="N130" s="107">
        <v>0</v>
      </c>
      <c r="O130" s="107">
        <v>0.36647200000000002</v>
      </c>
      <c r="P130" s="107">
        <v>83.841999999999999</v>
      </c>
      <c r="Q130" s="107">
        <v>162479</v>
      </c>
      <c r="R130" s="107">
        <v>83177</v>
      </c>
      <c r="S130" s="107" t="s">
        <v>283</v>
      </c>
      <c r="T130" s="107">
        <v>61069</v>
      </c>
      <c r="U130" s="107" t="s">
        <v>598</v>
      </c>
      <c r="V130" s="107">
        <v>18232</v>
      </c>
      <c r="W130" s="107" t="s">
        <v>599</v>
      </c>
      <c r="X130" s="107">
        <v>0.73420700000000005</v>
      </c>
      <c r="Y130" s="107">
        <v>0</v>
      </c>
      <c r="Z130" s="107">
        <v>0</v>
      </c>
      <c r="AA130" s="107">
        <v>0.2191989</v>
      </c>
    </row>
    <row r="131" spans="1:27" x14ac:dyDescent="0.15">
      <c r="A131" s="107">
        <v>37</v>
      </c>
      <c r="B131" s="107" t="s">
        <v>592</v>
      </c>
      <c r="C131" s="107" t="s">
        <v>223</v>
      </c>
      <c r="D131" s="107" t="s">
        <v>224</v>
      </c>
      <c r="E131" s="107" t="s">
        <v>225</v>
      </c>
      <c r="F131" s="107">
        <v>154.19999999999999</v>
      </c>
      <c r="G131" s="107">
        <v>4</v>
      </c>
      <c r="H131" s="107">
        <v>83.203999999999994</v>
      </c>
      <c r="I131" s="107">
        <v>4275</v>
      </c>
      <c r="J131" s="107">
        <v>0.61099999999999999</v>
      </c>
      <c r="K131" s="107">
        <v>3138</v>
      </c>
      <c r="L131" s="107">
        <v>5.5E-2</v>
      </c>
      <c r="M131" s="107">
        <v>1017</v>
      </c>
      <c r="N131" s="107">
        <v>-0.20799999999999999</v>
      </c>
      <c r="O131" s="107">
        <v>0.366396</v>
      </c>
      <c r="P131" s="107">
        <v>83.87</v>
      </c>
      <c r="Q131" s="107">
        <v>162568</v>
      </c>
      <c r="R131" s="107">
        <v>83204</v>
      </c>
      <c r="S131" s="107" t="s">
        <v>280</v>
      </c>
      <c r="T131" s="107">
        <v>61076</v>
      </c>
      <c r="U131" s="107" t="s">
        <v>600</v>
      </c>
      <c r="V131" s="107">
        <v>18287</v>
      </c>
      <c r="W131" s="107" t="s">
        <v>601</v>
      </c>
      <c r="X131" s="107">
        <v>0.73405430000000005</v>
      </c>
      <c r="Y131" s="107">
        <v>-0.20799999999999999</v>
      </c>
      <c r="Z131" s="107">
        <v>-0.20799999999999999</v>
      </c>
      <c r="AA131" s="107">
        <v>0.2197906</v>
      </c>
    </row>
    <row r="132" spans="1:27" x14ac:dyDescent="0.15">
      <c r="A132" s="107">
        <v>37</v>
      </c>
      <c r="B132" s="107" t="s">
        <v>592</v>
      </c>
      <c r="C132" s="107" t="s">
        <v>223</v>
      </c>
      <c r="D132" s="107" t="s">
        <v>224</v>
      </c>
      <c r="E132" s="107" t="s">
        <v>225</v>
      </c>
      <c r="F132" s="107">
        <v>348.4</v>
      </c>
      <c r="G132" s="107">
        <v>5</v>
      </c>
      <c r="H132" s="107">
        <v>11.683</v>
      </c>
      <c r="I132" s="107">
        <v>868</v>
      </c>
      <c r="J132" s="107">
        <v>0.11600000000000001</v>
      </c>
      <c r="K132" s="107">
        <v>866</v>
      </c>
      <c r="L132" s="107">
        <v>0.78</v>
      </c>
      <c r="M132" s="107">
        <v>19562</v>
      </c>
      <c r="N132" s="107">
        <v>352.88499999999999</v>
      </c>
      <c r="O132" s="107">
        <v>0.49515399999999998</v>
      </c>
      <c r="P132" s="107">
        <v>12.579000000000001</v>
      </c>
      <c r="Q132" s="107">
        <v>283254</v>
      </c>
      <c r="R132" s="107">
        <v>11683</v>
      </c>
      <c r="S132" s="107" t="s">
        <v>602</v>
      </c>
      <c r="T132" s="107">
        <v>11604</v>
      </c>
      <c r="U132" s="107" t="s">
        <v>603</v>
      </c>
      <c r="V132" s="107">
        <v>259967</v>
      </c>
      <c r="W132" s="107" t="s">
        <v>604</v>
      </c>
      <c r="X132" s="107">
        <v>0.99329780000000001</v>
      </c>
      <c r="Y132" s="107">
        <v>352.88499999999999</v>
      </c>
      <c r="Z132" s="107">
        <v>352.88499999999999</v>
      </c>
      <c r="AA132" s="107">
        <v>22.252263800000001</v>
      </c>
    </row>
    <row r="133" spans="1:27" x14ac:dyDescent="0.15">
      <c r="A133" s="107">
        <v>37</v>
      </c>
      <c r="B133" s="107" t="s">
        <v>592</v>
      </c>
      <c r="C133" s="107" t="s">
        <v>223</v>
      </c>
      <c r="D133" s="107" t="s">
        <v>224</v>
      </c>
      <c r="E133" s="107" t="s">
        <v>225</v>
      </c>
      <c r="F133" s="107">
        <v>413.2</v>
      </c>
      <c r="G133" s="107">
        <v>6</v>
      </c>
      <c r="H133" s="107">
        <v>10.852</v>
      </c>
      <c r="I133" s="107">
        <v>807</v>
      </c>
      <c r="J133" s="107">
        <v>0.107</v>
      </c>
      <c r="K133" s="107">
        <v>802</v>
      </c>
      <c r="L133" s="107">
        <v>0.71399999999999997</v>
      </c>
      <c r="M133" s="107">
        <v>17930</v>
      </c>
      <c r="N133" s="107">
        <v>347.94799999999998</v>
      </c>
      <c r="O133" s="107">
        <v>0.49335600000000002</v>
      </c>
      <c r="P133" s="107">
        <v>11.673999999999999</v>
      </c>
      <c r="Q133" s="107">
        <v>259596</v>
      </c>
      <c r="R133" s="107">
        <v>10852</v>
      </c>
      <c r="S133" s="107" t="s">
        <v>605</v>
      </c>
      <c r="T133" s="107">
        <v>10740</v>
      </c>
      <c r="U133" s="107" t="s">
        <v>606</v>
      </c>
      <c r="V133" s="107">
        <v>238003</v>
      </c>
      <c r="W133" s="107" t="s">
        <v>607</v>
      </c>
      <c r="X133" s="107">
        <v>0.98967260000000001</v>
      </c>
      <c r="Y133" s="107">
        <v>347.94799999999998</v>
      </c>
      <c r="Z133" s="107">
        <v>347.94799999999998</v>
      </c>
      <c r="AA133" s="107">
        <v>21.931243299999998</v>
      </c>
    </row>
    <row r="134" spans="1:27" x14ac:dyDescent="0.15">
      <c r="A134" s="107">
        <v>36</v>
      </c>
      <c r="B134" s="107" t="s">
        <v>608</v>
      </c>
      <c r="C134" s="107" t="s">
        <v>223</v>
      </c>
      <c r="D134" s="107" t="s">
        <v>224</v>
      </c>
      <c r="E134" s="107" t="s">
        <v>225</v>
      </c>
      <c r="F134" s="107">
        <v>34.9</v>
      </c>
      <c r="G134" s="107">
        <v>1</v>
      </c>
      <c r="H134" s="107">
        <v>83.08</v>
      </c>
      <c r="I134" s="107">
        <v>4270</v>
      </c>
      <c r="J134" s="107">
        <v>0.60899999999999999</v>
      </c>
      <c r="K134" s="107">
        <v>3132</v>
      </c>
      <c r="L134" s="107">
        <v>5.7000000000000002E-2</v>
      </c>
      <c r="M134" s="107">
        <v>1058</v>
      </c>
      <c r="N134" s="107">
        <v>-1.0940000000000001</v>
      </c>
      <c r="O134" s="107">
        <v>0.36607299999999998</v>
      </c>
      <c r="P134" s="107">
        <v>83.747</v>
      </c>
      <c r="Q134" s="107">
        <v>162908</v>
      </c>
      <c r="R134" s="107">
        <v>83080</v>
      </c>
      <c r="S134" s="107" t="s">
        <v>609</v>
      </c>
      <c r="T134" s="107">
        <v>60943</v>
      </c>
      <c r="U134" s="107" t="s">
        <v>610</v>
      </c>
      <c r="V134" s="107">
        <v>18884</v>
      </c>
      <c r="W134" s="107" t="s">
        <v>378</v>
      </c>
      <c r="X134" s="107">
        <v>0.73354059999999999</v>
      </c>
      <c r="Y134" s="107">
        <v>-1.0940000000000001</v>
      </c>
      <c r="Z134" s="107">
        <v>-1.0940000000000001</v>
      </c>
      <c r="AA134" s="107">
        <v>0.2273029</v>
      </c>
    </row>
    <row r="135" spans="1:27" x14ac:dyDescent="0.15">
      <c r="A135" s="107">
        <v>36</v>
      </c>
      <c r="B135" s="107" t="s">
        <v>608</v>
      </c>
      <c r="C135" s="107" t="s">
        <v>223</v>
      </c>
      <c r="D135" s="107" t="s">
        <v>224</v>
      </c>
      <c r="E135" s="107" t="s">
        <v>225</v>
      </c>
      <c r="F135" s="107">
        <v>74.599999999999994</v>
      </c>
      <c r="G135" s="107">
        <v>2</v>
      </c>
      <c r="H135" s="107">
        <v>83.128</v>
      </c>
      <c r="I135" s="107">
        <v>4272</v>
      </c>
      <c r="J135" s="107">
        <v>0.61099999999999999</v>
      </c>
      <c r="K135" s="107">
        <v>3139</v>
      </c>
      <c r="L135" s="107">
        <v>5.5E-2</v>
      </c>
      <c r="M135" s="107">
        <v>1017</v>
      </c>
      <c r="N135" s="107">
        <v>0.69399999999999995</v>
      </c>
      <c r="O135" s="107">
        <v>0.36672500000000002</v>
      </c>
      <c r="P135" s="107">
        <v>83.793000000000006</v>
      </c>
      <c r="Q135" s="107">
        <v>162483</v>
      </c>
      <c r="R135" s="107">
        <v>83128</v>
      </c>
      <c r="S135" s="107" t="s">
        <v>611</v>
      </c>
      <c r="T135" s="107">
        <v>61087</v>
      </c>
      <c r="U135" s="107" t="s">
        <v>381</v>
      </c>
      <c r="V135" s="107">
        <v>18268</v>
      </c>
      <c r="W135" s="107" t="s">
        <v>487</v>
      </c>
      <c r="X135" s="107">
        <v>0.7348536</v>
      </c>
      <c r="Y135" s="107">
        <v>0.69399999999999995</v>
      </c>
      <c r="Z135" s="107">
        <v>0.69399999999999995</v>
      </c>
      <c r="AA135" s="107">
        <v>0.21976270000000001</v>
      </c>
    </row>
    <row r="136" spans="1:27" x14ac:dyDescent="0.15">
      <c r="A136" s="107">
        <v>36</v>
      </c>
      <c r="B136" s="107" t="s">
        <v>608</v>
      </c>
      <c r="C136" s="107" t="s">
        <v>223</v>
      </c>
      <c r="D136" s="107" t="s">
        <v>224</v>
      </c>
      <c r="E136" s="107" t="s">
        <v>225</v>
      </c>
      <c r="F136" s="107">
        <v>114.5</v>
      </c>
      <c r="G136" s="107">
        <v>3</v>
      </c>
      <c r="H136" s="107">
        <v>83.159000000000006</v>
      </c>
      <c r="I136" s="107">
        <v>4272</v>
      </c>
      <c r="J136" s="107">
        <v>0.61099999999999999</v>
      </c>
      <c r="K136" s="107">
        <v>3138</v>
      </c>
      <c r="L136" s="107">
        <v>5.3999999999999999E-2</v>
      </c>
      <c r="M136" s="107">
        <v>1011</v>
      </c>
      <c r="N136" s="107">
        <v>0</v>
      </c>
      <c r="O136" s="107">
        <v>0.36647200000000002</v>
      </c>
      <c r="P136" s="107">
        <v>83.823999999999998</v>
      </c>
      <c r="Q136" s="107">
        <v>162376</v>
      </c>
      <c r="R136" s="107">
        <v>83159</v>
      </c>
      <c r="S136" s="107" t="s">
        <v>612</v>
      </c>
      <c r="T136" s="107">
        <v>61067</v>
      </c>
      <c r="U136" s="107" t="s">
        <v>613</v>
      </c>
      <c r="V136" s="107">
        <v>18150</v>
      </c>
      <c r="W136" s="107" t="s">
        <v>614</v>
      </c>
      <c r="X136" s="107">
        <v>0.734344</v>
      </c>
      <c r="Y136" s="107">
        <v>0</v>
      </c>
      <c r="Z136" s="107">
        <v>0</v>
      </c>
      <c r="AA136" s="107">
        <v>0.2182627</v>
      </c>
    </row>
    <row r="137" spans="1:27" x14ac:dyDescent="0.15">
      <c r="A137" s="107">
        <v>36</v>
      </c>
      <c r="B137" s="107" t="s">
        <v>608</v>
      </c>
      <c r="C137" s="107" t="s">
        <v>223</v>
      </c>
      <c r="D137" s="107" t="s">
        <v>224</v>
      </c>
      <c r="E137" s="107" t="s">
        <v>225</v>
      </c>
      <c r="F137" s="107">
        <v>154.19999999999999</v>
      </c>
      <c r="G137" s="107">
        <v>4</v>
      </c>
      <c r="H137" s="107">
        <v>83.17</v>
      </c>
      <c r="I137" s="107">
        <v>4270</v>
      </c>
      <c r="J137" s="107">
        <v>0.61</v>
      </c>
      <c r="K137" s="107">
        <v>3133</v>
      </c>
      <c r="L137" s="107">
        <v>5.5E-2</v>
      </c>
      <c r="M137" s="107">
        <v>1010</v>
      </c>
      <c r="N137" s="107">
        <v>-0.74299999999999999</v>
      </c>
      <c r="O137" s="107">
        <v>0.366201</v>
      </c>
      <c r="P137" s="107">
        <v>83.834999999999994</v>
      </c>
      <c r="Q137" s="107">
        <v>162381</v>
      </c>
      <c r="R137" s="107">
        <v>83170</v>
      </c>
      <c r="S137" s="107" t="s">
        <v>388</v>
      </c>
      <c r="T137" s="107">
        <v>61030</v>
      </c>
      <c r="U137" s="107" t="s">
        <v>615</v>
      </c>
      <c r="V137" s="107">
        <v>18181</v>
      </c>
      <c r="W137" s="107" t="s">
        <v>616</v>
      </c>
      <c r="X137" s="107">
        <v>0.73379839999999996</v>
      </c>
      <c r="Y137" s="107">
        <v>-0.74299999999999999</v>
      </c>
      <c r="Z137" s="107">
        <v>-0.74299999999999999</v>
      </c>
      <c r="AA137" s="107">
        <v>0.2186012</v>
      </c>
    </row>
    <row r="138" spans="1:27" x14ac:dyDescent="0.15">
      <c r="A138" s="107">
        <v>36</v>
      </c>
      <c r="B138" s="107" t="s">
        <v>608</v>
      </c>
      <c r="C138" s="107" t="s">
        <v>223</v>
      </c>
      <c r="D138" s="107" t="s">
        <v>224</v>
      </c>
      <c r="E138" s="107" t="s">
        <v>225</v>
      </c>
      <c r="F138" s="107">
        <v>348.2</v>
      </c>
      <c r="G138" s="107">
        <v>5</v>
      </c>
      <c r="H138" s="107">
        <v>11.648</v>
      </c>
      <c r="I138" s="107">
        <v>860</v>
      </c>
      <c r="J138" s="107">
        <v>0.106</v>
      </c>
      <c r="K138" s="107">
        <v>788</v>
      </c>
      <c r="L138" s="107">
        <v>0.77200000000000002</v>
      </c>
      <c r="M138" s="107">
        <v>19273</v>
      </c>
      <c r="N138" s="107">
        <v>241.18199999999999</v>
      </c>
      <c r="O138" s="107">
        <v>0.454457</v>
      </c>
      <c r="P138" s="107">
        <v>12.526</v>
      </c>
      <c r="Q138" s="107">
        <v>279603</v>
      </c>
      <c r="R138" s="107">
        <v>11648</v>
      </c>
      <c r="S138" s="107" t="s">
        <v>230</v>
      </c>
      <c r="T138" s="107">
        <v>10616</v>
      </c>
      <c r="U138" s="107" t="s">
        <v>617</v>
      </c>
      <c r="V138" s="107">
        <v>257338</v>
      </c>
      <c r="W138" s="107" t="s">
        <v>618</v>
      </c>
      <c r="X138" s="107">
        <v>0.9114544</v>
      </c>
      <c r="Y138" s="107">
        <v>241.18199999999999</v>
      </c>
      <c r="Z138" s="107">
        <v>241.18199999999999</v>
      </c>
      <c r="AA138" s="107">
        <v>22.093174300000001</v>
      </c>
    </row>
    <row r="139" spans="1:27" x14ac:dyDescent="0.15">
      <c r="A139" s="107">
        <v>36</v>
      </c>
      <c r="B139" s="107" t="s">
        <v>608</v>
      </c>
      <c r="C139" s="107" t="s">
        <v>223</v>
      </c>
      <c r="D139" s="107" t="s">
        <v>224</v>
      </c>
      <c r="E139" s="107" t="s">
        <v>225</v>
      </c>
      <c r="F139" s="107">
        <v>412.8</v>
      </c>
      <c r="G139" s="107">
        <v>6</v>
      </c>
      <c r="H139" s="107">
        <v>10.71</v>
      </c>
      <c r="I139" s="107">
        <v>792</v>
      </c>
      <c r="J139" s="107">
        <v>9.8000000000000004E-2</v>
      </c>
      <c r="K139" s="107">
        <v>724</v>
      </c>
      <c r="L139" s="107">
        <v>0.70499999999999996</v>
      </c>
      <c r="M139" s="107">
        <v>17595</v>
      </c>
      <c r="N139" s="107">
        <v>239.75299999999999</v>
      </c>
      <c r="O139" s="107">
        <v>0.45393600000000001</v>
      </c>
      <c r="P139" s="107">
        <v>11.512</v>
      </c>
      <c r="Q139" s="107">
        <v>255328</v>
      </c>
      <c r="R139" s="107">
        <v>10710</v>
      </c>
      <c r="S139" s="107" t="s">
        <v>619</v>
      </c>
      <c r="T139" s="107">
        <v>9751</v>
      </c>
      <c r="U139" s="107" t="s">
        <v>347</v>
      </c>
      <c r="V139" s="107">
        <v>234867</v>
      </c>
      <c r="W139" s="107" t="s">
        <v>620</v>
      </c>
      <c r="X139" s="107">
        <v>0.91040489999999996</v>
      </c>
      <c r="Y139" s="107">
        <v>239.75299999999999</v>
      </c>
      <c r="Z139" s="107">
        <v>239.75299999999999</v>
      </c>
      <c r="AA139" s="107">
        <v>21.929399</v>
      </c>
    </row>
    <row r="140" spans="1:27" x14ac:dyDescent="0.15">
      <c r="A140" s="107">
        <v>35</v>
      </c>
      <c r="B140" s="107" t="s">
        <v>621</v>
      </c>
      <c r="C140" s="107" t="s">
        <v>223</v>
      </c>
      <c r="D140" s="107" t="s">
        <v>224</v>
      </c>
      <c r="E140" s="107" t="s">
        <v>225</v>
      </c>
      <c r="F140" s="107">
        <v>34.9</v>
      </c>
      <c r="G140" s="107">
        <v>1</v>
      </c>
      <c r="H140" s="107">
        <v>83.055000000000007</v>
      </c>
      <c r="I140" s="107">
        <v>4272</v>
      </c>
      <c r="J140" s="107">
        <v>0.60899999999999999</v>
      </c>
      <c r="K140" s="107">
        <v>3132</v>
      </c>
      <c r="L140" s="107">
        <v>5.6000000000000001E-2</v>
      </c>
      <c r="M140" s="107">
        <v>1056</v>
      </c>
      <c r="N140" s="107">
        <v>-0.753</v>
      </c>
      <c r="O140" s="107">
        <v>0.36619699999999999</v>
      </c>
      <c r="P140" s="107">
        <v>83.721000000000004</v>
      </c>
      <c r="Q140" s="107">
        <v>162808</v>
      </c>
      <c r="R140" s="107">
        <v>83055</v>
      </c>
      <c r="S140" s="107" t="s">
        <v>622</v>
      </c>
      <c r="T140" s="107">
        <v>60923</v>
      </c>
      <c r="U140" s="107" t="s">
        <v>623</v>
      </c>
      <c r="V140" s="107">
        <v>18830</v>
      </c>
      <c r="W140" s="107" t="s">
        <v>624</v>
      </c>
      <c r="X140" s="107">
        <v>0.73353250000000003</v>
      </c>
      <c r="Y140" s="107">
        <v>-0.753</v>
      </c>
      <c r="Z140" s="107">
        <v>-0.753</v>
      </c>
      <c r="AA140" s="107">
        <v>0.22672030000000001</v>
      </c>
    </row>
    <row r="141" spans="1:27" x14ac:dyDescent="0.15">
      <c r="A141" s="107">
        <v>35</v>
      </c>
      <c r="B141" s="107" t="s">
        <v>621</v>
      </c>
      <c r="C141" s="107" t="s">
        <v>223</v>
      </c>
      <c r="D141" s="107" t="s">
        <v>224</v>
      </c>
      <c r="E141" s="107" t="s">
        <v>225</v>
      </c>
      <c r="F141" s="107">
        <v>74.599999999999994</v>
      </c>
      <c r="G141" s="107">
        <v>2</v>
      </c>
      <c r="H141" s="107">
        <v>83.12</v>
      </c>
      <c r="I141" s="107">
        <v>4274</v>
      </c>
      <c r="J141" s="107">
        <v>0.61</v>
      </c>
      <c r="K141" s="107">
        <v>3140</v>
      </c>
      <c r="L141" s="107">
        <v>5.5E-2</v>
      </c>
      <c r="M141" s="107">
        <v>1015</v>
      </c>
      <c r="N141" s="107">
        <v>0.45700000000000002</v>
      </c>
      <c r="O141" s="107">
        <v>0.36663899999999999</v>
      </c>
      <c r="P141" s="107">
        <v>83.784999999999997</v>
      </c>
      <c r="Q141" s="107">
        <v>162391</v>
      </c>
      <c r="R141" s="107">
        <v>83120</v>
      </c>
      <c r="S141" s="107" t="s">
        <v>625</v>
      </c>
      <c r="T141" s="107">
        <v>61045</v>
      </c>
      <c r="U141" s="107" t="s">
        <v>626</v>
      </c>
      <c r="V141" s="107">
        <v>18227</v>
      </c>
      <c r="W141" s="107" t="s">
        <v>627</v>
      </c>
      <c r="X141" s="107">
        <v>0.73442079999999998</v>
      </c>
      <c r="Y141" s="107">
        <v>0.45700000000000002</v>
      </c>
      <c r="Z141" s="107">
        <v>0.45700000000000002</v>
      </c>
      <c r="AA141" s="107">
        <v>0.21928130000000001</v>
      </c>
    </row>
    <row r="142" spans="1:27" x14ac:dyDescent="0.15">
      <c r="A142" s="107">
        <v>35</v>
      </c>
      <c r="B142" s="107" t="s">
        <v>621</v>
      </c>
      <c r="C142" s="107" t="s">
        <v>223</v>
      </c>
      <c r="D142" s="107" t="s">
        <v>224</v>
      </c>
      <c r="E142" s="107" t="s">
        <v>225</v>
      </c>
      <c r="F142" s="107">
        <v>114.5</v>
      </c>
      <c r="G142" s="107">
        <v>3</v>
      </c>
      <c r="H142" s="107">
        <v>83.149000000000001</v>
      </c>
      <c r="I142" s="107">
        <v>4274</v>
      </c>
      <c r="J142" s="107">
        <v>0.61</v>
      </c>
      <c r="K142" s="107">
        <v>3138</v>
      </c>
      <c r="L142" s="107">
        <v>5.3999999999999999E-2</v>
      </c>
      <c r="M142" s="107">
        <v>1008</v>
      </c>
      <c r="N142" s="107">
        <v>0</v>
      </c>
      <c r="O142" s="107">
        <v>0.36647200000000002</v>
      </c>
      <c r="P142" s="107">
        <v>83.813999999999993</v>
      </c>
      <c r="Q142" s="107">
        <v>162285</v>
      </c>
      <c r="R142" s="107">
        <v>83149</v>
      </c>
      <c r="S142" s="107" t="s">
        <v>628</v>
      </c>
      <c r="T142" s="107">
        <v>61038</v>
      </c>
      <c r="U142" s="107" t="s">
        <v>629</v>
      </c>
      <c r="V142" s="107">
        <v>18098</v>
      </c>
      <c r="W142" s="107" t="s">
        <v>630</v>
      </c>
      <c r="X142" s="107">
        <v>0.7340854</v>
      </c>
      <c r="Y142" s="107">
        <v>0</v>
      </c>
      <c r="Z142" s="107">
        <v>0</v>
      </c>
      <c r="AA142" s="107">
        <v>0.21765570000000001</v>
      </c>
    </row>
    <row r="143" spans="1:27" x14ac:dyDescent="0.15">
      <c r="A143" s="107">
        <v>35</v>
      </c>
      <c r="B143" s="107" t="s">
        <v>621</v>
      </c>
      <c r="C143" s="107" t="s">
        <v>223</v>
      </c>
      <c r="D143" s="107" t="s">
        <v>224</v>
      </c>
      <c r="E143" s="107" t="s">
        <v>225</v>
      </c>
      <c r="F143" s="107">
        <v>154.19999999999999</v>
      </c>
      <c r="G143" s="107">
        <v>4</v>
      </c>
      <c r="H143" s="107">
        <v>83.186000000000007</v>
      </c>
      <c r="I143" s="107">
        <v>4273</v>
      </c>
      <c r="J143" s="107">
        <v>0.61099999999999999</v>
      </c>
      <c r="K143" s="107">
        <v>3137</v>
      </c>
      <c r="L143" s="107">
        <v>5.5E-2</v>
      </c>
      <c r="M143" s="107">
        <v>1010</v>
      </c>
      <c r="N143" s="107">
        <v>6.4000000000000001E-2</v>
      </c>
      <c r="O143" s="107">
        <v>0.36649599999999999</v>
      </c>
      <c r="P143" s="107">
        <v>83.852000000000004</v>
      </c>
      <c r="Q143" s="107">
        <v>162424</v>
      </c>
      <c r="R143" s="107">
        <v>83186</v>
      </c>
      <c r="S143" s="107" t="s">
        <v>631</v>
      </c>
      <c r="T143" s="107">
        <v>61070</v>
      </c>
      <c r="U143" s="107" t="s">
        <v>381</v>
      </c>
      <c r="V143" s="107">
        <v>18168</v>
      </c>
      <c r="W143" s="107" t="s">
        <v>632</v>
      </c>
      <c r="X143" s="107">
        <v>0.73413280000000003</v>
      </c>
      <c r="Y143" s="107">
        <v>6.4000000000000001E-2</v>
      </c>
      <c r="Z143" s="107">
        <v>6.4000000000000001E-2</v>
      </c>
      <c r="AA143" s="107">
        <v>0.21840129999999999</v>
      </c>
    </row>
    <row r="144" spans="1:27" x14ac:dyDescent="0.15">
      <c r="A144" s="107">
        <v>35</v>
      </c>
      <c r="B144" s="107" t="s">
        <v>621</v>
      </c>
      <c r="C144" s="107" t="s">
        <v>223</v>
      </c>
      <c r="D144" s="107" t="s">
        <v>224</v>
      </c>
      <c r="E144" s="107" t="s">
        <v>225</v>
      </c>
      <c r="F144" s="107">
        <v>348.6</v>
      </c>
      <c r="G144" s="107">
        <v>5</v>
      </c>
      <c r="H144" s="107">
        <v>12.419</v>
      </c>
      <c r="I144" s="107">
        <v>916</v>
      </c>
      <c r="J144" s="107">
        <v>0.108</v>
      </c>
      <c r="K144" s="107">
        <v>800</v>
      </c>
      <c r="L144" s="107">
        <v>0.627</v>
      </c>
      <c r="M144" s="107">
        <v>15586</v>
      </c>
      <c r="N144" s="107">
        <v>185.83600000000001</v>
      </c>
      <c r="O144" s="107">
        <v>0.43428</v>
      </c>
      <c r="P144" s="107">
        <v>13.154</v>
      </c>
      <c r="Q144" s="107">
        <v>232116</v>
      </c>
      <c r="R144" s="107">
        <v>12419</v>
      </c>
      <c r="S144" s="107" t="s">
        <v>633</v>
      </c>
      <c r="T144" s="107">
        <v>10811</v>
      </c>
      <c r="U144" s="107" t="s">
        <v>634</v>
      </c>
      <c r="V144" s="107">
        <v>208885</v>
      </c>
      <c r="W144" s="107" t="s">
        <v>635</v>
      </c>
      <c r="X144" s="107">
        <v>0.87050490000000003</v>
      </c>
      <c r="Y144" s="107">
        <v>185.83600000000001</v>
      </c>
      <c r="Z144" s="107">
        <v>185.83600000000001</v>
      </c>
      <c r="AA144" s="107">
        <v>16.8195005</v>
      </c>
    </row>
    <row r="145" spans="1:27" x14ac:dyDescent="0.15">
      <c r="A145" s="107">
        <v>35</v>
      </c>
      <c r="B145" s="107" t="s">
        <v>621</v>
      </c>
      <c r="C145" s="107" t="s">
        <v>223</v>
      </c>
      <c r="D145" s="107" t="s">
        <v>224</v>
      </c>
      <c r="E145" s="107" t="s">
        <v>225</v>
      </c>
      <c r="F145" s="107">
        <v>413.4</v>
      </c>
      <c r="G145" s="107">
        <v>6</v>
      </c>
      <c r="H145" s="107">
        <v>11.552</v>
      </c>
      <c r="I145" s="107">
        <v>855</v>
      </c>
      <c r="J145" s="107">
        <v>0.1</v>
      </c>
      <c r="K145" s="107">
        <v>745</v>
      </c>
      <c r="L145" s="107">
        <v>0.57299999999999995</v>
      </c>
      <c r="M145" s="107">
        <v>14298</v>
      </c>
      <c r="N145" s="107">
        <v>182.67400000000001</v>
      </c>
      <c r="O145" s="107">
        <v>0.43312699999999998</v>
      </c>
      <c r="P145" s="107">
        <v>12.226000000000001</v>
      </c>
      <c r="Q145" s="107">
        <v>212719</v>
      </c>
      <c r="R145" s="107">
        <v>11552</v>
      </c>
      <c r="S145" s="107" t="s">
        <v>636</v>
      </c>
      <c r="T145" s="107">
        <v>10029</v>
      </c>
      <c r="U145" s="107" t="s">
        <v>637</v>
      </c>
      <c r="V145" s="107">
        <v>191138</v>
      </c>
      <c r="W145" s="107" t="s">
        <v>638</v>
      </c>
      <c r="X145" s="107">
        <v>0.86818399999999996</v>
      </c>
      <c r="Y145" s="107">
        <v>182.67400000000001</v>
      </c>
      <c r="Z145" s="107">
        <v>182.67400000000001</v>
      </c>
      <c r="AA145" s="107">
        <v>16.5458876</v>
      </c>
    </row>
    <row r="146" spans="1:27" x14ac:dyDescent="0.15">
      <c r="A146" s="107">
        <v>34</v>
      </c>
      <c r="B146" s="107" t="s">
        <v>639</v>
      </c>
      <c r="C146" s="107" t="s">
        <v>223</v>
      </c>
      <c r="D146" s="107" t="s">
        <v>224</v>
      </c>
      <c r="E146" s="107" t="s">
        <v>225</v>
      </c>
      <c r="F146" s="107">
        <v>34.9</v>
      </c>
      <c r="G146" s="107">
        <v>1</v>
      </c>
      <c r="H146" s="107">
        <v>82.992999999999995</v>
      </c>
      <c r="I146" s="107">
        <v>4269</v>
      </c>
      <c r="J146" s="107">
        <v>0.60899999999999999</v>
      </c>
      <c r="K146" s="107">
        <v>3131</v>
      </c>
      <c r="L146" s="107">
        <v>5.6000000000000001E-2</v>
      </c>
      <c r="M146" s="107">
        <v>1054</v>
      </c>
      <c r="N146" s="107">
        <v>-0.64700000000000002</v>
      </c>
      <c r="O146" s="107">
        <v>0.36623600000000001</v>
      </c>
      <c r="P146" s="107">
        <v>83.658000000000001</v>
      </c>
      <c r="Q146" s="107">
        <v>162676</v>
      </c>
      <c r="R146" s="107">
        <v>82993</v>
      </c>
      <c r="S146" s="107" t="s">
        <v>640</v>
      </c>
      <c r="T146" s="107">
        <v>60893</v>
      </c>
      <c r="U146" s="107" t="s">
        <v>412</v>
      </c>
      <c r="V146" s="107">
        <v>18790</v>
      </c>
      <c r="W146" s="107" t="s">
        <v>641</v>
      </c>
      <c r="X146" s="107">
        <v>0.73371039999999998</v>
      </c>
      <c r="Y146" s="107">
        <v>-0.64700000000000002</v>
      </c>
      <c r="Z146" s="107">
        <v>-0.64700000000000002</v>
      </c>
      <c r="AA146" s="107">
        <v>0.22639999999999999</v>
      </c>
    </row>
    <row r="147" spans="1:27" x14ac:dyDescent="0.15">
      <c r="A147" s="107">
        <v>34</v>
      </c>
      <c r="B147" s="107" t="s">
        <v>639</v>
      </c>
      <c r="C147" s="107" t="s">
        <v>223</v>
      </c>
      <c r="D147" s="107" t="s">
        <v>224</v>
      </c>
      <c r="E147" s="107" t="s">
        <v>225</v>
      </c>
      <c r="F147" s="107">
        <v>74.599999999999994</v>
      </c>
      <c r="G147" s="107">
        <v>2</v>
      </c>
      <c r="H147" s="107">
        <v>83.084000000000003</v>
      </c>
      <c r="I147" s="107">
        <v>4268</v>
      </c>
      <c r="J147" s="107">
        <v>0.61</v>
      </c>
      <c r="K147" s="107">
        <v>3134</v>
      </c>
      <c r="L147" s="107">
        <v>5.3999999999999999E-2</v>
      </c>
      <c r="M147" s="107">
        <v>1009</v>
      </c>
      <c r="N147" s="107">
        <v>-0.17699999999999999</v>
      </c>
      <c r="O147" s="107">
        <v>0.36640699999999998</v>
      </c>
      <c r="P147" s="107">
        <v>83.748999999999995</v>
      </c>
      <c r="Q147" s="107">
        <v>162214</v>
      </c>
      <c r="R147" s="107">
        <v>83084</v>
      </c>
      <c r="S147" s="107" t="s">
        <v>642</v>
      </c>
      <c r="T147" s="107">
        <v>60988</v>
      </c>
      <c r="U147" s="107" t="s">
        <v>643</v>
      </c>
      <c r="V147" s="107">
        <v>18141</v>
      </c>
      <c r="W147" s="107" t="s">
        <v>644</v>
      </c>
      <c r="X147" s="107">
        <v>0.73405489999999995</v>
      </c>
      <c r="Y147" s="107">
        <v>-0.17699999999999999</v>
      </c>
      <c r="Z147" s="107">
        <v>-0.17699999999999999</v>
      </c>
      <c r="AA147" s="107">
        <v>0.21834519999999999</v>
      </c>
    </row>
    <row r="148" spans="1:27" x14ac:dyDescent="0.15">
      <c r="A148" s="107">
        <v>34</v>
      </c>
      <c r="B148" s="107" t="s">
        <v>639</v>
      </c>
      <c r="C148" s="107" t="s">
        <v>223</v>
      </c>
      <c r="D148" s="107" t="s">
        <v>224</v>
      </c>
      <c r="E148" s="107" t="s">
        <v>225</v>
      </c>
      <c r="F148" s="107">
        <v>114.5</v>
      </c>
      <c r="G148" s="107">
        <v>3</v>
      </c>
      <c r="H148" s="107">
        <v>83.087000000000003</v>
      </c>
      <c r="I148" s="107">
        <v>4270</v>
      </c>
      <c r="J148" s="107">
        <v>0.61</v>
      </c>
      <c r="K148" s="107">
        <v>3135</v>
      </c>
      <c r="L148" s="107">
        <v>5.3999999999999999E-2</v>
      </c>
      <c r="M148" s="107">
        <v>1004</v>
      </c>
      <c r="N148" s="107">
        <v>0</v>
      </c>
      <c r="O148" s="107">
        <v>0.36647200000000002</v>
      </c>
      <c r="P148" s="107">
        <v>83.751000000000005</v>
      </c>
      <c r="Q148" s="107">
        <v>162118</v>
      </c>
      <c r="R148" s="107">
        <v>83087</v>
      </c>
      <c r="S148" s="107" t="s">
        <v>645</v>
      </c>
      <c r="T148" s="107">
        <v>61001</v>
      </c>
      <c r="U148" s="107" t="s">
        <v>276</v>
      </c>
      <c r="V148" s="107">
        <v>18030</v>
      </c>
      <c r="W148" s="107" t="s">
        <v>646</v>
      </c>
      <c r="X148" s="107">
        <v>0.73418510000000003</v>
      </c>
      <c r="Y148" s="107">
        <v>0</v>
      </c>
      <c r="Z148" s="107">
        <v>0</v>
      </c>
      <c r="AA148" s="107">
        <v>0.21700259999999999</v>
      </c>
    </row>
    <row r="149" spans="1:27" x14ac:dyDescent="0.15">
      <c r="A149" s="107">
        <v>34</v>
      </c>
      <c r="B149" s="107" t="s">
        <v>639</v>
      </c>
      <c r="C149" s="107" t="s">
        <v>223</v>
      </c>
      <c r="D149" s="107" t="s">
        <v>224</v>
      </c>
      <c r="E149" s="107" t="s">
        <v>225</v>
      </c>
      <c r="F149" s="107">
        <v>154.19999999999999</v>
      </c>
      <c r="G149" s="107">
        <v>4</v>
      </c>
      <c r="H149" s="107">
        <v>83.108000000000004</v>
      </c>
      <c r="I149" s="107">
        <v>4270</v>
      </c>
      <c r="J149" s="107">
        <v>0.61</v>
      </c>
      <c r="K149" s="107">
        <v>3135</v>
      </c>
      <c r="L149" s="107">
        <v>5.3999999999999999E-2</v>
      </c>
      <c r="M149" s="107">
        <v>1005</v>
      </c>
      <c r="N149" s="107">
        <v>9.0999999999999998E-2</v>
      </c>
      <c r="O149" s="107">
        <v>0.36650500000000003</v>
      </c>
      <c r="P149" s="107">
        <v>83.772999999999996</v>
      </c>
      <c r="Q149" s="107">
        <v>162200</v>
      </c>
      <c r="R149" s="107">
        <v>83108</v>
      </c>
      <c r="S149" s="107" t="s">
        <v>256</v>
      </c>
      <c r="T149" s="107">
        <v>61022</v>
      </c>
      <c r="U149" s="107" t="s">
        <v>647</v>
      </c>
      <c r="V149" s="107">
        <v>18070</v>
      </c>
      <c r="W149" s="107" t="s">
        <v>648</v>
      </c>
      <c r="X149" s="107">
        <v>0.73425169999999995</v>
      </c>
      <c r="Y149" s="107">
        <v>9.0999999999999998E-2</v>
      </c>
      <c r="Z149" s="107">
        <v>9.0999999999999998E-2</v>
      </c>
      <c r="AA149" s="107">
        <v>0.21742449999999999</v>
      </c>
    </row>
    <row r="150" spans="1:27" x14ac:dyDescent="0.15">
      <c r="A150" s="107">
        <v>34</v>
      </c>
      <c r="B150" s="107" t="s">
        <v>639</v>
      </c>
      <c r="C150" s="107" t="s">
        <v>223</v>
      </c>
      <c r="D150" s="107" t="s">
        <v>224</v>
      </c>
      <c r="E150" s="107" t="s">
        <v>225</v>
      </c>
      <c r="F150" s="107">
        <v>348.6</v>
      </c>
      <c r="G150" s="107">
        <v>5</v>
      </c>
      <c r="H150" s="107">
        <v>11.281000000000001</v>
      </c>
      <c r="I150" s="107">
        <v>832</v>
      </c>
      <c r="J150" s="107">
        <v>0.10100000000000001</v>
      </c>
      <c r="K150" s="107">
        <v>750</v>
      </c>
      <c r="L150" s="107">
        <v>0.61699999999999999</v>
      </c>
      <c r="M150" s="107">
        <v>15415</v>
      </c>
      <c r="N150" s="107">
        <v>221.87200000000001</v>
      </c>
      <c r="O150" s="107">
        <v>0.44741799999999998</v>
      </c>
      <c r="P150" s="107">
        <v>12</v>
      </c>
      <c r="Q150" s="107">
        <v>227196</v>
      </c>
      <c r="R150" s="107">
        <v>11281</v>
      </c>
      <c r="S150" s="107" t="s">
        <v>649</v>
      </c>
      <c r="T150" s="107">
        <v>10120</v>
      </c>
      <c r="U150" s="107" t="s">
        <v>650</v>
      </c>
      <c r="V150" s="107">
        <v>205794</v>
      </c>
      <c r="W150" s="107" t="s">
        <v>651</v>
      </c>
      <c r="X150" s="107">
        <v>0.89707999999999999</v>
      </c>
      <c r="Y150" s="107">
        <v>221.87200000000001</v>
      </c>
      <c r="Z150" s="107">
        <v>221.87200000000001</v>
      </c>
      <c r="AA150" s="107">
        <v>18.242270099999999</v>
      </c>
    </row>
    <row r="151" spans="1:27" x14ac:dyDescent="0.15">
      <c r="A151" s="107">
        <v>34</v>
      </c>
      <c r="B151" s="107" t="s">
        <v>639</v>
      </c>
      <c r="C151" s="107" t="s">
        <v>223</v>
      </c>
      <c r="D151" s="107" t="s">
        <v>224</v>
      </c>
      <c r="E151" s="107" t="s">
        <v>225</v>
      </c>
      <c r="F151" s="107">
        <v>413.2</v>
      </c>
      <c r="G151" s="107">
        <v>6</v>
      </c>
      <c r="H151" s="107">
        <v>10.503</v>
      </c>
      <c r="I151" s="107">
        <v>778</v>
      </c>
      <c r="J151" s="107">
        <v>9.4E-2</v>
      </c>
      <c r="K151" s="107">
        <v>699</v>
      </c>
      <c r="L151" s="107">
        <v>0.56599999999999995</v>
      </c>
      <c r="M151" s="107">
        <v>14163</v>
      </c>
      <c r="N151" s="107">
        <v>218.845</v>
      </c>
      <c r="O151" s="107">
        <v>0.44631500000000002</v>
      </c>
      <c r="P151" s="107">
        <v>11.163</v>
      </c>
      <c r="Q151" s="107">
        <v>208569</v>
      </c>
      <c r="R151" s="107">
        <v>10503</v>
      </c>
      <c r="S151" s="107" t="s">
        <v>652</v>
      </c>
      <c r="T151" s="107">
        <v>9399</v>
      </c>
      <c r="U151" s="107" t="s">
        <v>653</v>
      </c>
      <c r="V151" s="107">
        <v>188668</v>
      </c>
      <c r="W151" s="107" t="s">
        <v>654</v>
      </c>
      <c r="X151" s="107">
        <v>0.89485800000000004</v>
      </c>
      <c r="Y151" s="107">
        <v>218.845</v>
      </c>
      <c r="Z151" s="107">
        <v>218.845</v>
      </c>
      <c r="AA151" s="107">
        <v>17.963504100000002</v>
      </c>
    </row>
    <row r="152" spans="1:27" x14ac:dyDescent="0.15">
      <c r="A152" s="107">
        <v>33</v>
      </c>
      <c r="B152" s="107" t="s">
        <v>655</v>
      </c>
      <c r="C152" s="107" t="s">
        <v>223</v>
      </c>
      <c r="D152" s="107" t="s">
        <v>224</v>
      </c>
      <c r="E152" s="107" t="s">
        <v>225</v>
      </c>
      <c r="F152" s="107">
        <v>34.9</v>
      </c>
      <c r="G152" s="107">
        <v>1</v>
      </c>
      <c r="H152" s="107">
        <v>83.066999999999993</v>
      </c>
      <c r="I152" s="107">
        <v>4273</v>
      </c>
      <c r="J152" s="107">
        <v>0.61</v>
      </c>
      <c r="K152" s="107">
        <v>3134</v>
      </c>
      <c r="L152" s="107">
        <v>5.7000000000000002E-2</v>
      </c>
      <c r="M152" s="107">
        <v>1063</v>
      </c>
      <c r="N152" s="107">
        <v>-0.63600000000000001</v>
      </c>
      <c r="O152" s="107">
        <v>0.36624000000000001</v>
      </c>
      <c r="P152" s="107">
        <v>83.733000000000004</v>
      </c>
      <c r="Q152" s="107">
        <v>162950</v>
      </c>
      <c r="R152" s="107">
        <v>83067</v>
      </c>
      <c r="S152" s="107" t="s">
        <v>289</v>
      </c>
      <c r="T152" s="107">
        <v>60950</v>
      </c>
      <c r="U152" s="107" t="s">
        <v>656</v>
      </c>
      <c r="V152" s="107">
        <v>18933</v>
      </c>
      <c r="W152" s="107" t="s">
        <v>657</v>
      </c>
      <c r="X152" s="107">
        <v>0.7337515</v>
      </c>
      <c r="Y152" s="107">
        <v>-0.63600000000000001</v>
      </c>
      <c r="Z152" s="107">
        <v>-0.63600000000000001</v>
      </c>
      <c r="AA152" s="107">
        <v>0.22792509999999999</v>
      </c>
    </row>
    <row r="153" spans="1:27" x14ac:dyDescent="0.15">
      <c r="A153" s="107">
        <v>33</v>
      </c>
      <c r="B153" s="107" t="s">
        <v>655</v>
      </c>
      <c r="C153" s="107" t="s">
        <v>223</v>
      </c>
      <c r="D153" s="107" t="s">
        <v>224</v>
      </c>
      <c r="E153" s="107" t="s">
        <v>225</v>
      </c>
      <c r="F153" s="107">
        <v>74.599999999999994</v>
      </c>
      <c r="G153" s="107">
        <v>2</v>
      </c>
      <c r="H153" s="107">
        <v>83.11</v>
      </c>
      <c r="I153" s="107">
        <v>4270</v>
      </c>
      <c r="J153" s="107">
        <v>0.61</v>
      </c>
      <c r="K153" s="107">
        <v>3135</v>
      </c>
      <c r="L153" s="107">
        <v>5.5E-2</v>
      </c>
      <c r="M153" s="107">
        <v>1019</v>
      </c>
      <c r="N153" s="107">
        <v>-0.30299999999999999</v>
      </c>
      <c r="O153" s="107">
        <v>0.36636200000000002</v>
      </c>
      <c r="P153" s="107">
        <v>83.775000000000006</v>
      </c>
      <c r="Q153" s="107">
        <v>162421</v>
      </c>
      <c r="R153" s="107">
        <v>83110</v>
      </c>
      <c r="S153" s="107" t="s">
        <v>289</v>
      </c>
      <c r="T153" s="107">
        <v>61003</v>
      </c>
      <c r="U153" s="107" t="s">
        <v>658</v>
      </c>
      <c r="V153" s="107">
        <v>18308</v>
      </c>
      <c r="W153" s="107" t="s">
        <v>659</v>
      </c>
      <c r="X153" s="107">
        <v>0.73399650000000005</v>
      </c>
      <c r="Y153" s="107">
        <v>-0.30299999999999999</v>
      </c>
      <c r="Z153" s="107">
        <v>-0.30299999999999999</v>
      </c>
      <c r="AA153" s="107">
        <v>0.22028990000000001</v>
      </c>
    </row>
    <row r="154" spans="1:27" x14ac:dyDescent="0.15">
      <c r="A154" s="107">
        <v>33</v>
      </c>
      <c r="B154" s="107" t="s">
        <v>655</v>
      </c>
      <c r="C154" s="107" t="s">
        <v>223</v>
      </c>
      <c r="D154" s="107" t="s">
        <v>224</v>
      </c>
      <c r="E154" s="107" t="s">
        <v>225</v>
      </c>
      <c r="F154" s="107">
        <v>114.5</v>
      </c>
      <c r="G154" s="107">
        <v>3</v>
      </c>
      <c r="H154" s="107">
        <v>83.097999999999999</v>
      </c>
      <c r="I154" s="107">
        <v>4270</v>
      </c>
      <c r="J154" s="107">
        <v>0.61</v>
      </c>
      <c r="K154" s="107">
        <v>3135</v>
      </c>
      <c r="L154" s="107">
        <v>5.5E-2</v>
      </c>
      <c r="M154" s="107">
        <v>1013</v>
      </c>
      <c r="N154" s="107">
        <v>0</v>
      </c>
      <c r="O154" s="107">
        <v>0.36647200000000002</v>
      </c>
      <c r="P154" s="107">
        <v>83.763000000000005</v>
      </c>
      <c r="Q154" s="107">
        <v>162297</v>
      </c>
      <c r="R154" s="107">
        <v>83098</v>
      </c>
      <c r="S154" s="107" t="s">
        <v>660</v>
      </c>
      <c r="T154" s="107">
        <v>61012</v>
      </c>
      <c r="U154" s="107" t="s">
        <v>656</v>
      </c>
      <c r="V154" s="107">
        <v>18187</v>
      </c>
      <c r="W154" s="107" t="s">
        <v>661</v>
      </c>
      <c r="X154" s="107">
        <v>0.7342187</v>
      </c>
      <c r="Y154" s="107">
        <v>0</v>
      </c>
      <c r="Z154" s="107">
        <v>0</v>
      </c>
      <c r="AA154" s="107">
        <v>0.21886410000000001</v>
      </c>
    </row>
    <row r="155" spans="1:27" x14ac:dyDescent="0.15">
      <c r="A155" s="107">
        <v>33</v>
      </c>
      <c r="B155" s="107" t="s">
        <v>655</v>
      </c>
      <c r="C155" s="107" t="s">
        <v>223</v>
      </c>
      <c r="D155" s="107" t="s">
        <v>224</v>
      </c>
      <c r="E155" s="107" t="s">
        <v>225</v>
      </c>
      <c r="F155" s="107">
        <v>154.5</v>
      </c>
      <c r="G155" s="107">
        <v>4</v>
      </c>
      <c r="H155" s="107">
        <v>83.12</v>
      </c>
      <c r="I155" s="107">
        <v>4268</v>
      </c>
      <c r="J155" s="107">
        <v>0.61</v>
      </c>
      <c r="K155" s="107">
        <v>3134</v>
      </c>
      <c r="L155" s="107">
        <v>5.5E-2</v>
      </c>
      <c r="M155" s="107">
        <v>1013</v>
      </c>
      <c r="N155" s="107">
        <v>2E-3</v>
      </c>
      <c r="O155" s="107">
        <v>0.36647299999999999</v>
      </c>
      <c r="P155" s="107">
        <v>83.784999999999997</v>
      </c>
      <c r="Q155" s="107">
        <v>162343</v>
      </c>
      <c r="R155" s="107">
        <v>83120</v>
      </c>
      <c r="S155" s="107" t="s">
        <v>327</v>
      </c>
      <c r="T155" s="107">
        <v>61028</v>
      </c>
      <c r="U155" s="107" t="s">
        <v>662</v>
      </c>
      <c r="V155" s="107">
        <v>18195</v>
      </c>
      <c r="W155" s="107" t="s">
        <v>336</v>
      </c>
      <c r="X155" s="107">
        <v>0.7342204</v>
      </c>
      <c r="Y155" s="107">
        <v>2E-3</v>
      </c>
      <c r="Z155" s="107">
        <v>2E-3</v>
      </c>
      <c r="AA155" s="107">
        <v>0.21889500000000001</v>
      </c>
    </row>
    <row r="156" spans="1:27" x14ac:dyDescent="0.15">
      <c r="A156" s="107">
        <v>33</v>
      </c>
      <c r="B156" s="107" t="s">
        <v>655</v>
      </c>
      <c r="C156" s="107" t="s">
        <v>223</v>
      </c>
      <c r="D156" s="107" t="s">
        <v>224</v>
      </c>
      <c r="E156" s="107" t="s">
        <v>225</v>
      </c>
      <c r="F156" s="107">
        <v>348.2</v>
      </c>
      <c r="G156" s="107">
        <v>5</v>
      </c>
      <c r="H156" s="107">
        <v>18.259</v>
      </c>
      <c r="I156" s="107">
        <v>1349</v>
      </c>
      <c r="J156" s="107">
        <v>0.14899999999999999</v>
      </c>
      <c r="K156" s="107">
        <v>1103</v>
      </c>
      <c r="L156" s="107">
        <v>0.50900000000000001</v>
      </c>
      <c r="M156" s="107">
        <v>12584</v>
      </c>
      <c r="N156" s="107">
        <v>111.05200000000001</v>
      </c>
      <c r="O156" s="107">
        <v>0.40700399999999998</v>
      </c>
      <c r="P156" s="107">
        <v>18.917000000000002</v>
      </c>
      <c r="Q156" s="107">
        <v>202716</v>
      </c>
      <c r="R156" s="107">
        <v>18259</v>
      </c>
      <c r="S156" s="107" t="s">
        <v>663</v>
      </c>
      <c r="T156" s="107">
        <v>14895</v>
      </c>
      <c r="U156" s="107" t="s">
        <v>664</v>
      </c>
      <c r="V156" s="107">
        <v>169562</v>
      </c>
      <c r="W156" s="107" t="s">
        <v>665</v>
      </c>
      <c r="X156" s="107">
        <v>0.81575529999999996</v>
      </c>
      <c r="Y156" s="107">
        <v>111.05200000000001</v>
      </c>
      <c r="Z156" s="107">
        <v>111.05200000000001</v>
      </c>
      <c r="AA156" s="107">
        <v>9.2863399999999992</v>
      </c>
    </row>
    <row r="157" spans="1:27" x14ac:dyDescent="0.15">
      <c r="A157" s="107">
        <v>33</v>
      </c>
      <c r="B157" s="107" t="s">
        <v>655</v>
      </c>
      <c r="C157" s="107" t="s">
        <v>223</v>
      </c>
      <c r="D157" s="107" t="s">
        <v>224</v>
      </c>
      <c r="E157" s="107" t="s">
        <v>225</v>
      </c>
      <c r="F157" s="107">
        <v>413</v>
      </c>
      <c r="G157" s="107">
        <v>6</v>
      </c>
      <c r="H157" s="107">
        <v>16.898</v>
      </c>
      <c r="I157" s="107">
        <v>1249</v>
      </c>
      <c r="J157" s="107">
        <v>0.13800000000000001</v>
      </c>
      <c r="K157" s="107">
        <v>1020</v>
      </c>
      <c r="L157" s="107">
        <v>0.46500000000000002</v>
      </c>
      <c r="M157" s="107">
        <v>11529</v>
      </c>
      <c r="N157" s="107">
        <v>110.095</v>
      </c>
      <c r="O157" s="107">
        <v>0.40665499999999999</v>
      </c>
      <c r="P157" s="107">
        <v>17.501000000000001</v>
      </c>
      <c r="Q157" s="107">
        <v>185813</v>
      </c>
      <c r="R157" s="107">
        <v>16898</v>
      </c>
      <c r="S157" s="107" t="s">
        <v>272</v>
      </c>
      <c r="T157" s="107">
        <v>13772</v>
      </c>
      <c r="U157" s="107" t="s">
        <v>666</v>
      </c>
      <c r="V157" s="107">
        <v>155144</v>
      </c>
      <c r="W157" s="107" t="s">
        <v>667</v>
      </c>
      <c r="X157" s="107">
        <v>0.8150522</v>
      </c>
      <c r="Y157" s="107">
        <v>110.095</v>
      </c>
      <c r="Z157" s="107">
        <v>110.095</v>
      </c>
      <c r="AA157" s="107">
        <v>9.1814198000000005</v>
      </c>
    </row>
    <row r="158" spans="1:27" x14ac:dyDescent="0.15">
      <c r="A158" s="107">
        <v>32</v>
      </c>
      <c r="B158" s="107" t="s">
        <v>668</v>
      </c>
      <c r="C158" s="107" t="s">
        <v>223</v>
      </c>
      <c r="D158" s="107" t="s">
        <v>224</v>
      </c>
      <c r="E158" s="107" t="s">
        <v>225</v>
      </c>
      <c r="F158" s="107">
        <v>34.9</v>
      </c>
      <c r="G158" s="107">
        <v>1</v>
      </c>
      <c r="H158" s="107">
        <v>83.150999999999996</v>
      </c>
      <c r="I158" s="107">
        <v>4278</v>
      </c>
      <c r="J158" s="107">
        <v>0.61</v>
      </c>
      <c r="K158" s="107">
        <v>3138</v>
      </c>
      <c r="L158" s="107">
        <v>5.8000000000000003E-2</v>
      </c>
      <c r="M158" s="107">
        <v>1077</v>
      </c>
      <c r="N158" s="107">
        <v>-0.56499999999999995</v>
      </c>
      <c r="O158" s="107">
        <v>0.36626599999999998</v>
      </c>
      <c r="P158" s="107">
        <v>83.819000000000003</v>
      </c>
      <c r="Q158" s="107">
        <v>163365</v>
      </c>
      <c r="R158" s="107">
        <v>83151</v>
      </c>
      <c r="S158" s="107" t="s">
        <v>669</v>
      </c>
      <c r="T158" s="107">
        <v>61013</v>
      </c>
      <c r="U158" s="107" t="s">
        <v>602</v>
      </c>
      <c r="V158" s="107">
        <v>19201</v>
      </c>
      <c r="W158" s="107" t="s">
        <v>670</v>
      </c>
      <c r="X158" s="107">
        <v>0.7337612</v>
      </c>
      <c r="Y158" s="107">
        <v>-0.56499999999999995</v>
      </c>
      <c r="Z158" s="107">
        <v>-0.56499999999999995</v>
      </c>
      <c r="AA158" s="107">
        <v>0.23091890000000001</v>
      </c>
    </row>
    <row r="159" spans="1:27" x14ac:dyDescent="0.15">
      <c r="A159" s="107">
        <v>32</v>
      </c>
      <c r="B159" s="107" t="s">
        <v>668</v>
      </c>
      <c r="C159" s="107" t="s">
        <v>223</v>
      </c>
      <c r="D159" s="107" t="s">
        <v>224</v>
      </c>
      <c r="E159" s="107" t="s">
        <v>225</v>
      </c>
      <c r="F159" s="107">
        <v>74.599999999999994</v>
      </c>
      <c r="G159" s="107">
        <v>2</v>
      </c>
      <c r="H159" s="107">
        <v>83.183000000000007</v>
      </c>
      <c r="I159" s="107">
        <v>4273</v>
      </c>
      <c r="J159" s="107">
        <v>0.61</v>
      </c>
      <c r="K159" s="107">
        <v>3136</v>
      </c>
      <c r="L159" s="107">
        <v>5.6000000000000001E-2</v>
      </c>
      <c r="M159" s="107">
        <v>1030</v>
      </c>
      <c r="N159" s="107">
        <v>-0.40699999999999997</v>
      </c>
      <c r="O159" s="107">
        <v>0.36632300000000001</v>
      </c>
      <c r="P159" s="107">
        <v>83.849000000000004</v>
      </c>
      <c r="Q159" s="107">
        <v>162734</v>
      </c>
      <c r="R159" s="107">
        <v>83183</v>
      </c>
      <c r="S159" s="107" t="s">
        <v>376</v>
      </c>
      <c r="T159" s="107">
        <v>61046</v>
      </c>
      <c r="U159" s="107" t="s">
        <v>280</v>
      </c>
      <c r="V159" s="107">
        <v>18506</v>
      </c>
      <c r="W159" s="107" t="s">
        <v>671</v>
      </c>
      <c r="X159" s="107">
        <v>0.733877</v>
      </c>
      <c r="Y159" s="107">
        <v>-0.40699999999999997</v>
      </c>
      <c r="Z159" s="107">
        <v>-0.40699999999999997</v>
      </c>
      <c r="AA159" s="107">
        <v>0.22246850000000001</v>
      </c>
    </row>
    <row r="160" spans="1:27" x14ac:dyDescent="0.15">
      <c r="A160" s="107">
        <v>32</v>
      </c>
      <c r="B160" s="107" t="s">
        <v>668</v>
      </c>
      <c r="C160" s="107" t="s">
        <v>223</v>
      </c>
      <c r="D160" s="107" t="s">
        <v>224</v>
      </c>
      <c r="E160" s="107" t="s">
        <v>225</v>
      </c>
      <c r="F160" s="107">
        <v>114.5</v>
      </c>
      <c r="G160" s="107">
        <v>3</v>
      </c>
      <c r="H160" s="107">
        <v>83.192999999999998</v>
      </c>
      <c r="I160" s="107">
        <v>4275</v>
      </c>
      <c r="J160" s="107">
        <v>0.61099999999999999</v>
      </c>
      <c r="K160" s="107">
        <v>3139</v>
      </c>
      <c r="L160" s="107">
        <v>5.5E-2</v>
      </c>
      <c r="M160" s="107">
        <v>1025</v>
      </c>
      <c r="N160" s="107">
        <v>0</v>
      </c>
      <c r="O160" s="107">
        <v>0.36647200000000002</v>
      </c>
      <c r="P160" s="107">
        <v>83.858999999999995</v>
      </c>
      <c r="Q160" s="107">
        <v>162656</v>
      </c>
      <c r="R160" s="107">
        <v>83193</v>
      </c>
      <c r="S160" s="107" t="s">
        <v>672</v>
      </c>
      <c r="T160" s="107">
        <v>61078</v>
      </c>
      <c r="U160" s="107" t="s">
        <v>673</v>
      </c>
      <c r="V160" s="107">
        <v>18385</v>
      </c>
      <c r="W160" s="107" t="s">
        <v>566</v>
      </c>
      <c r="X160" s="107">
        <v>0.73417569999999999</v>
      </c>
      <c r="Y160" s="107">
        <v>0</v>
      </c>
      <c r="Z160" s="107">
        <v>0</v>
      </c>
      <c r="AA160" s="107">
        <v>0.22099269999999999</v>
      </c>
    </row>
    <row r="161" spans="1:27" x14ac:dyDescent="0.15">
      <c r="A161" s="107">
        <v>32</v>
      </c>
      <c r="B161" s="107" t="s">
        <v>668</v>
      </c>
      <c r="C161" s="107" t="s">
        <v>223</v>
      </c>
      <c r="D161" s="107" t="s">
        <v>224</v>
      </c>
      <c r="E161" s="107" t="s">
        <v>225</v>
      </c>
      <c r="F161" s="107">
        <v>154.5</v>
      </c>
      <c r="G161" s="107">
        <v>4</v>
      </c>
      <c r="H161" s="107">
        <v>83.207999999999998</v>
      </c>
      <c r="I161" s="107">
        <v>4275</v>
      </c>
      <c r="J161" s="107">
        <v>0.61099999999999999</v>
      </c>
      <c r="K161" s="107">
        <v>3139</v>
      </c>
      <c r="L161" s="107">
        <v>5.5E-2</v>
      </c>
      <c r="M161" s="107">
        <v>1024</v>
      </c>
      <c r="N161" s="107">
        <v>6.5000000000000002E-2</v>
      </c>
      <c r="O161" s="107">
        <v>0.36649599999999999</v>
      </c>
      <c r="P161" s="107">
        <v>83.873999999999995</v>
      </c>
      <c r="Q161" s="107">
        <v>162696</v>
      </c>
      <c r="R161" s="107">
        <v>83208</v>
      </c>
      <c r="S161" s="107" t="s">
        <v>674</v>
      </c>
      <c r="T161" s="107">
        <v>61093</v>
      </c>
      <c r="U161" s="107" t="s">
        <v>675</v>
      </c>
      <c r="V161" s="107">
        <v>18395</v>
      </c>
      <c r="W161" s="107" t="s">
        <v>676</v>
      </c>
      <c r="X161" s="107">
        <v>0.73422330000000002</v>
      </c>
      <c r="Y161" s="107">
        <v>6.5000000000000002E-2</v>
      </c>
      <c r="Z161" s="107">
        <v>6.5000000000000002E-2</v>
      </c>
      <c r="AA161" s="107">
        <v>0.2210773</v>
      </c>
    </row>
    <row r="162" spans="1:27" x14ac:dyDescent="0.15">
      <c r="A162" s="107">
        <v>32</v>
      </c>
      <c r="B162" s="107" t="s">
        <v>668</v>
      </c>
      <c r="C162" s="107" t="s">
        <v>223</v>
      </c>
      <c r="D162" s="107" t="s">
        <v>224</v>
      </c>
      <c r="E162" s="107" t="s">
        <v>225</v>
      </c>
      <c r="F162" s="107">
        <v>348.6</v>
      </c>
      <c r="G162" s="107">
        <v>5</v>
      </c>
      <c r="H162" s="107">
        <v>12.183</v>
      </c>
      <c r="I162" s="107">
        <v>900</v>
      </c>
      <c r="J162" s="107">
        <v>0.108</v>
      </c>
      <c r="K162" s="107">
        <v>802</v>
      </c>
      <c r="L162" s="107">
        <v>0.746</v>
      </c>
      <c r="M162" s="107">
        <v>18583</v>
      </c>
      <c r="N162" s="107">
        <v>209.04</v>
      </c>
      <c r="O162" s="107">
        <v>0.44274000000000002</v>
      </c>
      <c r="P162" s="107">
        <v>13.037000000000001</v>
      </c>
      <c r="Q162" s="107">
        <v>271548</v>
      </c>
      <c r="R162" s="107">
        <v>12183</v>
      </c>
      <c r="S162" s="107" t="s">
        <v>677</v>
      </c>
      <c r="T162" s="107">
        <v>10814</v>
      </c>
      <c r="U162" s="107" t="s">
        <v>612</v>
      </c>
      <c r="V162" s="107">
        <v>248550</v>
      </c>
      <c r="W162" s="107" t="s">
        <v>678</v>
      </c>
      <c r="X162" s="107">
        <v>0.88764759999999998</v>
      </c>
      <c r="Y162" s="107">
        <v>209.04</v>
      </c>
      <c r="Z162" s="107">
        <v>209.04</v>
      </c>
      <c r="AA162" s="107">
        <v>20.401179599999999</v>
      </c>
    </row>
    <row r="163" spans="1:27" x14ac:dyDescent="0.15">
      <c r="A163" s="107">
        <v>32</v>
      </c>
      <c r="B163" s="107" t="s">
        <v>668</v>
      </c>
      <c r="C163" s="107" t="s">
        <v>223</v>
      </c>
      <c r="D163" s="107" t="s">
        <v>224</v>
      </c>
      <c r="E163" s="107" t="s">
        <v>225</v>
      </c>
      <c r="F163" s="107">
        <v>413.4</v>
      </c>
      <c r="G163" s="107">
        <v>6</v>
      </c>
      <c r="H163" s="107">
        <v>11.313000000000001</v>
      </c>
      <c r="I163" s="107">
        <v>837</v>
      </c>
      <c r="J163" s="107">
        <v>0.1</v>
      </c>
      <c r="K163" s="107">
        <v>744</v>
      </c>
      <c r="L163" s="107">
        <v>0.68300000000000005</v>
      </c>
      <c r="M163" s="107">
        <v>17023</v>
      </c>
      <c r="N163" s="107">
        <v>206.79599999999999</v>
      </c>
      <c r="O163" s="107">
        <v>0.44192199999999998</v>
      </c>
      <c r="P163" s="107">
        <v>12.096</v>
      </c>
      <c r="Q163" s="107">
        <v>248896</v>
      </c>
      <c r="R163" s="107">
        <v>11313</v>
      </c>
      <c r="S163" s="107" t="s">
        <v>679</v>
      </c>
      <c r="T163" s="107">
        <v>10024</v>
      </c>
      <c r="U163" s="107" t="s">
        <v>680</v>
      </c>
      <c r="V163" s="107">
        <v>227559</v>
      </c>
      <c r="W163" s="107" t="s">
        <v>681</v>
      </c>
      <c r="X163" s="107">
        <v>0.88600049999999997</v>
      </c>
      <c r="Y163" s="107">
        <v>206.79599999999999</v>
      </c>
      <c r="Z163" s="107">
        <v>206.79599999999999</v>
      </c>
      <c r="AA163" s="107">
        <v>20.114376400000001</v>
      </c>
    </row>
    <row r="164" spans="1:27" x14ac:dyDescent="0.15">
      <c r="A164" s="107">
        <v>31</v>
      </c>
      <c r="B164" s="107" t="s">
        <v>682</v>
      </c>
      <c r="C164" s="107" t="s">
        <v>223</v>
      </c>
      <c r="D164" s="107" t="s">
        <v>224</v>
      </c>
      <c r="E164" s="107" t="s">
        <v>225</v>
      </c>
      <c r="F164" s="107">
        <v>34.9</v>
      </c>
      <c r="G164" s="107">
        <v>1</v>
      </c>
      <c r="H164" s="107">
        <v>83.213999999999999</v>
      </c>
      <c r="I164" s="107">
        <v>4279</v>
      </c>
      <c r="J164" s="107">
        <v>0.61099999999999999</v>
      </c>
      <c r="K164" s="107">
        <v>3140</v>
      </c>
      <c r="L164" s="107">
        <v>5.8000000000000003E-2</v>
      </c>
      <c r="M164" s="107">
        <v>1090</v>
      </c>
      <c r="N164" s="107">
        <v>-0.51200000000000001</v>
      </c>
      <c r="O164" s="107">
        <v>0.36628500000000003</v>
      </c>
      <c r="P164" s="107">
        <v>83.882999999999996</v>
      </c>
      <c r="Q164" s="107">
        <v>163709</v>
      </c>
      <c r="R164" s="107">
        <v>83214</v>
      </c>
      <c r="S164" s="107" t="s">
        <v>631</v>
      </c>
      <c r="T164" s="107">
        <v>61065</v>
      </c>
      <c r="U164" s="107" t="s">
        <v>416</v>
      </c>
      <c r="V164" s="107">
        <v>19430</v>
      </c>
      <c r="W164" s="107" t="s">
        <v>683</v>
      </c>
      <c r="X164" s="107">
        <v>0.73382619999999998</v>
      </c>
      <c r="Y164" s="107">
        <v>-0.51200000000000001</v>
      </c>
      <c r="Z164" s="107">
        <v>-0.51200000000000001</v>
      </c>
      <c r="AA164" s="107">
        <v>0.2334977</v>
      </c>
    </row>
    <row r="165" spans="1:27" x14ac:dyDescent="0.15">
      <c r="A165" s="107">
        <v>31</v>
      </c>
      <c r="B165" s="107" t="s">
        <v>682</v>
      </c>
      <c r="C165" s="107" t="s">
        <v>223</v>
      </c>
      <c r="D165" s="107" t="s">
        <v>224</v>
      </c>
      <c r="E165" s="107" t="s">
        <v>225</v>
      </c>
      <c r="F165" s="107">
        <v>74.599999999999994</v>
      </c>
      <c r="G165" s="107">
        <v>2</v>
      </c>
      <c r="H165" s="107">
        <v>83.242000000000004</v>
      </c>
      <c r="I165" s="107">
        <v>4278</v>
      </c>
      <c r="J165" s="107">
        <v>0.61099999999999999</v>
      </c>
      <c r="K165" s="107">
        <v>3139</v>
      </c>
      <c r="L165" s="107">
        <v>5.6000000000000001E-2</v>
      </c>
      <c r="M165" s="107">
        <v>1043</v>
      </c>
      <c r="N165" s="107">
        <v>-0.41</v>
      </c>
      <c r="O165" s="107">
        <v>0.36632199999999998</v>
      </c>
      <c r="P165" s="107">
        <v>83.91</v>
      </c>
      <c r="Q165" s="107">
        <v>163071</v>
      </c>
      <c r="R165" s="107">
        <v>83242</v>
      </c>
      <c r="S165" s="107" t="s">
        <v>631</v>
      </c>
      <c r="T165" s="107">
        <v>61092</v>
      </c>
      <c r="U165" s="107" t="s">
        <v>684</v>
      </c>
      <c r="V165" s="107">
        <v>18736</v>
      </c>
      <c r="W165" s="107" t="s">
        <v>685</v>
      </c>
      <c r="X165" s="107">
        <v>0.73390120000000003</v>
      </c>
      <c r="Y165" s="107">
        <v>-0.41</v>
      </c>
      <c r="Z165" s="107">
        <v>-0.41</v>
      </c>
      <c r="AA165" s="107">
        <v>0.22508310000000001</v>
      </c>
    </row>
    <row r="166" spans="1:27" x14ac:dyDescent="0.15">
      <c r="A166" s="107">
        <v>31</v>
      </c>
      <c r="B166" s="107" t="s">
        <v>682</v>
      </c>
      <c r="C166" s="107" t="s">
        <v>223</v>
      </c>
      <c r="D166" s="107" t="s">
        <v>224</v>
      </c>
      <c r="E166" s="107" t="s">
        <v>225</v>
      </c>
      <c r="F166" s="107">
        <v>114.5</v>
      </c>
      <c r="G166" s="107">
        <v>3</v>
      </c>
      <c r="H166" s="107">
        <v>83.266000000000005</v>
      </c>
      <c r="I166" s="107">
        <v>4278</v>
      </c>
      <c r="J166" s="107">
        <v>0.61099999999999999</v>
      </c>
      <c r="K166" s="107">
        <v>3141</v>
      </c>
      <c r="L166" s="107">
        <v>5.6000000000000001E-2</v>
      </c>
      <c r="M166" s="107">
        <v>1036</v>
      </c>
      <c r="N166" s="107">
        <v>0</v>
      </c>
      <c r="O166" s="107">
        <v>0.36647200000000002</v>
      </c>
      <c r="P166" s="107">
        <v>83.933000000000007</v>
      </c>
      <c r="Q166" s="107">
        <v>163013</v>
      </c>
      <c r="R166" s="107">
        <v>83266</v>
      </c>
      <c r="S166" s="107" t="s">
        <v>391</v>
      </c>
      <c r="T166" s="107">
        <v>61134</v>
      </c>
      <c r="U166" s="107" t="s">
        <v>626</v>
      </c>
      <c r="V166" s="107">
        <v>18613</v>
      </c>
      <c r="W166" s="107" t="s">
        <v>686</v>
      </c>
      <c r="X166" s="107">
        <v>0.73420220000000003</v>
      </c>
      <c r="Y166" s="107">
        <v>0</v>
      </c>
      <c r="Z166" s="107">
        <v>0</v>
      </c>
      <c r="AA166" s="107">
        <v>0.2235307</v>
      </c>
    </row>
    <row r="167" spans="1:27" x14ac:dyDescent="0.15">
      <c r="A167" s="107">
        <v>31</v>
      </c>
      <c r="B167" s="107" t="s">
        <v>682</v>
      </c>
      <c r="C167" s="107" t="s">
        <v>223</v>
      </c>
      <c r="D167" s="107" t="s">
        <v>224</v>
      </c>
      <c r="E167" s="107" t="s">
        <v>225</v>
      </c>
      <c r="F167" s="107">
        <v>154.5</v>
      </c>
      <c r="G167" s="107">
        <v>4</v>
      </c>
      <c r="H167" s="107">
        <v>83.257000000000005</v>
      </c>
      <c r="I167" s="107">
        <v>4277</v>
      </c>
      <c r="J167" s="107">
        <v>0.61099999999999999</v>
      </c>
      <c r="K167" s="107">
        <v>3141</v>
      </c>
      <c r="L167" s="107">
        <v>5.6000000000000001E-2</v>
      </c>
      <c r="M167" s="107">
        <v>1037</v>
      </c>
      <c r="N167" s="107">
        <v>-1.0999999999999999E-2</v>
      </c>
      <c r="O167" s="107">
        <v>0.36646800000000002</v>
      </c>
      <c r="P167" s="107">
        <v>83.924000000000007</v>
      </c>
      <c r="Q167" s="107">
        <v>162996</v>
      </c>
      <c r="R167" s="107">
        <v>83257</v>
      </c>
      <c r="S167" s="107" t="s">
        <v>687</v>
      </c>
      <c r="T167" s="107">
        <v>61127</v>
      </c>
      <c r="U167" s="107" t="s">
        <v>688</v>
      </c>
      <c r="V167" s="107">
        <v>18612</v>
      </c>
      <c r="W167" s="107" t="s">
        <v>689</v>
      </c>
      <c r="X167" s="107">
        <v>0.73419400000000001</v>
      </c>
      <c r="Y167" s="107">
        <v>-1.0999999999999999E-2</v>
      </c>
      <c r="Z167" s="107">
        <v>-1.0999999999999999E-2</v>
      </c>
      <c r="AA167" s="107">
        <v>0.22355030000000001</v>
      </c>
    </row>
    <row r="168" spans="1:27" x14ac:dyDescent="0.15">
      <c r="A168" s="107">
        <v>31</v>
      </c>
      <c r="B168" s="107" t="s">
        <v>682</v>
      </c>
      <c r="C168" s="107" t="s">
        <v>223</v>
      </c>
      <c r="D168" s="107" t="s">
        <v>224</v>
      </c>
      <c r="E168" s="107" t="s">
        <v>225</v>
      </c>
      <c r="F168" s="107">
        <v>348.6</v>
      </c>
      <c r="G168" s="107">
        <v>5</v>
      </c>
      <c r="H168" s="107">
        <v>11.417</v>
      </c>
      <c r="I168" s="107">
        <v>841</v>
      </c>
      <c r="J168" s="107">
        <v>0.107</v>
      </c>
      <c r="K168" s="107">
        <v>790</v>
      </c>
      <c r="L168" s="107">
        <v>0.81299999999999994</v>
      </c>
      <c r="M168" s="107">
        <v>20232</v>
      </c>
      <c r="N168" s="107">
        <v>273.91899999999998</v>
      </c>
      <c r="O168" s="107">
        <v>0.466387</v>
      </c>
      <c r="P168" s="107">
        <v>12.336</v>
      </c>
      <c r="Q168" s="107">
        <v>293141</v>
      </c>
      <c r="R168" s="107">
        <v>11417</v>
      </c>
      <c r="S168" s="107" t="s">
        <v>690</v>
      </c>
      <c r="T168" s="107">
        <v>10678</v>
      </c>
      <c r="U168" s="107" t="s">
        <v>409</v>
      </c>
      <c r="V168" s="107">
        <v>271046</v>
      </c>
      <c r="W168" s="107" t="s">
        <v>691</v>
      </c>
      <c r="X168" s="107">
        <v>0.93531390000000003</v>
      </c>
      <c r="Y168" s="107">
        <v>273.91899999999998</v>
      </c>
      <c r="Z168" s="107">
        <v>273.91899999999998</v>
      </c>
      <c r="AA168" s="107">
        <v>23.7415232</v>
      </c>
    </row>
    <row r="169" spans="1:27" x14ac:dyDescent="0.15">
      <c r="A169" s="107">
        <v>31</v>
      </c>
      <c r="B169" s="107" t="s">
        <v>682</v>
      </c>
      <c r="C169" s="107" t="s">
        <v>223</v>
      </c>
      <c r="D169" s="107" t="s">
        <v>224</v>
      </c>
      <c r="E169" s="107" t="s">
        <v>225</v>
      </c>
      <c r="F169" s="107">
        <v>413.2</v>
      </c>
      <c r="G169" s="107">
        <v>6</v>
      </c>
      <c r="H169" s="107">
        <v>10.605</v>
      </c>
      <c r="I169" s="107">
        <v>782</v>
      </c>
      <c r="J169" s="107">
        <v>9.9000000000000005E-2</v>
      </c>
      <c r="K169" s="107">
        <v>732</v>
      </c>
      <c r="L169" s="107">
        <v>0.74399999999999999</v>
      </c>
      <c r="M169" s="107">
        <v>18558</v>
      </c>
      <c r="N169" s="107">
        <v>270.09399999999999</v>
      </c>
      <c r="O169" s="107">
        <v>0.46499400000000002</v>
      </c>
      <c r="P169" s="107">
        <v>11.448</v>
      </c>
      <c r="Q169" s="107">
        <v>268649</v>
      </c>
      <c r="R169" s="107">
        <v>10605</v>
      </c>
      <c r="S169" s="107" t="s">
        <v>370</v>
      </c>
      <c r="T169" s="107">
        <v>9889</v>
      </c>
      <c r="U169" s="107" t="s">
        <v>692</v>
      </c>
      <c r="V169" s="107">
        <v>248155</v>
      </c>
      <c r="W169" s="107" t="s">
        <v>693</v>
      </c>
      <c r="X169" s="107">
        <v>0.93250560000000005</v>
      </c>
      <c r="Y169" s="107">
        <v>270.09399999999999</v>
      </c>
      <c r="Z169" s="107">
        <v>270.09399999999999</v>
      </c>
      <c r="AA169" s="107">
        <v>23.4000159</v>
      </c>
    </row>
    <row r="170" spans="1:27" x14ac:dyDescent="0.15">
      <c r="A170" s="107">
        <v>30</v>
      </c>
      <c r="B170" s="107" t="s">
        <v>694</v>
      </c>
      <c r="C170" s="107" t="s">
        <v>223</v>
      </c>
      <c r="D170" s="107" t="s">
        <v>224</v>
      </c>
      <c r="E170" s="107" t="s">
        <v>225</v>
      </c>
      <c r="F170" s="107">
        <v>34.9</v>
      </c>
      <c r="G170" s="107">
        <v>1</v>
      </c>
      <c r="H170" s="107">
        <v>83.325000000000003</v>
      </c>
      <c r="I170" s="107">
        <v>4285</v>
      </c>
      <c r="J170" s="107">
        <v>0.61099999999999999</v>
      </c>
      <c r="K170" s="107">
        <v>3143</v>
      </c>
      <c r="L170" s="107">
        <v>5.8999999999999997E-2</v>
      </c>
      <c r="M170" s="107">
        <v>1104</v>
      </c>
      <c r="N170" s="107">
        <v>-0.17399999999999999</v>
      </c>
      <c r="O170" s="107">
        <v>0.36640800000000001</v>
      </c>
      <c r="P170" s="107">
        <v>83.995999999999995</v>
      </c>
      <c r="Q170" s="107">
        <v>164134</v>
      </c>
      <c r="R170" s="107">
        <v>83325</v>
      </c>
      <c r="S170" s="107" t="s">
        <v>695</v>
      </c>
      <c r="T170" s="107">
        <v>61137</v>
      </c>
      <c r="U170" s="107" t="s">
        <v>444</v>
      </c>
      <c r="V170" s="107">
        <v>19671</v>
      </c>
      <c r="W170" s="107" t="s">
        <v>696</v>
      </c>
      <c r="X170" s="107">
        <v>0.73371770000000003</v>
      </c>
      <c r="Y170" s="107">
        <v>-0.17399999999999999</v>
      </c>
      <c r="Z170" s="107">
        <v>-0.17399999999999999</v>
      </c>
      <c r="AA170" s="107">
        <v>0.23607890000000001</v>
      </c>
    </row>
    <row r="171" spans="1:27" x14ac:dyDescent="0.15">
      <c r="A171" s="107">
        <v>30</v>
      </c>
      <c r="B171" s="107" t="s">
        <v>694</v>
      </c>
      <c r="C171" s="107" t="s">
        <v>223</v>
      </c>
      <c r="D171" s="107" t="s">
        <v>224</v>
      </c>
      <c r="E171" s="107" t="s">
        <v>225</v>
      </c>
      <c r="F171" s="107">
        <v>74.599999999999994</v>
      </c>
      <c r="G171" s="107">
        <v>2</v>
      </c>
      <c r="H171" s="107">
        <v>83.385000000000005</v>
      </c>
      <c r="I171" s="107">
        <v>4284</v>
      </c>
      <c r="J171" s="107">
        <v>0.61199999999999999</v>
      </c>
      <c r="K171" s="107">
        <v>3142</v>
      </c>
      <c r="L171" s="107">
        <v>5.7000000000000002E-2</v>
      </c>
      <c r="M171" s="107">
        <v>1055</v>
      </c>
      <c r="N171" s="107">
        <v>-0.30599999999999999</v>
      </c>
      <c r="O171" s="107">
        <v>0.36636000000000002</v>
      </c>
      <c r="P171" s="107">
        <v>84.052999999999997</v>
      </c>
      <c r="Q171" s="107">
        <v>163544</v>
      </c>
      <c r="R171" s="107">
        <v>83385</v>
      </c>
      <c r="S171" s="107" t="s">
        <v>697</v>
      </c>
      <c r="T171" s="107">
        <v>61173</v>
      </c>
      <c r="U171" s="107" t="s">
        <v>698</v>
      </c>
      <c r="V171" s="107">
        <v>18986</v>
      </c>
      <c r="W171" s="107" t="s">
        <v>699</v>
      </c>
      <c r="X171" s="107">
        <v>0.73362079999999996</v>
      </c>
      <c r="Y171" s="107">
        <v>-0.30599999999999999</v>
      </c>
      <c r="Z171" s="107">
        <v>-0.30599999999999999</v>
      </c>
      <c r="AA171" s="107">
        <v>0.22769120000000001</v>
      </c>
    </row>
    <row r="172" spans="1:27" x14ac:dyDescent="0.15">
      <c r="A172" s="107">
        <v>30</v>
      </c>
      <c r="B172" s="107" t="s">
        <v>694</v>
      </c>
      <c r="C172" s="107" t="s">
        <v>223</v>
      </c>
      <c r="D172" s="107" t="s">
        <v>224</v>
      </c>
      <c r="E172" s="107" t="s">
        <v>225</v>
      </c>
      <c r="F172" s="107">
        <v>114.5</v>
      </c>
      <c r="G172" s="107">
        <v>3</v>
      </c>
      <c r="H172" s="107">
        <v>83.379000000000005</v>
      </c>
      <c r="I172" s="107">
        <v>4286</v>
      </c>
      <c r="J172" s="107">
        <v>0.61199999999999999</v>
      </c>
      <c r="K172" s="107">
        <v>3145</v>
      </c>
      <c r="L172" s="107">
        <v>5.7000000000000002E-2</v>
      </c>
      <c r="M172" s="107">
        <v>1049</v>
      </c>
      <c r="N172" s="107">
        <v>0</v>
      </c>
      <c r="O172" s="107">
        <v>0.36647200000000002</v>
      </c>
      <c r="P172" s="107">
        <v>84.048000000000002</v>
      </c>
      <c r="Q172" s="107">
        <v>163415</v>
      </c>
      <c r="R172" s="107">
        <v>83379</v>
      </c>
      <c r="S172" s="107" t="s">
        <v>700</v>
      </c>
      <c r="T172" s="107">
        <v>61187</v>
      </c>
      <c r="U172" s="107" t="s">
        <v>701</v>
      </c>
      <c r="V172" s="107">
        <v>18849</v>
      </c>
      <c r="W172" s="107" t="s">
        <v>702</v>
      </c>
      <c r="X172" s="107">
        <v>0.73384550000000004</v>
      </c>
      <c r="Y172" s="107">
        <v>0</v>
      </c>
      <c r="Z172" s="107">
        <v>0</v>
      </c>
      <c r="AA172" s="107">
        <v>0.22605919999999999</v>
      </c>
    </row>
    <row r="173" spans="1:27" x14ac:dyDescent="0.15">
      <c r="A173" s="107">
        <v>30</v>
      </c>
      <c r="B173" s="107" t="s">
        <v>694</v>
      </c>
      <c r="C173" s="107" t="s">
        <v>223</v>
      </c>
      <c r="D173" s="107" t="s">
        <v>224</v>
      </c>
      <c r="E173" s="107" t="s">
        <v>225</v>
      </c>
      <c r="F173" s="107">
        <v>154.19999999999999</v>
      </c>
      <c r="G173" s="107">
        <v>4</v>
      </c>
      <c r="H173" s="107">
        <v>83.387</v>
      </c>
      <c r="I173" s="107">
        <v>4286</v>
      </c>
      <c r="J173" s="107">
        <v>0.61199999999999999</v>
      </c>
      <c r="K173" s="107">
        <v>3146</v>
      </c>
      <c r="L173" s="107">
        <v>5.7000000000000002E-2</v>
      </c>
      <c r="M173" s="107">
        <v>1049</v>
      </c>
      <c r="N173" s="107">
        <v>7.9000000000000001E-2</v>
      </c>
      <c r="O173" s="107">
        <v>0.36650100000000002</v>
      </c>
      <c r="P173" s="107">
        <v>84.055000000000007</v>
      </c>
      <c r="Q173" s="107">
        <v>163469</v>
      </c>
      <c r="R173" s="107">
        <v>83387</v>
      </c>
      <c r="S173" s="107" t="s">
        <v>248</v>
      </c>
      <c r="T173" s="107">
        <v>61198</v>
      </c>
      <c r="U173" s="107" t="s">
        <v>703</v>
      </c>
      <c r="V173" s="107">
        <v>18884</v>
      </c>
      <c r="W173" s="107" t="s">
        <v>704</v>
      </c>
      <c r="X173" s="107">
        <v>0.73390350000000004</v>
      </c>
      <c r="Y173" s="107">
        <v>7.9000000000000001E-2</v>
      </c>
      <c r="Z173" s="107">
        <v>7.9000000000000001E-2</v>
      </c>
      <c r="AA173" s="107">
        <v>0.2264678</v>
      </c>
    </row>
    <row r="174" spans="1:27" x14ac:dyDescent="0.15">
      <c r="A174" s="107">
        <v>30</v>
      </c>
      <c r="B174" s="107" t="s">
        <v>694</v>
      </c>
      <c r="C174" s="107" t="s">
        <v>223</v>
      </c>
      <c r="D174" s="107" t="s">
        <v>224</v>
      </c>
      <c r="E174" s="107" t="s">
        <v>225</v>
      </c>
      <c r="F174" s="107">
        <v>348.6</v>
      </c>
      <c r="G174" s="107">
        <v>5</v>
      </c>
      <c r="H174" s="107">
        <v>12.79</v>
      </c>
      <c r="I174" s="107">
        <v>941</v>
      </c>
      <c r="J174" s="107">
        <v>0.109</v>
      </c>
      <c r="K174" s="107">
        <v>802</v>
      </c>
      <c r="L174" s="107">
        <v>7.9000000000000001E-2</v>
      </c>
      <c r="M174" s="107">
        <v>1919</v>
      </c>
      <c r="N174" s="107">
        <v>157.363</v>
      </c>
      <c r="O174" s="107">
        <v>0.42389700000000002</v>
      </c>
      <c r="P174" s="107">
        <v>12.977</v>
      </c>
      <c r="Q174" s="107">
        <v>49832</v>
      </c>
      <c r="R174" s="107">
        <v>12790</v>
      </c>
      <c r="S174" s="107" t="s">
        <v>609</v>
      </c>
      <c r="T174" s="107">
        <v>10863</v>
      </c>
      <c r="U174" s="107" t="s">
        <v>283</v>
      </c>
      <c r="V174" s="107">
        <v>26178</v>
      </c>
      <c r="W174" s="107" t="s">
        <v>705</v>
      </c>
      <c r="X174" s="107">
        <v>0.84932569999999996</v>
      </c>
      <c r="Y174" s="107">
        <v>157.363</v>
      </c>
      <c r="Z174" s="107">
        <v>157.363</v>
      </c>
      <c r="AA174" s="107">
        <v>2.0467588000000001</v>
      </c>
    </row>
    <row r="175" spans="1:27" x14ac:dyDescent="0.15">
      <c r="A175" s="107">
        <v>30</v>
      </c>
      <c r="B175" s="107" t="s">
        <v>694</v>
      </c>
      <c r="C175" s="107" t="s">
        <v>223</v>
      </c>
      <c r="D175" s="107" t="s">
        <v>224</v>
      </c>
      <c r="E175" s="107" t="s">
        <v>225</v>
      </c>
      <c r="F175" s="107">
        <v>413.4</v>
      </c>
      <c r="G175" s="107">
        <v>6</v>
      </c>
      <c r="H175" s="107">
        <v>11.814</v>
      </c>
      <c r="I175" s="107">
        <v>873</v>
      </c>
      <c r="J175" s="107">
        <v>0.1</v>
      </c>
      <c r="K175" s="107">
        <v>742</v>
      </c>
      <c r="L175" s="107">
        <v>7.1999999999999995E-2</v>
      </c>
      <c r="M175" s="107">
        <v>1760</v>
      </c>
      <c r="N175" s="107">
        <v>155.054</v>
      </c>
      <c r="O175" s="107">
        <v>0.42305500000000001</v>
      </c>
      <c r="P175" s="107">
        <v>11.986000000000001</v>
      </c>
      <c r="Q175" s="107">
        <v>45726</v>
      </c>
      <c r="R175" s="107">
        <v>11814</v>
      </c>
      <c r="S175" s="107" t="s">
        <v>388</v>
      </c>
      <c r="T175" s="107">
        <v>10014</v>
      </c>
      <c r="U175" s="107" t="s">
        <v>278</v>
      </c>
      <c r="V175" s="107">
        <v>23897</v>
      </c>
      <c r="W175" s="107" t="s">
        <v>706</v>
      </c>
      <c r="X175" s="107">
        <v>0.84763160000000004</v>
      </c>
      <c r="Y175" s="107">
        <v>155.054</v>
      </c>
      <c r="Z175" s="107">
        <v>155.054</v>
      </c>
      <c r="AA175" s="107">
        <v>2.0227309</v>
      </c>
    </row>
    <row r="176" spans="1:27" x14ac:dyDescent="0.15">
      <c r="A176" s="107">
        <v>29</v>
      </c>
      <c r="B176" s="107" t="s">
        <v>707</v>
      </c>
      <c r="C176" s="107" t="s">
        <v>223</v>
      </c>
      <c r="D176" s="107" t="s">
        <v>224</v>
      </c>
      <c r="E176" s="107" t="s">
        <v>225</v>
      </c>
      <c r="F176" s="107">
        <v>34.9</v>
      </c>
      <c r="G176" s="107">
        <v>1</v>
      </c>
      <c r="H176" s="107">
        <v>83.433000000000007</v>
      </c>
      <c r="I176" s="107">
        <v>4291</v>
      </c>
      <c r="J176" s="107">
        <v>0.61299999999999999</v>
      </c>
      <c r="K176" s="107">
        <v>3150</v>
      </c>
      <c r="L176" s="107">
        <v>0.06</v>
      </c>
      <c r="M176" s="107">
        <v>1121</v>
      </c>
      <c r="N176" s="107">
        <v>0.42</v>
      </c>
      <c r="O176" s="107">
        <v>0.36662600000000001</v>
      </c>
      <c r="P176" s="107">
        <v>84.105999999999995</v>
      </c>
      <c r="Q176" s="107">
        <v>164678</v>
      </c>
      <c r="R176" s="107">
        <v>83433</v>
      </c>
      <c r="S176" s="107" t="s">
        <v>708</v>
      </c>
      <c r="T176" s="107">
        <v>61257</v>
      </c>
      <c r="U176" s="107" t="s">
        <v>709</v>
      </c>
      <c r="V176" s="107">
        <v>19988</v>
      </c>
      <c r="W176" s="107" t="s">
        <v>710</v>
      </c>
      <c r="X176" s="107">
        <v>0.73420410000000003</v>
      </c>
      <c r="Y176" s="107">
        <v>0.42</v>
      </c>
      <c r="Z176" s="107">
        <v>0.42</v>
      </c>
      <c r="AA176" s="107">
        <v>0.2395707</v>
      </c>
    </row>
    <row r="177" spans="1:27" x14ac:dyDescent="0.15">
      <c r="A177" s="107">
        <v>29</v>
      </c>
      <c r="B177" s="107" t="s">
        <v>707</v>
      </c>
      <c r="C177" s="107" t="s">
        <v>223</v>
      </c>
      <c r="D177" s="107" t="s">
        <v>224</v>
      </c>
      <c r="E177" s="107" t="s">
        <v>225</v>
      </c>
      <c r="F177" s="107">
        <v>74.599999999999994</v>
      </c>
      <c r="G177" s="107">
        <v>2</v>
      </c>
      <c r="H177" s="107">
        <v>83.534000000000006</v>
      </c>
      <c r="I177" s="107">
        <v>4291</v>
      </c>
      <c r="J177" s="107">
        <v>0.61299999999999999</v>
      </c>
      <c r="K177" s="107">
        <v>3148</v>
      </c>
      <c r="L177" s="107">
        <v>5.8000000000000003E-2</v>
      </c>
      <c r="M177" s="107">
        <v>1071</v>
      </c>
      <c r="N177" s="107">
        <v>-0.17499999999999999</v>
      </c>
      <c r="O177" s="107">
        <v>0.36640800000000001</v>
      </c>
      <c r="P177" s="107">
        <v>84.204999999999998</v>
      </c>
      <c r="Q177" s="107">
        <v>164090</v>
      </c>
      <c r="R177" s="107">
        <v>83534</v>
      </c>
      <c r="S177" s="107" t="s">
        <v>711</v>
      </c>
      <c r="T177" s="107">
        <v>61294</v>
      </c>
      <c r="U177" s="107" t="s">
        <v>712</v>
      </c>
      <c r="V177" s="107">
        <v>19261</v>
      </c>
      <c r="W177" s="107" t="s">
        <v>713</v>
      </c>
      <c r="X177" s="107">
        <v>0.73376699999999995</v>
      </c>
      <c r="Y177" s="107">
        <v>-0.17499999999999999</v>
      </c>
      <c r="Z177" s="107">
        <v>-0.17499999999999999</v>
      </c>
      <c r="AA177" s="107">
        <v>0.23058200000000001</v>
      </c>
    </row>
    <row r="178" spans="1:27" x14ac:dyDescent="0.15">
      <c r="A178" s="107">
        <v>29</v>
      </c>
      <c r="B178" s="107" t="s">
        <v>707</v>
      </c>
      <c r="C178" s="107" t="s">
        <v>223</v>
      </c>
      <c r="D178" s="107" t="s">
        <v>224</v>
      </c>
      <c r="E178" s="107" t="s">
        <v>225</v>
      </c>
      <c r="F178" s="107">
        <v>114.5</v>
      </c>
      <c r="G178" s="107">
        <v>3</v>
      </c>
      <c r="H178" s="107">
        <v>83.486999999999995</v>
      </c>
      <c r="I178" s="107">
        <v>4287</v>
      </c>
      <c r="J178" s="107">
        <v>0.61299999999999999</v>
      </c>
      <c r="K178" s="107">
        <v>3146</v>
      </c>
      <c r="L178" s="107">
        <v>5.7000000000000002E-2</v>
      </c>
      <c r="M178" s="107">
        <v>1063</v>
      </c>
      <c r="N178" s="107">
        <v>0</v>
      </c>
      <c r="O178" s="107">
        <v>0.36647200000000002</v>
      </c>
      <c r="P178" s="107">
        <v>84.156999999999996</v>
      </c>
      <c r="Q178" s="107">
        <v>163889</v>
      </c>
      <c r="R178" s="107">
        <v>83487</v>
      </c>
      <c r="S178" s="107" t="s">
        <v>280</v>
      </c>
      <c r="T178" s="107">
        <v>61271</v>
      </c>
      <c r="U178" s="107" t="s">
        <v>447</v>
      </c>
      <c r="V178" s="107">
        <v>19131</v>
      </c>
      <c r="W178" s="107" t="s">
        <v>714</v>
      </c>
      <c r="X178" s="107">
        <v>0.73389559999999998</v>
      </c>
      <c r="Y178" s="107">
        <v>0</v>
      </c>
      <c r="Z178" s="107">
        <v>0</v>
      </c>
      <c r="AA178" s="107">
        <v>0.229154</v>
      </c>
    </row>
    <row r="179" spans="1:27" x14ac:dyDescent="0.15">
      <c r="A179" s="107">
        <v>29</v>
      </c>
      <c r="B179" s="107" t="s">
        <v>707</v>
      </c>
      <c r="C179" s="107" t="s">
        <v>223</v>
      </c>
      <c r="D179" s="107" t="s">
        <v>224</v>
      </c>
      <c r="E179" s="107" t="s">
        <v>225</v>
      </c>
      <c r="F179" s="107">
        <v>154.19999999999999</v>
      </c>
      <c r="G179" s="107">
        <v>4</v>
      </c>
      <c r="H179" s="107">
        <v>83.492999999999995</v>
      </c>
      <c r="I179" s="107">
        <v>4289</v>
      </c>
      <c r="J179" s="107">
        <v>0.61299999999999999</v>
      </c>
      <c r="K179" s="107">
        <v>3149</v>
      </c>
      <c r="L179" s="107">
        <v>5.7000000000000002E-2</v>
      </c>
      <c r="M179" s="107">
        <v>1065</v>
      </c>
      <c r="N179" s="107">
        <v>0.109</v>
      </c>
      <c r="O179" s="107">
        <v>0.366512</v>
      </c>
      <c r="P179" s="107">
        <v>84.164000000000001</v>
      </c>
      <c r="Q179" s="107">
        <v>163942</v>
      </c>
      <c r="R179" s="107">
        <v>83493</v>
      </c>
      <c r="S179" s="107" t="s">
        <v>392</v>
      </c>
      <c r="T179" s="107">
        <v>61282</v>
      </c>
      <c r="U179" s="107" t="s">
        <v>715</v>
      </c>
      <c r="V179" s="107">
        <v>19167</v>
      </c>
      <c r="W179" s="107" t="s">
        <v>716</v>
      </c>
      <c r="X179" s="107">
        <v>0.7339753</v>
      </c>
      <c r="Y179" s="107">
        <v>0.109</v>
      </c>
      <c r="Z179" s="107">
        <v>0.109</v>
      </c>
      <c r="AA179" s="107">
        <v>0.2295584</v>
      </c>
    </row>
    <row r="180" spans="1:27" x14ac:dyDescent="0.15">
      <c r="A180" s="107">
        <v>29</v>
      </c>
      <c r="B180" s="107" t="s">
        <v>707</v>
      </c>
      <c r="C180" s="107" t="s">
        <v>223</v>
      </c>
      <c r="D180" s="107" t="s">
        <v>224</v>
      </c>
      <c r="E180" s="107" t="s">
        <v>225</v>
      </c>
      <c r="F180" s="107">
        <v>348.8</v>
      </c>
      <c r="G180" s="107">
        <v>5</v>
      </c>
      <c r="H180" s="107">
        <v>13.733000000000001</v>
      </c>
      <c r="I180" s="107">
        <v>1007</v>
      </c>
      <c r="J180" s="107">
        <v>0.10100000000000001</v>
      </c>
      <c r="K180" s="107">
        <v>740</v>
      </c>
      <c r="L180" s="107">
        <v>0.01</v>
      </c>
      <c r="M180" s="107">
        <v>214</v>
      </c>
      <c r="N180" s="107">
        <v>0.27200000000000002</v>
      </c>
      <c r="O180" s="107">
        <v>0.36657200000000001</v>
      </c>
      <c r="P180" s="107">
        <v>13.843</v>
      </c>
      <c r="Q180" s="107">
        <v>27122</v>
      </c>
      <c r="R180" s="107">
        <v>13733</v>
      </c>
      <c r="S180" s="107" t="s">
        <v>717</v>
      </c>
      <c r="T180" s="107">
        <v>10081</v>
      </c>
      <c r="U180" s="107" t="s">
        <v>718</v>
      </c>
      <c r="V180" s="107">
        <v>3308</v>
      </c>
      <c r="W180" s="107" t="s">
        <v>719</v>
      </c>
      <c r="X180" s="107">
        <v>0.73409550000000001</v>
      </c>
      <c r="Y180" s="107">
        <v>0.27200000000000002</v>
      </c>
      <c r="Z180" s="107">
        <v>0.27200000000000002</v>
      </c>
      <c r="AA180" s="107">
        <v>0.2408604</v>
      </c>
    </row>
    <row r="181" spans="1:27" x14ac:dyDescent="0.15">
      <c r="A181" s="107">
        <v>29</v>
      </c>
      <c r="B181" s="107" t="s">
        <v>707</v>
      </c>
      <c r="C181" s="107" t="s">
        <v>223</v>
      </c>
      <c r="D181" s="107" t="s">
        <v>224</v>
      </c>
      <c r="E181" s="107" t="s">
        <v>225</v>
      </c>
      <c r="F181" s="107">
        <v>413.4</v>
      </c>
      <c r="G181" s="107">
        <v>6</v>
      </c>
      <c r="H181" s="107">
        <v>12.534000000000001</v>
      </c>
      <c r="I181" s="107">
        <v>922</v>
      </c>
      <c r="J181" s="107">
        <v>9.1999999999999998E-2</v>
      </c>
      <c r="K181" s="107">
        <v>677</v>
      </c>
      <c r="L181" s="107">
        <v>8.9999999999999993E-3</v>
      </c>
      <c r="M181" s="107">
        <v>194</v>
      </c>
      <c r="N181" s="107">
        <v>-6.5000000000000002E-2</v>
      </c>
      <c r="O181" s="107">
        <v>0.366448</v>
      </c>
      <c r="P181" s="107">
        <v>12.635</v>
      </c>
      <c r="Q181" s="107">
        <v>24714</v>
      </c>
      <c r="R181" s="107">
        <v>12534</v>
      </c>
      <c r="S181" s="107" t="s">
        <v>647</v>
      </c>
      <c r="T181" s="107">
        <v>9198</v>
      </c>
      <c r="U181" s="107" t="s">
        <v>626</v>
      </c>
      <c r="V181" s="107">
        <v>2981</v>
      </c>
      <c r="W181" s="107" t="s">
        <v>720</v>
      </c>
      <c r="X181" s="107">
        <v>0.73384780000000005</v>
      </c>
      <c r="Y181" s="107">
        <v>-6.5000000000000002E-2</v>
      </c>
      <c r="Z181" s="107">
        <v>-6.5000000000000002E-2</v>
      </c>
      <c r="AA181" s="107">
        <v>0.23783889999999999</v>
      </c>
    </row>
    <row r="182" spans="1:27" x14ac:dyDescent="0.15">
      <c r="A182" s="107">
        <v>28</v>
      </c>
      <c r="B182" s="107" t="s">
        <v>721</v>
      </c>
      <c r="C182" s="107" t="s">
        <v>223</v>
      </c>
      <c r="D182" s="107" t="s">
        <v>224</v>
      </c>
      <c r="E182" s="107" t="s">
        <v>225</v>
      </c>
      <c r="F182" s="107">
        <v>34.9</v>
      </c>
      <c r="G182" s="107">
        <v>1</v>
      </c>
      <c r="H182" s="107">
        <v>83.683999999999997</v>
      </c>
      <c r="I182" s="107">
        <v>4303</v>
      </c>
      <c r="J182" s="107">
        <v>0.61399999999999999</v>
      </c>
      <c r="K182" s="107">
        <v>3159</v>
      </c>
      <c r="L182" s="107">
        <v>6.2E-2</v>
      </c>
      <c r="M182" s="107">
        <v>1152</v>
      </c>
      <c r="N182" s="107">
        <v>0.41099999999999998</v>
      </c>
      <c r="O182" s="107">
        <v>0.366622</v>
      </c>
      <c r="P182" s="107">
        <v>84.36</v>
      </c>
      <c r="Q182" s="107">
        <v>165699</v>
      </c>
      <c r="R182" s="107">
        <v>83684</v>
      </c>
      <c r="S182" s="107" t="s">
        <v>722</v>
      </c>
      <c r="T182" s="107">
        <v>61441</v>
      </c>
      <c r="U182" s="107" t="s">
        <v>723</v>
      </c>
      <c r="V182" s="107">
        <v>20575</v>
      </c>
      <c r="W182" s="107" t="s">
        <v>724</v>
      </c>
      <c r="X182" s="107">
        <v>0.73420359999999996</v>
      </c>
      <c r="Y182" s="107">
        <v>0.41099999999999998</v>
      </c>
      <c r="Z182" s="107">
        <v>0.41099999999999998</v>
      </c>
      <c r="AA182" s="107">
        <v>0.2458602</v>
      </c>
    </row>
    <row r="183" spans="1:27" x14ac:dyDescent="0.15">
      <c r="A183" s="107">
        <v>28</v>
      </c>
      <c r="B183" s="107" t="s">
        <v>721</v>
      </c>
      <c r="C183" s="107" t="s">
        <v>223</v>
      </c>
      <c r="D183" s="107" t="s">
        <v>224</v>
      </c>
      <c r="E183" s="107" t="s">
        <v>225</v>
      </c>
      <c r="F183" s="107">
        <v>74.599999999999994</v>
      </c>
      <c r="G183" s="107">
        <v>2</v>
      </c>
      <c r="H183" s="107">
        <v>83.734999999999999</v>
      </c>
      <c r="I183" s="107">
        <v>4302</v>
      </c>
      <c r="J183" s="107">
        <v>0.61399999999999999</v>
      </c>
      <c r="K183" s="107">
        <v>3156</v>
      </c>
      <c r="L183" s="107">
        <v>5.8999999999999997E-2</v>
      </c>
      <c r="M183" s="107">
        <v>1097</v>
      </c>
      <c r="N183" s="107">
        <v>-0.23100000000000001</v>
      </c>
      <c r="O183" s="107">
        <v>0.36638799999999999</v>
      </c>
      <c r="P183" s="107">
        <v>84.409000000000006</v>
      </c>
      <c r="Q183" s="107">
        <v>164947</v>
      </c>
      <c r="R183" s="107">
        <v>83735</v>
      </c>
      <c r="S183" s="107" t="s">
        <v>365</v>
      </c>
      <c r="T183" s="107">
        <v>61439</v>
      </c>
      <c r="U183" s="107" t="s">
        <v>725</v>
      </c>
      <c r="V183" s="107">
        <v>19773</v>
      </c>
      <c r="W183" s="107" t="s">
        <v>726</v>
      </c>
      <c r="X183" s="107">
        <v>0.73373270000000002</v>
      </c>
      <c r="Y183" s="107">
        <v>-0.23100000000000001</v>
      </c>
      <c r="Z183" s="107">
        <v>-0.23100000000000001</v>
      </c>
      <c r="AA183" s="107">
        <v>0.2361364</v>
      </c>
    </row>
    <row r="184" spans="1:27" x14ac:dyDescent="0.15">
      <c r="A184" s="107">
        <v>28</v>
      </c>
      <c r="B184" s="107" t="s">
        <v>721</v>
      </c>
      <c r="C184" s="107" t="s">
        <v>223</v>
      </c>
      <c r="D184" s="107" t="s">
        <v>224</v>
      </c>
      <c r="E184" s="107" t="s">
        <v>225</v>
      </c>
      <c r="F184" s="107">
        <v>114.5</v>
      </c>
      <c r="G184" s="107">
        <v>3</v>
      </c>
      <c r="H184" s="107">
        <v>83.704999999999998</v>
      </c>
      <c r="I184" s="107">
        <v>4301</v>
      </c>
      <c r="J184" s="107">
        <v>0.61399999999999999</v>
      </c>
      <c r="K184" s="107">
        <v>3156</v>
      </c>
      <c r="L184" s="107">
        <v>5.8999999999999997E-2</v>
      </c>
      <c r="M184" s="107">
        <v>1090</v>
      </c>
      <c r="N184" s="107">
        <v>0</v>
      </c>
      <c r="O184" s="107">
        <v>0.36647200000000002</v>
      </c>
      <c r="P184" s="107">
        <v>84.378</v>
      </c>
      <c r="Q184" s="107">
        <v>164748</v>
      </c>
      <c r="R184" s="107">
        <v>83705</v>
      </c>
      <c r="S184" s="107" t="s">
        <v>727</v>
      </c>
      <c r="T184" s="107">
        <v>61431</v>
      </c>
      <c r="U184" s="107" t="s">
        <v>728</v>
      </c>
      <c r="V184" s="107">
        <v>19613</v>
      </c>
      <c r="W184" s="107" t="s">
        <v>729</v>
      </c>
      <c r="X184" s="107">
        <v>0.7339019</v>
      </c>
      <c r="Y184" s="107">
        <v>0</v>
      </c>
      <c r="Z184" s="107">
        <v>0</v>
      </c>
      <c r="AA184" s="107">
        <v>0.23430690000000001</v>
      </c>
    </row>
    <row r="185" spans="1:27" x14ac:dyDescent="0.15">
      <c r="A185" s="107">
        <v>28</v>
      </c>
      <c r="B185" s="107" t="s">
        <v>721</v>
      </c>
      <c r="C185" s="107" t="s">
        <v>223</v>
      </c>
      <c r="D185" s="107" t="s">
        <v>224</v>
      </c>
      <c r="E185" s="107" t="s">
        <v>225</v>
      </c>
      <c r="F185" s="107">
        <v>154.5</v>
      </c>
      <c r="G185" s="107">
        <v>4</v>
      </c>
      <c r="H185" s="107">
        <v>83.718999999999994</v>
      </c>
      <c r="I185" s="107">
        <v>4303</v>
      </c>
      <c r="J185" s="107">
        <v>0.61399999999999999</v>
      </c>
      <c r="K185" s="107">
        <v>3158</v>
      </c>
      <c r="L185" s="107">
        <v>5.8999999999999997E-2</v>
      </c>
      <c r="M185" s="107">
        <v>1089</v>
      </c>
      <c r="N185" s="107">
        <v>0.104</v>
      </c>
      <c r="O185" s="107">
        <v>0.36651</v>
      </c>
      <c r="P185" s="107">
        <v>84.391999999999996</v>
      </c>
      <c r="Q185" s="107">
        <v>164763</v>
      </c>
      <c r="R185" s="107">
        <v>83719</v>
      </c>
      <c r="S185" s="107" t="s">
        <v>730</v>
      </c>
      <c r="T185" s="107">
        <v>61448</v>
      </c>
      <c r="U185" s="107" t="s">
        <v>731</v>
      </c>
      <c r="V185" s="107">
        <v>19597</v>
      </c>
      <c r="W185" s="107" t="s">
        <v>732</v>
      </c>
      <c r="X185" s="107">
        <v>0.73397840000000003</v>
      </c>
      <c r="Y185" s="107">
        <v>0.104</v>
      </c>
      <c r="Z185" s="107">
        <v>0.104</v>
      </c>
      <c r="AA185" s="107">
        <v>0.2340824</v>
      </c>
    </row>
    <row r="186" spans="1:27" x14ac:dyDescent="0.15">
      <c r="A186" s="107">
        <v>28</v>
      </c>
      <c r="B186" s="107" t="s">
        <v>721</v>
      </c>
      <c r="C186" s="107" t="s">
        <v>223</v>
      </c>
      <c r="D186" s="107" t="s">
        <v>224</v>
      </c>
      <c r="E186" s="107" t="s">
        <v>225</v>
      </c>
      <c r="F186" s="107">
        <v>348.6</v>
      </c>
      <c r="G186" s="107">
        <v>5</v>
      </c>
      <c r="H186" s="107">
        <v>11.971</v>
      </c>
      <c r="I186" s="107">
        <v>883</v>
      </c>
      <c r="J186" s="107">
        <v>9.2999999999999999E-2</v>
      </c>
      <c r="K186" s="107">
        <v>688</v>
      </c>
      <c r="L186" s="107">
        <v>4.2000000000000003E-2</v>
      </c>
      <c r="M186" s="107">
        <v>1009</v>
      </c>
      <c r="N186" s="107">
        <v>60.055999999999997</v>
      </c>
      <c r="O186" s="107">
        <v>0.38839499999999999</v>
      </c>
      <c r="P186" s="107">
        <v>12.106</v>
      </c>
      <c r="Q186" s="107">
        <v>35178</v>
      </c>
      <c r="R186" s="107">
        <v>11971</v>
      </c>
      <c r="S186" s="107" t="s">
        <v>733</v>
      </c>
      <c r="T186" s="107">
        <v>9313</v>
      </c>
      <c r="U186" s="107" t="s">
        <v>734</v>
      </c>
      <c r="V186" s="107">
        <v>13893</v>
      </c>
      <c r="W186" s="107" t="s">
        <v>465</v>
      </c>
      <c r="X186" s="107">
        <v>0.77797720000000004</v>
      </c>
      <c r="Y186" s="107">
        <v>60.055999999999997</v>
      </c>
      <c r="Z186" s="107">
        <v>60.055999999999997</v>
      </c>
      <c r="AA186" s="107">
        <v>1.160552</v>
      </c>
    </row>
    <row r="187" spans="1:27" x14ac:dyDescent="0.15">
      <c r="A187" s="107">
        <v>28</v>
      </c>
      <c r="B187" s="107" t="s">
        <v>721</v>
      </c>
      <c r="C187" s="107" t="s">
        <v>223</v>
      </c>
      <c r="D187" s="107" t="s">
        <v>224</v>
      </c>
      <c r="E187" s="107" t="s">
        <v>225</v>
      </c>
      <c r="F187" s="107">
        <v>413.2</v>
      </c>
      <c r="G187" s="107">
        <v>6</v>
      </c>
      <c r="H187" s="107">
        <v>11.07</v>
      </c>
      <c r="I187" s="107">
        <v>817</v>
      </c>
      <c r="J187" s="107">
        <v>8.5999999999999993E-2</v>
      </c>
      <c r="K187" s="107">
        <v>636</v>
      </c>
      <c r="L187" s="107">
        <v>3.7999999999999999E-2</v>
      </c>
      <c r="M187" s="107">
        <v>922</v>
      </c>
      <c r="N187" s="107">
        <v>59.326000000000001</v>
      </c>
      <c r="O187" s="107">
        <v>0.388129</v>
      </c>
      <c r="P187" s="107">
        <v>11.195</v>
      </c>
      <c r="Q187" s="107">
        <v>32372</v>
      </c>
      <c r="R187" s="107">
        <v>11070</v>
      </c>
      <c r="S187" s="107" t="s">
        <v>733</v>
      </c>
      <c r="T187" s="107">
        <v>8607</v>
      </c>
      <c r="U187" s="107" t="s">
        <v>735</v>
      </c>
      <c r="V187" s="107">
        <v>12695</v>
      </c>
      <c r="W187" s="107" t="s">
        <v>736</v>
      </c>
      <c r="X187" s="107">
        <v>0.77744159999999995</v>
      </c>
      <c r="Y187" s="107">
        <v>59.326000000000001</v>
      </c>
      <c r="Z187" s="107">
        <v>59.326000000000001</v>
      </c>
      <c r="AA187" s="107">
        <v>1.1467906000000001</v>
      </c>
    </row>
    <row r="188" spans="1:27" x14ac:dyDescent="0.15">
      <c r="A188" s="107">
        <v>27</v>
      </c>
      <c r="B188" s="107" t="s">
        <v>737</v>
      </c>
      <c r="C188" s="107" t="s">
        <v>223</v>
      </c>
      <c r="D188" s="107" t="s">
        <v>224</v>
      </c>
      <c r="E188" s="107" t="s">
        <v>225</v>
      </c>
      <c r="F188" s="107">
        <v>34.9</v>
      </c>
      <c r="G188" s="107">
        <v>1</v>
      </c>
      <c r="H188" s="107">
        <v>83.78</v>
      </c>
      <c r="I188" s="107">
        <v>4305</v>
      </c>
      <c r="J188" s="107">
        <v>0.61499999999999999</v>
      </c>
      <c r="K188" s="107">
        <v>3160</v>
      </c>
      <c r="L188" s="107">
        <v>6.0999999999999999E-2</v>
      </c>
      <c r="M188" s="107">
        <v>1147</v>
      </c>
      <c r="N188" s="107">
        <v>0.51500000000000001</v>
      </c>
      <c r="O188" s="107">
        <v>0.36665999999999999</v>
      </c>
      <c r="P188" s="107">
        <v>84.456999999999994</v>
      </c>
      <c r="Q188" s="107">
        <v>165790</v>
      </c>
      <c r="R188" s="107">
        <v>83780</v>
      </c>
      <c r="S188" s="107" t="s">
        <v>738</v>
      </c>
      <c r="T188" s="107">
        <v>61516</v>
      </c>
      <c r="U188" s="107" t="s">
        <v>739</v>
      </c>
      <c r="V188" s="107">
        <v>20494</v>
      </c>
      <c r="W188" s="107" t="s">
        <v>630</v>
      </c>
      <c r="X188" s="107">
        <v>0.73426119999999995</v>
      </c>
      <c r="Y188" s="107">
        <v>0.51500000000000001</v>
      </c>
      <c r="Z188" s="107">
        <v>0.51500000000000001</v>
      </c>
      <c r="AA188" s="107">
        <v>0.2446111</v>
      </c>
    </row>
    <row r="189" spans="1:27" x14ac:dyDescent="0.15">
      <c r="A189" s="107">
        <v>27</v>
      </c>
      <c r="B189" s="107" t="s">
        <v>737</v>
      </c>
      <c r="C189" s="107" t="s">
        <v>223</v>
      </c>
      <c r="D189" s="107" t="s">
        <v>224</v>
      </c>
      <c r="E189" s="107" t="s">
        <v>225</v>
      </c>
      <c r="F189" s="107">
        <v>74.599999999999994</v>
      </c>
      <c r="G189" s="107">
        <v>2</v>
      </c>
      <c r="H189" s="107">
        <v>83.802999999999997</v>
      </c>
      <c r="I189" s="107">
        <v>4304</v>
      </c>
      <c r="J189" s="107">
        <v>0.61499999999999999</v>
      </c>
      <c r="K189" s="107">
        <v>3157</v>
      </c>
      <c r="L189" s="107">
        <v>5.8999999999999997E-2</v>
      </c>
      <c r="M189" s="107">
        <v>1095</v>
      </c>
      <c r="N189" s="107">
        <v>-0.16800000000000001</v>
      </c>
      <c r="O189" s="107">
        <v>0.36641099999999999</v>
      </c>
      <c r="P189" s="107">
        <v>84.477000000000004</v>
      </c>
      <c r="Q189" s="107">
        <v>165013</v>
      </c>
      <c r="R189" s="107">
        <v>83803</v>
      </c>
      <c r="S189" s="107" t="s">
        <v>740</v>
      </c>
      <c r="T189" s="107">
        <v>61491</v>
      </c>
      <c r="U189" s="107" t="s">
        <v>741</v>
      </c>
      <c r="V189" s="107">
        <v>19719</v>
      </c>
      <c r="W189" s="107" t="s">
        <v>742</v>
      </c>
      <c r="X189" s="107">
        <v>0.73375999999999997</v>
      </c>
      <c r="Y189" s="107">
        <v>-0.16800000000000001</v>
      </c>
      <c r="Z189" s="107">
        <v>-0.16800000000000001</v>
      </c>
      <c r="AA189" s="107">
        <v>0.23530300000000001</v>
      </c>
    </row>
    <row r="190" spans="1:27" x14ac:dyDescent="0.15">
      <c r="A190" s="107">
        <v>27</v>
      </c>
      <c r="B190" s="107" t="s">
        <v>737</v>
      </c>
      <c r="C190" s="107" t="s">
        <v>223</v>
      </c>
      <c r="D190" s="107" t="s">
        <v>224</v>
      </c>
      <c r="E190" s="107" t="s">
        <v>225</v>
      </c>
      <c r="F190" s="107">
        <v>114.5</v>
      </c>
      <c r="G190" s="107">
        <v>3</v>
      </c>
      <c r="H190" s="107">
        <v>83.771000000000001</v>
      </c>
      <c r="I190" s="107">
        <v>4307</v>
      </c>
      <c r="J190" s="107">
        <v>0.61499999999999999</v>
      </c>
      <c r="K190" s="107">
        <v>3160</v>
      </c>
      <c r="L190" s="107">
        <v>5.8999999999999997E-2</v>
      </c>
      <c r="M190" s="107">
        <v>1086</v>
      </c>
      <c r="N190" s="107">
        <v>0</v>
      </c>
      <c r="O190" s="107">
        <v>0.36647200000000002</v>
      </c>
      <c r="P190" s="107">
        <v>84.444999999999993</v>
      </c>
      <c r="Q190" s="107">
        <v>164792</v>
      </c>
      <c r="R190" s="107">
        <v>83771</v>
      </c>
      <c r="S190" s="107" t="s">
        <v>738</v>
      </c>
      <c r="T190" s="107">
        <v>61478</v>
      </c>
      <c r="U190" s="107" t="s">
        <v>743</v>
      </c>
      <c r="V190" s="107">
        <v>19542</v>
      </c>
      <c r="W190" s="107" t="s">
        <v>744</v>
      </c>
      <c r="X190" s="107">
        <v>0.73388350000000002</v>
      </c>
      <c r="Y190" s="107">
        <v>0</v>
      </c>
      <c r="Z190" s="107">
        <v>0</v>
      </c>
      <c r="AA190" s="107">
        <v>0.23327439999999999</v>
      </c>
    </row>
    <row r="191" spans="1:27" x14ac:dyDescent="0.15">
      <c r="A191" s="107">
        <v>27</v>
      </c>
      <c r="B191" s="107" t="s">
        <v>737</v>
      </c>
      <c r="C191" s="107" t="s">
        <v>223</v>
      </c>
      <c r="D191" s="107" t="s">
        <v>224</v>
      </c>
      <c r="E191" s="107" t="s">
        <v>225</v>
      </c>
      <c r="F191" s="107">
        <v>154.5</v>
      </c>
      <c r="G191" s="107">
        <v>4</v>
      </c>
      <c r="H191" s="107">
        <v>83.775000000000006</v>
      </c>
      <c r="I191" s="107">
        <v>4302</v>
      </c>
      <c r="J191" s="107">
        <v>0.61499999999999999</v>
      </c>
      <c r="K191" s="107">
        <v>3158</v>
      </c>
      <c r="L191" s="107">
        <v>5.8999999999999997E-2</v>
      </c>
      <c r="M191" s="107">
        <v>1085</v>
      </c>
      <c r="N191" s="107">
        <v>0.12</v>
      </c>
      <c r="O191" s="107">
        <v>0.36651600000000001</v>
      </c>
      <c r="P191" s="107">
        <v>84.447999999999993</v>
      </c>
      <c r="Q191" s="107">
        <v>164794</v>
      </c>
      <c r="R191" s="107">
        <v>83775</v>
      </c>
      <c r="S191" s="107" t="s">
        <v>386</v>
      </c>
      <c r="T191" s="107">
        <v>61489</v>
      </c>
      <c r="U191" s="107" t="s">
        <v>745</v>
      </c>
      <c r="V191" s="107">
        <v>19530</v>
      </c>
      <c r="W191" s="107" t="s">
        <v>746</v>
      </c>
      <c r="X191" s="107">
        <v>0.73397190000000001</v>
      </c>
      <c r="Y191" s="107">
        <v>0.12</v>
      </c>
      <c r="Z191" s="107">
        <v>0.12</v>
      </c>
      <c r="AA191" s="107">
        <v>0.23312530000000001</v>
      </c>
    </row>
    <row r="192" spans="1:27" x14ac:dyDescent="0.15">
      <c r="A192" s="107">
        <v>27</v>
      </c>
      <c r="B192" s="107" t="s">
        <v>737</v>
      </c>
      <c r="C192" s="107" t="s">
        <v>223</v>
      </c>
      <c r="D192" s="107" t="s">
        <v>224</v>
      </c>
      <c r="E192" s="107" t="s">
        <v>225</v>
      </c>
      <c r="F192" s="107">
        <v>348</v>
      </c>
      <c r="G192" s="107">
        <v>5</v>
      </c>
      <c r="H192" s="107">
        <v>75.037999999999997</v>
      </c>
      <c r="I192" s="107">
        <v>5516</v>
      </c>
      <c r="J192" s="107">
        <v>0.55100000000000005</v>
      </c>
      <c r="K192" s="107">
        <v>4052</v>
      </c>
      <c r="L192" s="107">
        <v>6.2E-2</v>
      </c>
      <c r="M192" s="107">
        <v>1300</v>
      </c>
      <c r="N192" s="107">
        <v>0.85499999999999998</v>
      </c>
      <c r="O192" s="107">
        <v>0.366784</v>
      </c>
      <c r="P192" s="107">
        <v>75.650999999999996</v>
      </c>
      <c r="Q192" s="107">
        <v>150898</v>
      </c>
      <c r="R192" s="107">
        <v>75038</v>
      </c>
      <c r="S192" s="107" t="s">
        <v>629</v>
      </c>
      <c r="T192" s="107">
        <v>55116</v>
      </c>
      <c r="U192" s="107" t="s">
        <v>463</v>
      </c>
      <c r="V192" s="107">
        <v>20745</v>
      </c>
      <c r="W192" s="107" t="s">
        <v>747</v>
      </c>
      <c r="X192" s="107">
        <v>0.73451069999999996</v>
      </c>
      <c r="Y192" s="107">
        <v>0.85499999999999998</v>
      </c>
      <c r="Z192" s="107">
        <v>0.85499999999999998</v>
      </c>
      <c r="AA192" s="107">
        <v>0.27645839999999999</v>
      </c>
    </row>
    <row r="193" spans="1:27" x14ac:dyDescent="0.15">
      <c r="A193" s="107">
        <v>27</v>
      </c>
      <c r="B193" s="107" t="s">
        <v>737</v>
      </c>
      <c r="C193" s="107" t="s">
        <v>223</v>
      </c>
      <c r="D193" s="107" t="s">
        <v>224</v>
      </c>
      <c r="E193" s="107" t="s">
        <v>225</v>
      </c>
      <c r="F193" s="107">
        <v>412.8</v>
      </c>
      <c r="G193" s="107">
        <v>6</v>
      </c>
      <c r="H193" s="107">
        <v>69.347999999999999</v>
      </c>
      <c r="I193" s="107">
        <v>5108</v>
      </c>
      <c r="J193" s="107">
        <v>0.50900000000000001</v>
      </c>
      <c r="K193" s="107">
        <v>3752</v>
      </c>
      <c r="L193" s="107">
        <v>5.6000000000000001E-2</v>
      </c>
      <c r="M193" s="107">
        <v>1162</v>
      </c>
      <c r="N193" s="107">
        <v>0.872</v>
      </c>
      <c r="O193" s="107">
        <v>0.36679</v>
      </c>
      <c r="P193" s="107">
        <v>69.914000000000001</v>
      </c>
      <c r="Q193" s="107">
        <v>138991</v>
      </c>
      <c r="R193" s="107">
        <v>69348</v>
      </c>
      <c r="S193" s="107" t="s">
        <v>748</v>
      </c>
      <c r="T193" s="107">
        <v>50938</v>
      </c>
      <c r="U193" s="107" t="s">
        <v>749</v>
      </c>
      <c r="V193" s="107">
        <v>18705</v>
      </c>
      <c r="W193" s="107" t="s">
        <v>750</v>
      </c>
      <c r="X193" s="107">
        <v>0.7345235</v>
      </c>
      <c r="Y193" s="107">
        <v>0.872</v>
      </c>
      <c r="Z193" s="107">
        <v>0.872</v>
      </c>
      <c r="AA193" s="107">
        <v>0.26971889999999998</v>
      </c>
    </row>
    <row r="194" spans="1:27" x14ac:dyDescent="0.15">
      <c r="A194" s="107">
        <v>26</v>
      </c>
      <c r="B194" s="107" t="s">
        <v>751</v>
      </c>
      <c r="C194" s="107" t="s">
        <v>223</v>
      </c>
      <c r="D194" s="107" t="s">
        <v>224</v>
      </c>
      <c r="E194" s="107" t="s">
        <v>225</v>
      </c>
      <c r="F194" s="107">
        <v>34.9</v>
      </c>
      <c r="G194" s="107">
        <v>1</v>
      </c>
      <c r="H194" s="107">
        <v>83.795000000000002</v>
      </c>
      <c r="I194" s="107">
        <v>4307</v>
      </c>
      <c r="J194" s="107">
        <v>0.61499999999999999</v>
      </c>
      <c r="K194" s="107">
        <v>3163</v>
      </c>
      <c r="L194" s="107">
        <v>0.06</v>
      </c>
      <c r="M194" s="107">
        <v>1130</v>
      </c>
      <c r="N194" s="107">
        <v>0.52500000000000002</v>
      </c>
      <c r="O194" s="107">
        <v>0.36666399999999999</v>
      </c>
      <c r="P194" s="107">
        <v>84.47</v>
      </c>
      <c r="Q194" s="107">
        <v>165448</v>
      </c>
      <c r="R194" s="107">
        <v>83795</v>
      </c>
      <c r="S194" s="107" t="s">
        <v>752</v>
      </c>
      <c r="T194" s="107">
        <v>61525</v>
      </c>
      <c r="U194" s="107" t="s">
        <v>753</v>
      </c>
      <c r="V194" s="107">
        <v>20129</v>
      </c>
      <c r="W194" s="107" t="s">
        <v>754</v>
      </c>
      <c r="X194" s="107">
        <v>0.73423749999999999</v>
      </c>
      <c r="Y194" s="107">
        <v>0.52500000000000002</v>
      </c>
      <c r="Z194" s="107">
        <v>0.52500000000000002</v>
      </c>
      <c r="AA194" s="107">
        <v>0.2402126</v>
      </c>
    </row>
    <row r="195" spans="1:27" x14ac:dyDescent="0.15">
      <c r="A195" s="107">
        <v>26</v>
      </c>
      <c r="B195" s="107" t="s">
        <v>751</v>
      </c>
      <c r="C195" s="107" t="s">
        <v>223</v>
      </c>
      <c r="D195" s="107" t="s">
        <v>224</v>
      </c>
      <c r="E195" s="107" t="s">
        <v>225</v>
      </c>
      <c r="F195" s="107">
        <v>74.599999999999994</v>
      </c>
      <c r="G195" s="107">
        <v>2</v>
      </c>
      <c r="H195" s="107">
        <v>83.856999999999999</v>
      </c>
      <c r="I195" s="107">
        <v>4309</v>
      </c>
      <c r="J195" s="107">
        <v>0.61499999999999999</v>
      </c>
      <c r="K195" s="107">
        <v>3161</v>
      </c>
      <c r="L195" s="107">
        <v>5.8000000000000003E-2</v>
      </c>
      <c r="M195" s="107">
        <v>1081</v>
      </c>
      <c r="N195" s="107">
        <v>-7.0999999999999994E-2</v>
      </c>
      <c r="O195" s="107">
        <v>0.36644599999999999</v>
      </c>
      <c r="P195" s="107">
        <v>84.531000000000006</v>
      </c>
      <c r="Q195" s="107">
        <v>164840</v>
      </c>
      <c r="R195" s="107">
        <v>83857</v>
      </c>
      <c r="S195" s="107" t="s">
        <v>755</v>
      </c>
      <c r="T195" s="107">
        <v>61534</v>
      </c>
      <c r="U195" s="107" t="s">
        <v>756</v>
      </c>
      <c r="V195" s="107">
        <v>19448</v>
      </c>
      <c r="W195" s="107" t="s">
        <v>747</v>
      </c>
      <c r="X195" s="107">
        <v>0.73380020000000001</v>
      </c>
      <c r="Y195" s="107">
        <v>-7.0999999999999994E-2</v>
      </c>
      <c r="Z195" s="107">
        <v>-7.0999999999999994E-2</v>
      </c>
      <c r="AA195" s="107">
        <v>0.2319195</v>
      </c>
    </row>
    <row r="196" spans="1:27" x14ac:dyDescent="0.15">
      <c r="A196" s="107">
        <v>26</v>
      </c>
      <c r="B196" s="107" t="s">
        <v>751</v>
      </c>
      <c r="C196" s="107" t="s">
        <v>223</v>
      </c>
      <c r="D196" s="107" t="s">
        <v>224</v>
      </c>
      <c r="E196" s="107" t="s">
        <v>225</v>
      </c>
      <c r="F196" s="107">
        <v>114.5</v>
      </c>
      <c r="G196" s="107">
        <v>3</v>
      </c>
      <c r="H196" s="107">
        <v>83.856999999999999</v>
      </c>
      <c r="I196" s="107">
        <v>4309</v>
      </c>
      <c r="J196" s="107">
        <v>0.61499999999999999</v>
      </c>
      <c r="K196" s="107">
        <v>3162</v>
      </c>
      <c r="L196" s="107">
        <v>5.8000000000000003E-2</v>
      </c>
      <c r="M196" s="107">
        <v>1073</v>
      </c>
      <c r="N196" s="107">
        <v>0</v>
      </c>
      <c r="O196" s="107">
        <v>0.36647200000000002</v>
      </c>
      <c r="P196" s="107">
        <v>84.531000000000006</v>
      </c>
      <c r="Q196" s="107">
        <v>164696</v>
      </c>
      <c r="R196" s="107">
        <v>83857</v>
      </c>
      <c r="S196" s="107" t="s">
        <v>598</v>
      </c>
      <c r="T196" s="107">
        <v>61539</v>
      </c>
      <c r="U196" s="107" t="s">
        <v>467</v>
      </c>
      <c r="V196" s="107">
        <v>19300</v>
      </c>
      <c r="W196" s="107" t="s">
        <v>757</v>
      </c>
      <c r="X196" s="107">
        <v>0.73385210000000001</v>
      </c>
      <c r="Y196" s="107">
        <v>0</v>
      </c>
      <c r="Z196" s="107">
        <v>0</v>
      </c>
      <c r="AA196" s="107">
        <v>0.2301502</v>
      </c>
    </row>
    <row r="197" spans="1:27" x14ac:dyDescent="0.15">
      <c r="A197" s="107">
        <v>26</v>
      </c>
      <c r="B197" s="107" t="s">
        <v>751</v>
      </c>
      <c r="C197" s="107" t="s">
        <v>223</v>
      </c>
      <c r="D197" s="107" t="s">
        <v>224</v>
      </c>
      <c r="E197" s="107" t="s">
        <v>225</v>
      </c>
      <c r="F197" s="107">
        <v>154.5</v>
      </c>
      <c r="G197" s="107">
        <v>4</v>
      </c>
      <c r="H197" s="107">
        <v>83.846999999999994</v>
      </c>
      <c r="I197" s="107">
        <v>4308</v>
      </c>
      <c r="J197" s="107">
        <v>0.61499999999999999</v>
      </c>
      <c r="K197" s="107">
        <v>3162</v>
      </c>
      <c r="L197" s="107">
        <v>5.8000000000000003E-2</v>
      </c>
      <c r="M197" s="107">
        <v>1073</v>
      </c>
      <c r="N197" s="107">
        <v>0.122</v>
      </c>
      <c r="O197" s="107">
        <v>0.36651600000000001</v>
      </c>
      <c r="P197" s="107">
        <v>84.521000000000001</v>
      </c>
      <c r="Q197" s="107">
        <v>164675</v>
      </c>
      <c r="R197" s="107">
        <v>83847</v>
      </c>
      <c r="S197" s="107" t="s">
        <v>758</v>
      </c>
      <c r="T197" s="107">
        <v>61539</v>
      </c>
      <c r="U197" s="107" t="s">
        <v>759</v>
      </c>
      <c r="V197" s="107">
        <v>19288</v>
      </c>
      <c r="W197" s="107" t="s">
        <v>760</v>
      </c>
      <c r="X197" s="107">
        <v>0.73394130000000002</v>
      </c>
      <c r="Y197" s="107">
        <v>0.122</v>
      </c>
      <c r="Z197" s="107">
        <v>0.122</v>
      </c>
      <c r="AA197" s="107">
        <v>0.23003699999999999</v>
      </c>
    </row>
    <row r="198" spans="1:27" x14ac:dyDescent="0.15">
      <c r="A198" s="107">
        <v>26</v>
      </c>
      <c r="B198" s="107" t="s">
        <v>751</v>
      </c>
      <c r="C198" s="107" t="s">
        <v>223</v>
      </c>
      <c r="D198" s="107" t="s">
        <v>224</v>
      </c>
      <c r="E198" s="107" t="s">
        <v>225</v>
      </c>
      <c r="F198" s="107">
        <v>348.4</v>
      </c>
      <c r="G198" s="107">
        <v>5</v>
      </c>
      <c r="H198" s="107">
        <v>73.194999999999993</v>
      </c>
      <c r="I198" s="107">
        <v>5365</v>
      </c>
      <c r="J198" s="107">
        <v>0.53800000000000003</v>
      </c>
      <c r="K198" s="107">
        <v>3940</v>
      </c>
      <c r="L198" s="107">
        <v>0.06</v>
      </c>
      <c r="M198" s="107">
        <v>1253</v>
      </c>
      <c r="N198" s="107">
        <v>1.0580000000000001</v>
      </c>
      <c r="O198" s="107">
        <v>0.36685800000000002</v>
      </c>
      <c r="P198" s="107">
        <v>73.793000000000006</v>
      </c>
      <c r="Q198" s="107">
        <v>147013</v>
      </c>
      <c r="R198" s="107">
        <v>73195</v>
      </c>
      <c r="S198" s="107" t="s">
        <v>761</v>
      </c>
      <c r="T198" s="107">
        <v>53771</v>
      </c>
      <c r="U198" s="107" t="s">
        <v>762</v>
      </c>
      <c r="V198" s="107">
        <v>20048</v>
      </c>
      <c r="W198" s="107" t="s">
        <v>763</v>
      </c>
      <c r="X198" s="107">
        <v>0.73462870000000002</v>
      </c>
      <c r="Y198" s="107">
        <v>1.0580000000000001</v>
      </c>
      <c r="Z198" s="107">
        <v>1.0580000000000001</v>
      </c>
      <c r="AA198" s="107">
        <v>0.27389419999999998</v>
      </c>
    </row>
    <row r="199" spans="1:27" x14ac:dyDescent="0.15">
      <c r="A199" s="107">
        <v>26</v>
      </c>
      <c r="B199" s="107" t="s">
        <v>751</v>
      </c>
      <c r="C199" s="107" t="s">
        <v>223</v>
      </c>
      <c r="D199" s="107" t="s">
        <v>224</v>
      </c>
      <c r="E199" s="107" t="s">
        <v>225</v>
      </c>
      <c r="F199" s="107">
        <v>413</v>
      </c>
      <c r="G199" s="107">
        <v>6</v>
      </c>
      <c r="H199" s="107">
        <v>67.846999999999994</v>
      </c>
      <c r="I199" s="107">
        <v>4994</v>
      </c>
      <c r="J199" s="107">
        <v>0.498</v>
      </c>
      <c r="K199" s="107">
        <v>3667</v>
      </c>
      <c r="L199" s="107">
        <v>5.3999999999999999E-2</v>
      </c>
      <c r="M199" s="107">
        <v>1127</v>
      </c>
      <c r="N199" s="107">
        <v>0.94799999999999995</v>
      </c>
      <c r="O199" s="107">
        <v>0.36681799999999998</v>
      </c>
      <c r="P199" s="107">
        <v>68.400000000000006</v>
      </c>
      <c r="Q199" s="107">
        <v>135828</v>
      </c>
      <c r="R199" s="107">
        <v>67847</v>
      </c>
      <c r="S199" s="107" t="s">
        <v>749</v>
      </c>
      <c r="T199" s="107">
        <v>49837</v>
      </c>
      <c r="U199" s="107" t="s">
        <v>764</v>
      </c>
      <c r="V199" s="107">
        <v>18143</v>
      </c>
      <c r="W199" s="107" t="s">
        <v>765</v>
      </c>
      <c r="X199" s="107">
        <v>0.73454799999999998</v>
      </c>
      <c r="Y199" s="107">
        <v>0.94799999999999995</v>
      </c>
      <c r="Z199" s="107">
        <v>0.94799999999999995</v>
      </c>
      <c r="AA199" s="107">
        <v>0.26741520000000002</v>
      </c>
    </row>
    <row r="200" spans="1:27" x14ac:dyDescent="0.15">
      <c r="A200" s="107">
        <v>25</v>
      </c>
      <c r="B200" s="107" t="s">
        <v>766</v>
      </c>
      <c r="C200" s="107" t="s">
        <v>223</v>
      </c>
      <c r="D200" s="107" t="s">
        <v>224</v>
      </c>
      <c r="E200" s="107" t="s">
        <v>225</v>
      </c>
      <c r="F200" s="107">
        <v>34.9</v>
      </c>
      <c r="G200" s="107">
        <v>1</v>
      </c>
      <c r="H200" s="107">
        <v>83.781000000000006</v>
      </c>
      <c r="I200" s="107">
        <v>4307</v>
      </c>
      <c r="J200" s="107">
        <v>0.61499999999999999</v>
      </c>
      <c r="K200" s="107">
        <v>3162</v>
      </c>
      <c r="L200" s="107">
        <v>5.8999999999999997E-2</v>
      </c>
      <c r="M200" s="107">
        <v>1108</v>
      </c>
      <c r="N200" s="107">
        <v>0.20300000000000001</v>
      </c>
      <c r="O200" s="107">
        <v>0.36654599999999998</v>
      </c>
      <c r="P200" s="107">
        <v>84.454999999999998</v>
      </c>
      <c r="Q200" s="107">
        <v>165001</v>
      </c>
      <c r="R200" s="107">
        <v>83781</v>
      </c>
      <c r="S200" s="107" t="s">
        <v>767</v>
      </c>
      <c r="T200" s="107">
        <v>61506</v>
      </c>
      <c r="U200" s="107" t="s">
        <v>768</v>
      </c>
      <c r="V200" s="107">
        <v>19715</v>
      </c>
      <c r="W200" s="107" t="s">
        <v>769</v>
      </c>
      <c r="X200" s="107">
        <v>0.73412560000000004</v>
      </c>
      <c r="Y200" s="107">
        <v>0.20300000000000001</v>
      </c>
      <c r="Z200" s="107">
        <v>0.20300000000000001</v>
      </c>
      <c r="AA200" s="107">
        <v>0.2353142</v>
      </c>
    </row>
    <row r="201" spans="1:27" x14ac:dyDescent="0.15">
      <c r="A201" s="107">
        <v>25</v>
      </c>
      <c r="B201" s="107" t="s">
        <v>766</v>
      </c>
      <c r="C201" s="107" t="s">
        <v>223</v>
      </c>
      <c r="D201" s="107" t="s">
        <v>224</v>
      </c>
      <c r="E201" s="107" t="s">
        <v>225</v>
      </c>
      <c r="F201" s="107">
        <v>74.599999999999994</v>
      </c>
      <c r="G201" s="107">
        <v>2</v>
      </c>
      <c r="H201" s="107">
        <v>83.811999999999998</v>
      </c>
      <c r="I201" s="107">
        <v>4305</v>
      </c>
      <c r="J201" s="107">
        <v>0.61499999999999999</v>
      </c>
      <c r="K201" s="107">
        <v>3160</v>
      </c>
      <c r="L201" s="107">
        <v>5.7000000000000002E-2</v>
      </c>
      <c r="M201" s="107">
        <v>1061</v>
      </c>
      <c r="N201" s="107">
        <v>-0.04</v>
      </c>
      <c r="O201" s="107">
        <v>0.36645699999999998</v>
      </c>
      <c r="P201" s="107">
        <v>84.483999999999995</v>
      </c>
      <c r="Q201" s="107">
        <v>164396</v>
      </c>
      <c r="R201" s="107">
        <v>83812</v>
      </c>
      <c r="S201" s="107" t="s">
        <v>596</v>
      </c>
      <c r="T201" s="107">
        <v>61513</v>
      </c>
      <c r="U201" s="107" t="s">
        <v>454</v>
      </c>
      <c r="V201" s="107">
        <v>19071</v>
      </c>
      <c r="W201" s="107" t="s">
        <v>770</v>
      </c>
      <c r="X201" s="107">
        <v>0.73394700000000002</v>
      </c>
      <c r="Y201" s="107">
        <v>-0.04</v>
      </c>
      <c r="Z201" s="107">
        <v>-0.04</v>
      </c>
      <c r="AA201" s="107">
        <v>0.2275432</v>
      </c>
    </row>
    <row r="202" spans="1:27" x14ac:dyDescent="0.15">
      <c r="A202" s="107">
        <v>25</v>
      </c>
      <c r="B202" s="107" t="s">
        <v>766</v>
      </c>
      <c r="C202" s="107" t="s">
        <v>223</v>
      </c>
      <c r="D202" s="107" t="s">
        <v>224</v>
      </c>
      <c r="E202" s="107" t="s">
        <v>225</v>
      </c>
      <c r="F202" s="107">
        <v>114.5</v>
      </c>
      <c r="G202" s="107">
        <v>3</v>
      </c>
      <c r="H202" s="107">
        <v>83.832999999999998</v>
      </c>
      <c r="I202" s="107">
        <v>4308</v>
      </c>
      <c r="J202" s="107">
        <v>0.61499999999999999</v>
      </c>
      <c r="K202" s="107">
        <v>3162</v>
      </c>
      <c r="L202" s="107">
        <v>5.7000000000000002E-2</v>
      </c>
      <c r="M202" s="107">
        <v>1054</v>
      </c>
      <c r="N202" s="107">
        <v>0</v>
      </c>
      <c r="O202" s="107">
        <v>0.36647200000000002</v>
      </c>
      <c r="P202" s="107">
        <v>84.504999999999995</v>
      </c>
      <c r="Q202" s="107">
        <v>164314</v>
      </c>
      <c r="R202" s="107">
        <v>83833</v>
      </c>
      <c r="S202" s="107" t="s">
        <v>740</v>
      </c>
      <c r="T202" s="107">
        <v>61531</v>
      </c>
      <c r="U202" s="107" t="s">
        <v>771</v>
      </c>
      <c r="V202" s="107">
        <v>18950</v>
      </c>
      <c r="W202" s="107" t="s">
        <v>772</v>
      </c>
      <c r="X202" s="107">
        <v>0.73397670000000004</v>
      </c>
      <c r="Y202" s="107">
        <v>0</v>
      </c>
      <c r="Z202" s="107">
        <v>0</v>
      </c>
      <c r="AA202" s="107">
        <v>0.22604340000000001</v>
      </c>
    </row>
    <row r="203" spans="1:27" x14ac:dyDescent="0.15">
      <c r="A203" s="107">
        <v>25</v>
      </c>
      <c r="B203" s="107" t="s">
        <v>766</v>
      </c>
      <c r="C203" s="107" t="s">
        <v>223</v>
      </c>
      <c r="D203" s="107" t="s">
        <v>224</v>
      </c>
      <c r="E203" s="107" t="s">
        <v>225</v>
      </c>
      <c r="F203" s="107">
        <v>154.19999999999999</v>
      </c>
      <c r="G203" s="107">
        <v>4</v>
      </c>
      <c r="H203" s="107">
        <v>83.808999999999997</v>
      </c>
      <c r="I203" s="107">
        <v>4302</v>
      </c>
      <c r="J203" s="107">
        <v>0.61499999999999999</v>
      </c>
      <c r="K203" s="107">
        <v>3158</v>
      </c>
      <c r="L203" s="107">
        <v>5.7000000000000002E-2</v>
      </c>
      <c r="M203" s="107">
        <v>1055</v>
      </c>
      <c r="N203" s="107">
        <v>0.14099999999999999</v>
      </c>
      <c r="O203" s="107">
        <v>0.36652299999999999</v>
      </c>
      <c r="P203" s="107">
        <v>84.481999999999999</v>
      </c>
      <c r="Q203" s="107">
        <v>164340</v>
      </c>
      <c r="R203" s="107">
        <v>83809</v>
      </c>
      <c r="S203" s="107" t="s">
        <v>761</v>
      </c>
      <c r="T203" s="107">
        <v>61523</v>
      </c>
      <c r="U203" s="107" t="s">
        <v>741</v>
      </c>
      <c r="V203" s="107">
        <v>19008</v>
      </c>
      <c r="W203" s="107" t="s">
        <v>773</v>
      </c>
      <c r="X203" s="107">
        <v>0.73407990000000001</v>
      </c>
      <c r="Y203" s="107">
        <v>0.14099999999999999</v>
      </c>
      <c r="Z203" s="107">
        <v>0.14099999999999999</v>
      </c>
      <c r="AA203" s="107">
        <v>0.22679959999999999</v>
      </c>
    </row>
    <row r="204" spans="1:27" x14ac:dyDescent="0.15">
      <c r="A204" s="107">
        <v>25</v>
      </c>
      <c r="B204" s="107" t="s">
        <v>766</v>
      </c>
      <c r="C204" s="107" t="s">
        <v>223</v>
      </c>
      <c r="D204" s="107" t="s">
        <v>224</v>
      </c>
      <c r="E204" s="107" t="s">
        <v>225</v>
      </c>
      <c r="F204" s="107">
        <v>348.4</v>
      </c>
      <c r="G204" s="107">
        <v>5</v>
      </c>
      <c r="H204" s="107">
        <v>48.783999999999999</v>
      </c>
      <c r="I204" s="107">
        <v>3589</v>
      </c>
      <c r="J204" s="107">
        <v>0.35799999999999998</v>
      </c>
      <c r="K204" s="107">
        <v>2636</v>
      </c>
      <c r="L204" s="107">
        <v>3.7999999999999999E-2</v>
      </c>
      <c r="M204" s="107">
        <v>802</v>
      </c>
      <c r="N204" s="107">
        <v>0.78500000000000003</v>
      </c>
      <c r="O204" s="107">
        <v>0.366759</v>
      </c>
      <c r="P204" s="107">
        <v>49.18</v>
      </c>
      <c r="Q204" s="107">
        <v>97172</v>
      </c>
      <c r="R204" s="107">
        <v>48784</v>
      </c>
      <c r="S204" s="107" t="s">
        <v>438</v>
      </c>
      <c r="T204" s="107">
        <v>35834</v>
      </c>
      <c r="U204" s="107" t="s">
        <v>457</v>
      </c>
      <c r="V204" s="107">
        <v>12554</v>
      </c>
      <c r="W204" s="107" t="s">
        <v>774</v>
      </c>
      <c r="X204" s="107">
        <v>0.73455309999999996</v>
      </c>
      <c r="Y204" s="107">
        <v>0.78500000000000003</v>
      </c>
      <c r="Z204" s="107">
        <v>0.78500000000000003</v>
      </c>
      <c r="AA204" s="107">
        <v>0.25733689999999998</v>
      </c>
    </row>
    <row r="205" spans="1:27" x14ac:dyDescent="0.15">
      <c r="A205" s="107">
        <v>25</v>
      </c>
      <c r="B205" s="107" t="s">
        <v>766</v>
      </c>
      <c r="C205" s="107" t="s">
        <v>223</v>
      </c>
      <c r="D205" s="107" t="s">
        <v>224</v>
      </c>
      <c r="E205" s="107" t="s">
        <v>225</v>
      </c>
      <c r="F205" s="107">
        <v>413</v>
      </c>
      <c r="G205" s="107">
        <v>6</v>
      </c>
      <c r="H205" s="107">
        <v>45.298999999999999</v>
      </c>
      <c r="I205" s="107">
        <v>3335</v>
      </c>
      <c r="J205" s="107">
        <v>0.33300000000000002</v>
      </c>
      <c r="K205" s="107">
        <v>2449</v>
      </c>
      <c r="L205" s="107">
        <v>3.5000000000000003E-2</v>
      </c>
      <c r="M205" s="107">
        <v>728</v>
      </c>
      <c r="N205" s="107">
        <v>0.85499999999999998</v>
      </c>
      <c r="O205" s="107">
        <v>0.366784</v>
      </c>
      <c r="P205" s="107">
        <v>45.665999999999997</v>
      </c>
      <c r="Q205" s="107">
        <v>90161</v>
      </c>
      <c r="R205" s="107">
        <v>45299</v>
      </c>
      <c r="S205" s="107" t="s">
        <v>775</v>
      </c>
      <c r="T205" s="107">
        <v>33277</v>
      </c>
      <c r="U205" s="107" t="s">
        <v>776</v>
      </c>
      <c r="V205" s="107">
        <v>11585</v>
      </c>
      <c r="W205" s="107" t="s">
        <v>777</v>
      </c>
      <c r="X205" s="107">
        <v>0.73460400000000003</v>
      </c>
      <c r="Y205" s="107">
        <v>0.85499999999999998</v>
      </c>
      <c r="Z205" s="107">
        <v>0.85499999999999998</v>
      </c>
      <c r="AA205" s="107">
        <v>0.25575100000000001</v>
      </c>
    </row>
    <row r="206" spans="1:27" x14ac:dyDescent="0.15">
      <c r="A206" s="107">
        <v>24</v>
      </c>
      <c r="B206" s="107" t="s">
        <v>778</v>
      </c>
      <c r="C206" s="107" t="s">
        <v>223</v>
      </c>
      <c r="D206" s="107" t="s">
        <v>224</v>
      </c>
      <c r="E206" s="107" t="s">
        <v>225</v>
      </c>
      <c r="F206" s="107">
        <v>34.9</v>
      </c>
      <c r="G206" s="107">
        <v>1</v>
      </c>
      <c r="H206" s="107">
        <v>83.531999999999996</v>
      </c>
      <c r="I206" s="107">
        <v>4294</v>
      </c>
      <c r="J206" s="107">
        <v>0.61299999999999999</v>
      </c>
      <c r="K206" s="107">
        <v>3153</v>
      </c>
      <c r="L206" s="107">
        <v>5.7000000000000002E-2</v>
      </c>
      <c r="M206" s="107">
        <v>1077</v>
      </c>
      <c r="N206" s="107">
        <v>0.37</v>
      </c>
      <c r="O206" s="107">
        <v>0.36660700000000002</v>
      </c>
      <c r="P206" s="107">
        <v>84.201999999999998</v>
      </c>
      <c r="Q206" s="107">
        <v>164019</v>
      </c>
      <c r="R206" s="107">
        <v>83532</v>
      </c>
      <c r="S206" s="107" t="s">
        <v>779</v>
      </c>
      <c r="T206" s="107">
        <v>61333</v>
      </c>
      <c r="U206" s="107" t="s">
        <v>780</v>
      </c>
      <c r="V206" s="107">
        <v>19154</v>
      </c>
      <c r="W206" s="107" t="s">
        <v>294</v>
      </c>
      <c r="X206" s="107">
        <v>0.73425059999999998</v>
      </c>
      <c r="Y206" s="107">
        <v>0.37</v>
      </c>
      <c r="Z206" s="107">
        <v>0.37</v>
      </c>
      <c r="AA206" s="107">
        <v>0.22930710000000001</v>
      </c>
    </row>
    <row r="207" spans="1:27" x14ac:dyDescent="0.15">
      <c r="A207" s="107">
        <v>24</v>
      </c>
      <c r="B207" s="107" t="s">
        <v>778</v>
      </c>
      <c r="C207" s="107" t="s">
        <v>223</v>
      </c>
      <c r="D207" s="107" t="s">
        <v>224</v>
      </c>
      <c r="E207" s="107" t="s">
        <v>225</v>
      </c>
      <c r="F207" s="107">
        <v>74.8</v>
      </c>
      <c r="G207" s="107">
        <v>2</v>
      </c>
      <c r="H207" s="107">
        <v>83.597999999999999</v>
      </c>
      <c r="I207" s="107">
        <v>4294</v>
      </c>
      <c r="J207" s="107">
        <v>0.61299999999999999</v>
      </c>
      <c r="K207" s="107">
        <v>3151</v>
      </c>
      <c r="L207" s="107">
        <v>5.5E-2</v>
      </c>
      <c r="M207" s="107">
        <v>1026</v>
      </c>
      <c r="N207" s="107">
        <v>-0.222</v>
      </c>
      <c r="O207" s="107">
        <v>0.36639100000000002</v>
      </c>
      <c r="P207" s="107">
        <v>84.266999999999996</v>
      </c>
      <c r="Q207" s="107">
        <v>163334</v>
      </c>
      <c r="R207" s="107">
        <v>83598</v>
      </c>
      <c r="S207" s="107" t="s">
        <v>781</v>
      </c>
      <c r="T207" s="107">
        <v>61346</v>
      </c>
      <c r="U207" s="107" t="s">
        <v>782</v>
      </c>
      <c r="V207" s="107">
        <v>18390</v>
      </c>
      <c r="W207" s="107" t="s">
        <v>783</v>
      </c>
      <c r="X207" s="107">
        <v>0.73381609999999997</v>
      </c>
      <c r="Y207" s="107">
        <v>-0.222</v>
      </c>
      <c r="Z207" s="107">
        <v>-0.222</v>
      </c>
      <c r="AA207" s="107">
        <v>0.2199834</v>
      </c>
    </row>
    <row r="208" spans="1:27" x14ac:dyDescent="0.15">
      <c r="A208" s="107">
        <v>24</v>
      </c>
      <c r="B208" s="107" t="s">
        <v>778</v>
      </c>
      <c r="C208" s="107" t="s">
        <v>223</v>
      </c>
      <c r="D208" s="107" t="s">
        <v>224</v>
      </c>
      <c r="E208" s="107" t="s">
        <v>225</v>
      </c>
      <c r="F208" s="107">
        <v>114.5</v>
      </c>
      <c r="G208" s="107">
        <v>3</v>
      </c>
      <c r="H208" s="107">
        <v>83.596000000000004</v>
      </c>
      <c r="I208" s="107">
        <v>4297</v>
      </c>
      <c r="J208" s="107">
        <v>0.61399999999999999</v>
      </c>
      <c r="K208" s="107">
        <v>3154</v>
      </c>
      <c r="L208" s="107">
        <v>5.5E-2</v>
      </c>
      <c r="M208" s="107">
        <v>1023</v>
      </c>
      <c r="N208" s="107">
        <v>0</v>
      </c>
      <c r="O208" s="107">
        <v>0.36647200000000002</v>
      </c>
      <c r="P208" s="107">
        <v>84.265000000000001</v>
      </c>
      <c r="Q208" s="107">
        <v>163298</v>
      </c>
      <c r="R208" s="107">
        <v>83596</v>
      </c>
      <c r="S208" s="107" t="s">
        <v>784</v>
      </c>
      <c r="T208" s="107">
        <v>61358</v>
      </c>
      <c r="U208" s="107" t="s">
        <v>785</v>
      </c>
      <c r="V208" s="107">
        <v>18344</v>
      </c>
      <c r="W208" s="107" t="s">
        <v>786</v>
      </c>
      <c r="X208" s="107">
        <v>0.7339793</v>
      </c>
      <c r="Y208" s="107">
        <v>0</v>
      </c>
      <c r="Z208" s="107">
        <v>0</v>
      </c>
      <c r="AA208" s="107">
        <v>0.2194334</v>
      </c>
    </row>
    <row r="209" spans="1:27" x14ac:dyDescent="0.15">
      <c r="A209" s="107">
        <v>24</v>
      </c>
      <c r="B209" s="107" t="s">
        <v>778</v>
      </c>
      <c r="C209" s="107" t="s">
        <v>223</v>
      </c>
      <c r="D209" s="107" t="s">
        <v>224</v>
      </c>
      <c r="E209" s="107" t="s">
        <v>225</v>
      </c>
      <c r="F209" s="107">
        <v>154.5</v>
      </c>
      <c r="G209" s="107">
        <v>4</v>
      </c>
      <c r="H209" s="107">
        <v>83.611999999999995</v>
      </c>
      <c r="I209" s="107">
        <v>4295</v>
      </c>
      <c r="J209" s="107">
        <v>0.61399999999999999</v>
      </c>
      <c r="K209" s="107">
        <v>3153</v>
      </c>
      <c r="L209" s="107">
        <v>5.5E-2</v>
      </c>
      <c r="M209" s="107">
        <v>1021</v>
      </c>
      <c r="N209" s="107">
        <v>0.14399999999999999</v>
      </c>
      <c r="O209" s="107">
        <v>0.36652400000000002</v>
      </c>
      <c r="P209" s="107">
        <v>84.28</v>
      </c>
      <c r="Q209" s="107">
        <v>163332</v>
      </c>
      <c r="R209" s="107">
        <v>83612</v>
      </c>
      <c r="S209" s="107" t="s">
        <v>787</v>
      </c>
      <c r="T209" s="107">
        <v>61378</v>
      </c>
      <c r="U209" s="107" t="s">
        <v>788</v>
      </c>
      <c r="V209" s="107">
        <v>18343</v>
      </c>
      <c r="W209" s="107" t="s">
        <v>789</v>
      </c>
      <c r="X209" s="107">
        <v>0.73408479999999998</v>
      </c>
      <c r="Y209" s="107">
        <v>0.14399999999999999</v>
      </c>
      <c r="Z209" s="107">
        <v>0.14399999999999999</v>
      </c>
      <c r="AA209" s="107">
        <v>0.21937770000000001</v>
      </c>
    </row>
    <row r="210" spans="1:27" x14ac:dyDescent="0.15">
      <c r="A210" s="107">
        <v>24</v>
      </c>
      <c r="B210" s="107" t="s">
        <v>778</v>
      </c>
      <c r="C210" s="107" t="s">
        <v>223</v>
      </c>
      <c r="D210" s="107" t="s">
        <v>224</v>
      </c>
      <c r="E210" s="107" t="s">
        <v>225</v>
      </c>
      <c r="F210" s="107">
        <v>348.4</v>
      </c>
      <c r="G210" s="107">
        <v>5</v>
      </c>
      <c r="H210" s="107">
        <v>48.887999999999998</v>
      </c>
      <c r="I210" s="107">
        <v>3591</v>
      </c>
      <c r="J210" s="107">
        <v>0.35899999999999999</v>
      </c>
      <c r="K210" s="107">
        <v>2637</v>
      </c>
      <c r="L210" s="107">
        <v>3.6999999999999998E-2</v>
      </c>
      <c r="M210" s="107">
        <v>786</v>
      </c>
      <c r="N210" s="107">
        <v>1.2470000000000001</v>
      </c>
      <c r="O210" s="107">
        <v>0.366927</v>
      </c>
      <c r="P210" s="107">
        <v>49.284999999999997</v>
      </c>
      <c r="Q210" s="107">
        <v>97172</v>
      </c>
      <c r="R210" s="107">
        <v>48888</v>
      </c>
      <c r="S210" s="107" t="s">
        <v>790</v>
      </c>
      <c r="T210" s="107">
        <v>35928</v>
      </c>
      <c r="U210" s="107" t="s">
        <v>347</v>
      </c>
      <c r="V210" s="107">
        <v>12356</v>
      </c>
      <c r="W210" s="107" t="s">
        <v>791</v>
      </c>
      <c r="X210" s="107">
        <v>0.73489479999999996</v>
      </c>
      <c r="Y210" s="107">
        <v>1.2470000000000001</v>
      </c>
      <c r="Z210" s="107">
        <v>1.2470000000000001</v>
      </c>
      <c r="AA210" s="107">
        <v>0.25274170000000001</v>
      </c>
    </row>
    <row r="211" spans="1:27" x14ac:dyDescent="0.15">
      <c r="A211" s="107">
        <v>24</v>
      </c>
      <c r="B211" s="107" t="s">
        <v>778</v>
      </c>
      <c r="C211" s="107" t="s">
        <v>223</v>
      </c>
      <c r="D211" s="107" t="s">
        <v>224</v>
      </c>
      <c r="E211" s="107" t="s">
        <v>225</v>
      </c>
      <c r="F211" s="107">
        <v>413</v>
      </c>
      <c r="G211" s="107">
        <v>6</v>
      </c>
      <c r="H211" s="107">
        <v>45.412999999999997</v>
      </c>
      <c r="I211" s="107">
        <v>3338</v>
      </c>
      <c r="J211" s="107">
        <v>0.33400000000000002</v>
      </c>
      <c r="K211" s="107">
        <v>2453</v>
      </c>
      <c r="L211" s="107">
        <v>3.4000000000000002E-2</v>
      </c>
      <c r="M211" s="107">
        <v>714</v>
      </c>
      <c r="N211" s="107">
        <v>1.591</v>
      </c>
      <c r="O211" s="107">
        <v>0.36705300000000002</v>
      </c>
      <c r="P211" s="107">
        <v>45.780999999999999</v>
      </c>
      <c r="Q211" s="107">
        <v>90205</v>
      </c>
      <c r="R211" s="107">
        <v>45413</v>
      </c>
      <c r="S211" s="107" t="s">
        <v>602</v>
      </c>
      <c r="T211" s="107">
        <v>33385</v>
      </c>
      <c r="U211" s="107" t="s">
        <v>792</v>
      </c>
      <c r="V211" s="107">
        <v>11407</v>
      </c>
      <c r="W211" s="107" t="s">
        <v>793</v>
      </c>
      <c r="X211" s="107">
        <v>0.73514740000000001</v>
      </c>
      <c r="Y211" s="107">
        <v>1.591</v>
      </c>
      <c r="Z211" s="107">
        <v>1.591</v>
      </c>
      <c r="AA211" s="107">
        <v>0.25119390000000003</v>
      </c>
    </row>
    <row r="212" spans="1:27" x14ac:dyDescent="0.15">
      <c r="A212" s="107">
        <v>23</v>
      </c>
      <c r="B212" s="107" t="s">
        <v>794</v>
      </c>
      <c r="C212" s="107" t="s">
        <v>223</v>
      </c>
      <c r="D212" s="107" t="s">
        <v>224</v>
      </c>
      <c r="E212" s="107" t="s">
        <v>225</v>
      </c>
      <c r="F212" s="107">
        <v>34.9</v>
      </c>
      <c r="G212" s="107">
        <v>1</v>
      </c>
      <c r="H212" s="107">
        <v>83.585999999999999</v>
      </c>
      <c r="I212" s="107">
        <v>4298</v>
      </c>
      <c r="J212" s="107">
        <v>0.61399999999999999</v>
      </c>
      <c r="K212" s="107">
        <v>3156</v>
      </c>
      <c r="L212" s="107">
        <v>5.7000000000000002E-2</v>
      </c>
      <c r="M212" s="107">
        <v>1076</v>
      </c>
      <c r="N212" s="107">
        <v>0.59699999999999998</v>
      </c>
      <c r="O212" s="107">
        <v>0.36669000000000002</v>
      </c>
      <c r="P212" s="107">
        <v>84.257000000000005</v>
      </c>
      <c r="Q212" s="107">
        <v>164104</v>
      </c>
      <c r="R212" s="107">
        <v>83586</v>
      </c>
      <c r="S212" s="107" t="s">
        <v>795</v>
      </c>
      <c r="T212" s="107">
        <v>61374</v>
      </c>
      <c r="U212" s="107" t="s">
        <v>796</v>
      </c>
      <c r="V212" s="107">
        <v>19144</v>
      </c>
      <c r="W212" s="107" t="s">
        <v>797</v>
      </c>
      <c r="X212" s="107">
        <v>0.73427050000000005</v>
      </c>
      <c r="Y212" s="107">
        <v>0.59699999999999998</v>
      </c>
      <c r="Z212" s="107">
        <v>0.59699999999999998</v>
      </c>
      <c r="AA212" s="107">
        <v>0.2290375</v>
      </c>
    </row>
    <row r="213" spans="1:27" x14ac:dyDescent="0.15">
      <c r="A213" s="107">
        <v>23</v>
      </c>
      <c r="B213" s="107" t="s">
        <v>794</v>
      </c>
      <c r="C213" s="107" t="s">
        <v>223</v>
      </c>
      <c r="D213" s="107" t="s">
        <v>224</v>
      </c>
      <c r="E213" s="107" t="s">
        <v>225</v>
      </c>
      <c r="F213" s="107">
        <v>74.599999999999994</v>
      </c>
      <c r="G213" s="107">
        <v>2</v>
      </c>
      <c r="H213" s="107">
        <v>83.641000000000005</v>
      </c>
      <c r="I213" s="107">
        <v>4296</v>
      </c>
      <c r="J213" s="107">
        <v>0.61399999999999999</v>
      </c>
      <c r="K213" s="107">
        <v>3152</v>
      </c>
      <c r="L213" s="107">
        <v>5.5E-2</v>
      </c>
      <c r="M213" s="107">
        <v>1025</v>
      </c>
      <c r="N213" s="107">
        <v>-0.156</v>
      </c>
      <c r="O213" s="107">
        <v>0.36641499999999999</v>
      </c>
      <c r="P213" s="107">
        <v>84.31</v>
      </c>
      <c r="Q213" s="107">
        <v>163452</v>
      </c>
      <c r="R213" s="107">
        <v>83641</v>
      </c>
      <c r="S213" s="107" t="s">
        <v>787</v>
      </c>
      <c r="T213" s="107">
        <v>61369</v>
      </c>
      <c r="U213" s="107" t="s">
        <v>798</v>
      </c>
      <c r="V213" s="107">
        <v>18442</v>
      </c>
      <c r="W213" s="107" t="s">
        <v>799</v>
      </c>
      <c r="X213" s="107">
        <v>0.73371770000000003</v>
      </c>
      <c r="Y213" s="107">
        <v>-0.156</v>
      </c>
      <c r="Z213" s="107">
        <v>-0.156</v>
      </c>
      <c r="AA213" s="107">
        <v>0.2204885</v>
      </c>
    </row>
    <row r="214" spans="1:27" x14ac:dyDescent="0.15">
      <c r="A214" s="107">
        <v>23</v>
      </c>
      <c r="B214" s="107" t="s">
        <v>794</v>
      </c>
      <c r="C214" s="107" t="s">
        <v>223</v>
      </c>
      <c r="D214" s="107" t="s">
        <v>224</v>
      </c>
      <c r="E214" s="107" t="s">
        <v>225</v>
      </c>
      <c r="F214" s="107">
        <v>114.5</v>
      </c>
      <c r="G214" s="107">
        <v>3</v>
      </c>
      <c r="H214" s="107">
        <v>83.625</v>
      </c>
      <c r="I214" s="107">
        <v>4299</v>
      </c>
      <c r="J214" s="107">
        <v>0.61399999999999999</v>
      </c>
      <c r="K214" s="107">
        <v>3155</v>
      </c>
      <c r="L214" s="107">
        <v>5.5E-2</v>
      </c>
      <c r="M214" s="107">
        <v>1019</v>
      </c>
      <c r="N214" s="107">
        <v>0</v>
      </c>
      <c r="O214" s="107">
        <v>0.36647200000000002</v>
      </c>
      <c r="P214" s="107">
        <v>84.293000000000006</v>
      </c>
      <c r="Q214" s="107">
        <v>163301</v>
      </c>
      <c r="R214" s="107">
        <v>83625</v>
      </c>
      <c r="S214" s="107" t="s">
        <v>800</v>
      </c>
      <c r="T214" s="107">
        <v>61367</v>
      </c>
      <c r="U214" s="107" t="s">
        <v>801</v>
      </c>
      <c r="V214" s="107">
        <v>18310</v>
      </c>
      <c r="W214" s="107" t="s">
        <v>786</v>
      </c>
      <c r="X214" s="107">
        <v>0.73383209999999999</v>
      </c>
      <c r="Y214" s="107">
        <v>0</v>
      </c>
      <c r="Z214" s="107">
        <v>0</v>
      </c>
      <c r="AA214" s="107">
        <v>0.218948</v>
      </c>
    </row>
    <row r="215" spans="1:27" x14ac:dyDescent="0.15">
      <c r="A215" s="107">
        <v>23</v>
      </c>
      <c r="B215" s="107" t="s">
        <v>794</v>
      </c>
      <c r="C215" s="107" t="s">
        <v>223</v>
      </c>
      <c r="D215" s="107" t="s">
        <v>224</v>
      </c>
      <c r="E215" s="107" t="s">
        <v>225</v>
      </c>
      <c r="F215" s="107">
        <v>154.19999999999999</v>
      </c>
      <c r="G215" s="107">
        <v>4</v>
      </c>
      <c r="H215" s="107">
        <v>83.593999999999994</v>
      </c>
      <c r="I215" s="107">
        <v>4294</v>
      </c>
      <c r="J215" s="107">
        <v>0.61399999999999999</v>
      </c>
      <c r="K215" s="107">
        <v>3152</v>
      </c>
      <c r="L215" s="107">
        <v>5.5E-2</v>
      </c>
      <c r="M215" s="107">
        <v>1018</v>
      </c>
      <c r="N215" s="107">
        <v>0.13400000000000001</v>
      </c>
      <c r="O215" s="107">
        <v>0.36652099999999999</v>
      </c>
      <c r="P215" s="107">
        <v>84.262</v>
      </c>
      <c r="Q215" s="107">
        <v>163265</v>
      </c>
      <c r="R215" s="107">
        <v>83594</v>
      </c>
      <c r="S215" s="107" t="s">
        <v>800</v>
      </c>
      <c r="T215" s="107">
        <v>61352</v>
      </c>
      <c r="U215" s="107" t="s">
        <v>802</v>
      </c>
      <c r="V215" s="107">
        <v>18319</v>
      </c>
      <c r="W215" s="107" t="s">
        <v>803</v>
      </c>
      <c r="X215" s="107">
        <v>0.73393070000000005</v>
      </c>
      <c r="Y215" s="107">
        <v>0.13400000000000001</v>
      </c>
      <c r="Z215" s="107">
        <v>0.13400000000000001</v>
      </c>
      <c r="AA215" s="107">
        <v>0.21914339999999999</v>
      </c>
    </row>
    <row r="216" spans="1:27" x14ac:dyDescent="0.15">
      <c r="A216" s="107">
        <v>23</v>
      </c>
      <c r="B216" s="107" t="s">
        <v>794</v>
      </c>
      <c r="C216" s="107" t="s">
        <v>223</v>
      </c>
      <c r="D216" s="107" t="s">
        <v>224</v>
      </c>
      <c r="E216" s="107" t="s">
        <v>225</v>
      </c>
      <c r="F216" s="107">
        <v>348.6</v>
      </c>
      <c r="G216" s="107">
        <v>5</v>
      </c>
      <c r="H216" s="107">
        <v>24.512</v>
      </c>
      <c r="I216" s="107">
        <v>1787</v>
      </c>
      <c r="J216" s="107">
        <v>0.18</v>
      </c>
      <c r="K216" s="107">
        <v>1312</v>
      </c>
      <c r="L216" s="107">
        <v>1.7000000000000001E-2</v>
      </c>
      <c r="M216" s="107">
        <v>367</v>
      </c>
      <c r="N216" s="107">
        <v>0.124</v>
      </c>
      <c r="O216" s="107">
        <v>0.36651699999999998</v>
      </c>
      <c r="P216" s="107">
        <v>24.709</v>
      </c>
      <c r="Q216" s="107">
        <v>48041</v>
      </c>
      <c r="R216" s="107">
        <v>24512</v>
      </c>
      <c r="S216" s="107" t="s">
        <v>804</v>
      </c>
      <c r="T216" s="107">
        <v>17990</v>
      </c>
      <c r="U216" s="107" t="s">
        <v>380</v>
      </c>
      <c r="V216" s="107">
        <v>5539</v>
      </c>
      <c r="W216" s="107" t="s">
        <v>805</v>
      </c>
      <c r="X216" s="107">
        <v>0.7339234</v>
      </c>
      <c r="Y216" s="107">
        <v>0.124</v>
      </c>
      <c r="Z216" s="107">
        <v>0.124</v>
      </c>
      <c r="AA216" s="107">
        <v>0.2259688</v>
      </c>
    </row>
    <row r="217" spans="1:27" x14ac:dyDescent="0.15">
      <c r="A217" s="107">
        <v>23</v>
      </c>
      <c r="B217" s="107" t="s">
        <v>794</v>
      </c>
      <c r="C217" s="107" t="s">
        <v>223</v>
      </c>
      <c r="D217" s="107" t="s">
        <v>224</v>
      </c>
      <c r="E217" s="107" t="s">
        <v>225</v>
      </c>
      <c r="F217" s="107">
        <v>413.4</v>
      </c>
      <c r="G217" s="107">
        <v>6</v>
      </c>
      <c r="H217" s="107">
        <v>22.93</v>
      </c>
      <c r="I217" s="107">
        <v>1677</v>
      </c>
      <c r="J217" s="107">
        <v>0.16800000000000001</v>
      </c>
      <c r="K217" s="107">
        <v>1231</v>
      </c>
      <c r="L217" s="107">
        <v>1.6E-2</v>
      </c>
      <c r="M217" s="107">
        <v>342</v>
      </c>
      <c r="N217" s="107">
        <v>0.45900000000000002</v>
      </c>
      <c r="O217" s="107">
        <v>0.36664000000000002</v>
      </c>
      <c r="P217" s="107">
        <v>23.114999999999998</v>
      </c>
      <c r="Q217" s="107">
        <v>45112</v>
      </c>
      <c r="R217" s="107">
        <v>22930</v>
      </c>
      <c r="S217" s="107" t="s">
        <v>806</v>
      </c>
      <c r="T217" s="107">
        <v>16835</v>
      </c>
      <c r="U217" s="107" t="s">
        <v>807</v>
      </c>
      <c r="V217" s="107">
        <v>5347</v>
      </c>
      <c r="W217" s="107" t="s">
        <v>808</v>
      </c>
      <c r="X217" s="107">
        <v>0.73416870000000001</v>
      </c>
      <c r="Y217" s="107">
        <v>0.45900000000000002</v>
      </c>
      <c r="Z217" s="107">
        <v>0.45900000000000002</v>
      </c>
      <c r="AA217" s="107">
        <v>0.23318520000000001</v>
      </c>
    </row>
    <row r="218" spans="1:27" x14ac:dyDescent="0.15">
      <c r="A218" s="107">
        <v>22</v>
      </c>
      <c r="B218" s="107" t="s">
        <v>809</v>
      </c>
      <c r="C218" s="107" t="s">
        <v>223</v>
      </c>
      <c r="D218" s="107" t="s">
        <v>224</v>
      </c>
      <c r="E218" s="107" t="s">
        <v>225</v>
      </c>
      <c r="F218" s="107">
        <v>34.9</v>
      </c>
      <c r="G218" s="107">
        <v>1</v>
      </c>
      <c r="H218" s="107">
        <v>83.641000000000005</v>
      </c>
      <c r="I218" s="107">
        <v>4298</v>
      </c>
      <c r="J218" s="107">
        <v>0.61399999999999999</v>
      </c>
      <c r="K218" s="107">
        <v>3156</v>
      </c>
      <c r="L218" s="107">
        <v>5.7000000000000002E-2</v>
      </c>
      <c r="M218" s="107">
        <v>1074</v>
      </c>
      <c r="N218" s="107">
        <v>0.442</v>
      </c>
      <c r="O218" s="107">
        <v>0.36663299999999999</v>
      </c>
      <c r="P218" s="107">
        <v>84.311999999999998</v>
      </c>
      <c r="Q218" s="107">
        <v>164153</v>
      </c>
      <c r="R218" s="107">
        <v>83641</v>
      </c>
      <c r="S218" s="107" t="s">
        <v>230</v>
      </c>
      <c r="T218" s="107">
        <v>61407</v>
      </c>
      <c r="U218" s="107" t="s">
        <v>810</v>
      </c>
      <c r="V218" s="107">
        <v>19106</v>
      </c>
      <c r="W218" s="107" t="s">
        <v>811</v>
      </c>
      <c r="X218" s="107">
        <v>0.73417540000000003</v>
      </c>
      <c r="Y218" s="107">
        <v>0.442</v>
      </c>
      <c r="Z218" s="107">
        <v>0.442</v>
      </c>
      <c r="AA218" s="107">
        <v>0.2284235</v>
      </c>
    </row>
    <row r="219" spans="1:27" x14ac:dyDescent="0.15">
      <c r="A219" s="107">
        <v>22</v>
      </c>
      <c r="B219" s="107" t="s">
        <v>809</v>
      </c>
      <c r="C219" s="107" t="s">
        <v>223</v>
      </c>
      <c r="D219" s="107" t="s">
        <v>224</v>
      </c>
      <c r="E219" s="107" t="s">
        <v>225</v>
      </c>
      <c r="F219" s="107">
        <v>74.599999999999994</v>
      </c>
      <c r="G219" s="107">
        <v>2</v>
      </c>
      <c r="H219" s="107">
        <v>83.706999999999994</v>
      </c>
      <c r="I219" s="107">
        <v>4299</v>
      </c>
      <c r="J219" s="107">
        <v>0.61399999999999999</v>
      </c>
      <c r="K219" s="107">
        <v>3154</v>
      </c>
      <c r="L219" s="107">
        <v>5.5E-2</v>
      </c>
      <c r="M219" s="107">
        <v>1024</v>
      </c>
      <c r="N219" s="107">
        <v>-0.105</v>
      </c>
      <c r="O219" s="107">
        <v>0.36643399999999998</v>
      </c>
      <c r="P219" s="107">
        <v>84.376000000000005</v>
      </c>
      <c r="Q219" s="107">
        <v>163549</v>
      </c>
      <c r="R219" s="107">
        <v>83707</v>
      </c>
      <c r="S219" s="107" t="s">
        <v>380</v>
      </c>
      <c r="T219" s="107">
        <v>61422</v>
      </c>
      <c r="U219" s="107" t="s">
        <v>812</v>
      </c>
      <c r="V219" s="107">
        <v>18420</v>
      </c>
      <c r="W219" s="107" t="s">
        <v>813</v>
      </c>
      <c r="X219" s="107">
        <v>0.73377369999999997</v>
      </c>
      <c r="Y219" s="107">
        <v>-0.105</v>
      </c>
      <c r="Z219" s="107">
        <v>-0.105</v>
      </c>
      <c r="AA219" s="107">
        <v>0.22005530000000001</v>
      </c>
    </row>
    <row r="220" spans="1:27" x14ac:dyDescent="0.15">
      <c r="A220" s="107">
        <v>22</v>
      </c>
      <c r="B220" s="107" t="s">
        <v>809</v>
      </c>
      <c r="C220" s="107" t="s">
        <v>223</v>
      </c>
      <c r="D220" s="107" t="s">
        <v>224</v>
      </c>
      <c r="E220" s="107" t="s">
        <v>225</v>
      </c>
      <c r="F220" s="107">
        <v>114.5</v>
      </c>
      <c r="G220" s="107">
        <v>3</v>
      </c>
      <c r="H220" s="107">
        <v>83.686000000000007</v>
      </c>
      <c r="I220" s="107">
        <v>4300</v>
      </c>
      <c r="J220" s="107">
        <v>0.61399999999999999</v>
      </c>
      <c r="K220" s="107">
        <v>3155</v>
      </c>
      <c r="L220" s="107">
        <v>5.5E-2</v>
      </c>
      <c r="M220" s="107">
        <v>1017</v>
      </c>
      <c r="N220" s="107">
        <v>0</v>
      </c>
      <c r="O220" s="107">
        <v>0.36647200000000002</v>
      </c>
      <c r="P220" s="107">
        <v>84.355000000000004</v>
      </c>
      <c r="Q220" s="107">
        <v>163365</v>
      </c>
      <c r="R220" s="107">
        <v>83686</v>
      </c>
      <c r="S220" s="107" t="s">
        <v>380</v>
      </c>
      <c r="T220" s="107">
        <v>61413</v>
      </c>
      <c r="U220" s="107" t="s">
        <v>711</v>
      </c>
      <c r="V220" s="107">
        <v>18266</v>
      </c>
      <c r="W220" s="107" t="s">
        <v>814</v>
      </c>
      <c r="X220" s="107">
        <v>0.73385109999999998</v>
      </c>
      <c r="Y220" s="107">
        <v>0</v>
      </c>
      <c r="Z220" s="107">
        <v>0</v>
      </c>
      <c r="AA220" s="107">
        <v>0.2182624</v>
      </c>
    </row>
    <row r="221" spans="1:27" x14ac:dyDescent="0.15">
      <c r="A221" s="107">
        <v>22</v>
      </c>
      <c r="B221" s="107" t="s">
        <v>809</v>
      </c>
      <c r="C221" s="107" t="s">
        <v>223</v>
      </c>
      <c r="D221" s="107" t="s">
        <v>224</v>
      </c>
      <c r="E221" s="107" t="s">
        <v>225</v>
      </c>
      <c r="F221" s="107">
        <v>154.5</v>
      </c>
      <c r="G221" s="107">
        <v>4</v>
      </c>
      <c r="H221" s="107">
        <v>83.712999999999994</v>
      </c>
      <c r="I221" s="107">
        <v>4301</v>
      </c>
      <c r="J221" s="107">
        <v>0.61399999999999999</v>
      </c>
      <c r="K221" s="107">
        <v>3157</v>
      </c>
      <c r="L221" s="107">
        <v>5.5E-2</v>
      </c>
      <c r="M221" s="107">
        <v>1017</v>
      </c>
      <c r="N221" s="107">
        <v>0.13400000000000001</v>
      </c>
      <c r="O221" s="107">
        <v>0.36652099999999999</v>
      </c>
      <c r="P221" s="107">
        <v>84.382999999999996</v>
      </c>
      <c r="Q221" s="107">
        <v>163427</v>
      </c>
      <c r="R221" s="107">
        <v>83713</v>
      </c>
      <c r="S221" s="107" t="s">
        <v>380</v>
      </c>
      <c r="T221" s="107">
        <v>61441</v>
      </c>
      <c r="U221" s="107" t="s">
        <v>708</v>
      </c>
      <c r="V221" s="107">
        <v>18272</v>
      </c>
      <c r="W221" s="107" t="s">
        <v>815</v>
      </c>
      <c r="X221" s="107">
        <v>0.73394919999999997</v>
      </c>
      <c r="Y221" s="107">
        <v>0.13400000000000001</v>
      </c>
      <c r="Z221" s="107">
        <v>0.13400000000000001</v>
      </c>
      <c r="AA221" s="107">
        <v>0.2182665</v>
      </c>
    </row>
    <row r="222" spans="1:27" x14ac:dyDescent="0.15">
      <c r="A222" s="107">
        <v>22</v>
      </c>
      <c r="B222" s="107" t="s">
        <v>809</v>
      </c>
      <c r="C222" s="107" t="s">
        <v>223</v>
      </c>
      <c r="D222" s="107" t="s">
        <v>224</v>
      </c>
      <c r="E222" s="107" t="s">
        <v>225</v>
      </c>
      <c r="F222" s="107">
        <v>349</v>
      </c>
      <c r="G222" s="107">
        <v>5</v>
      </c>
      <c r="H222" s="107">
        <v>25.268999999999998</v>
      </c>
      <c r="I222" s="107">
        <v>1844</v>
      </c>
      <c r="J222" s="107">
        <v>0.185</v>
      </c>
      <c r="K222" s="107">
        <v>1354</v>
      </c>
      <c r="L222" s="107">
        <v>1.7000000000000001E-2</v>
      </c>
      <c r="M222" s="107">
        <v>379</v>
      </c>
      <c r="N222" s="107">
        <v>0.23499999999999999</v>
      </c>
      <c r="O222" s="107">
        <v>0.36655799999999999</v>
      </c>
      <c r="P222" s="107">
        <v>25.472000000000001</v>
      </c>
      <c r="Q222" s="107">
        <v>49556</v>
      </c>
      <c r="R222" s="107">
        <v>25269</v>
      </c>
      <c r="S222" s="107" t="s">
        <v>666</v>
      </c>
      <c r="T222" s="107">
        <v>18548</v>
      </c>
      <c r="U222" s="107" t="s">
        <v>816</v>
      </c>
      <c r="V222" s="107">
        <v>5739</v>
      </c>
      <c r="W222" s="107" t="s">
        <v>817</v>
      </c>
      <c r="X222" s="107">
        <v>0.73402339999999999</v>
      </c>
      <c r="Y222" s="107">
        <v>0.23499999999999999</v>
      </c>
      <c r="Z222" s="107">
        <v>0.23499999999999999</v>
      </c>
      <c r="AA222" s="107">
        <v>0.22710569999999999</v>
      </c>
    </row>
    <row r="223" spans="1:27" x14ac:dyDescent="0.15">
      <c r="A223" s="107">
        <v>22</v>
      </c>
      <c r="B223" s="107" t="s">
        <v>809</v>
      </c>
      <c r="C223" s="107" t="s">
        <v>223</v>
      </c>
      <c r="D223" s="107" t="s">
        <v>224</v>
      </c>
      <c r="E223" s="107" t="s">
        <v>225</v>
      </c>
      <c r="F223" s="107">
        <v>413.6</v>
      </c>
      <c r="G223" s="107">
        <v>6</v>
      </c>
      <c r="H223" s="107">
        <v>23.574000000000002</v>
      </c>
      <c r="I223" s="107">
        <v>1731</v>
      </c>
      <c r="J223" s="107">
        <v>0.17299999999999999</v>
      </c>
      <c r="K223" s="107">
        <v>1271</v>
      </c>
      <c r="L223" s="107">
        <v>1.6E-2</v>
      </c>
      <c r="M223" s="107">
        <v>353</v>
      </c>
      <c r="N223" s="107">
        <v>0.32</v>
      </c>
      <c r="O223" s="107">
        <v>0.366589</v>
      </c>
      <c r="P223" s="107">
        <v>23.763999999999999</v>
      </c>
      <c r="Q223" s="107">
        <v>46377</v>
      </c>
      <c r="R223" s="107">
        <v>23574</v>
      </c>
      <c r="S223" s="107" t="s">
        <v>355</v>
      </c>
      <c r="T223" s="107">
        <v>17305</v>
      </c>
      <c r="U223" s="107" t="s">
        <v>801</v>
      </c>
      <c r="V223" s="107">
        <v>5497</v>
      </c>
      <c r="W223" s="107" t="s">
        <v>818</v>
      </c>
      <c r="X223" s="107">
        <v>0.73408629999999997</v>
      </c>
      <c r="Y223" s="107">
        <v>0.32</v>
      </c>
      <c r="Z223" s="107">
        <v>0.32</v>
      </c>
      <c r="AA223" s="107">
        <v>0.2331935</v>
      </c>
    </row>
    <row r="224" spans="1:27" x14ac:dyDescent="0.15">
      <c r="A224" s="107">
        <v>20</v>
      </c>
      <c r="B224" s="107" t="s">
        <v>819</v>
      </c>
      <c r="C224" s="107" t="s">
        <v>223</v>
      </c>
      <c r="D224" s="107" t="s">
        <v>224</v>
      </c>
      <c r="E224" s="107" t="s">
        <v>225</v>
      </c>
      <c r="F224" s="107">
        <v>34.9</v>
      </c>
      <c r="G224" s="107">
        <v>1</v>
      </c>
      <c r="H224" s="107">
        <v>83.731999999999999</v>
      </c>
      <c r="I224" s="107">
        <v>4306</v>
      </c>
      <c r="J224" s="107">
        <v>0.61499999999999999</v>
      </c>
      <c r="K224" s="107">
        <v>3161</v>
      </c>
      <c r="L224" s="107">
        <v>5.6000000000000001E-2</v>
      </c>
      <c r="M224" s="107">
        <v>1047</v>
      </c>
      <c r="N224" s="107">
        <v>-8.3000000000000004E-2</v>
      </c>
      <c r="O224" s="107">
        <v>0.36644199999999999</v>
      </c>
      <c r="P224" s="107">
        <v>84.403000000000006</v>
      </c>
      <c r="Q224" s="107">
        <v>163809</v>
      </c>
      <c r="R224" s="107">
        <v>83732</v>
      </c>
      <c r="S224" s="107" t="s">
        <v>820</v>
      </c>
      <c r="T224" s="107">
        <v>61480</v>
      </c>
      <c r="U224" s="107" t="s">
        <v>821</v>
      </c>
      <c r="V224" s="107">
        <v>18597</v>
      </c>
      <c r="W224" s="107" t="s">
        <v>822</v>
      </c>
      <c r="X224" s="107">
        <v>0.73424560000000005</v>
      </c>
      <c r="Y224" s="107">
        <v>-8.3000000000000004E-2</v>
      </c>
      <c r="Z224" s="107">
        <v>-8.3000000000000004E-2</v>
      </c>
      <c r="AA224" s="107">
        <v>0.2221071</v>
      </c>
    </row>
    <row r="225" spans="1:27" x14ac:dyDescent="0.15">
      <c r="A225" s="107">
        <v>20</v>
      </c>
      <c r="B225" s="107" t="s">
        <v>819</v>
      </c>
      <c r="C225" s="107" t="s">
        <v>223</v>
      </c>
      <c r="D225" s="107" t="s">
        <v>224</v>
      </c>
      <c r="E225" s="107" t="s">
        <v>225</v>
      </c>
      <c r="F225" s="107">
        <v>74.599999999999994</v>
      </c>
      <c r="G225" s="107">
        <v>2</v>
      </c>
      <c r="H225" s="107">
        <v>83.816000000000003</v>
      </c>
      <c r="I225" s="107">
        <v>4304</v>
      </c>
      <c r="J225" s="107">
        <v>0.61599999999999999</v>
      </c>
      <c r="K225" s="107">
        <v>3164</v>
      </c>
      <c r="L225" s="107">
        <v>5.3999999999999999E-2</v>
      </c>
      <c r="M225" s="107">
        <v>1003</v>
      </c>
      <c r="N225" s="107">
        <v>1.073</v>
      </c>
      <c r="O225" s="107">
        <v>0.36686400000000002</v>
      </c>
      <c r="P225" s="107">
        <v>84.486000000000004</v>
      </c>
      <c r="Q225" s="107">
        <v>163387</v>
      </c>
      <c r="R225" s="107">
        <v>83816</v>
      </c>
      <c r="S225" s="107" t="s">
        <v>248</v>
      </c>
      <c r="T225" s="107">
        <v>61613</v>
      </c>
      <c r="U225" s="107" t="s">
        <v>823</v>
      </c>
      <c r="V225" s="107">
        <v>17958</v>
      </c>
      <c r="W225" s="107" t="s">
        <v>824</v>
      </c>
      <c r="X225" s="107">
        <v>0.7350949</v>
      </c>
      <c r="Y225" s="107">
        <v>1.073</v>
      </c>
      <c r="Z225" s="107">
        <v>1.073</v>
      </c>
      <c r="AA225" s="107">
        <v>0.21425749999999999</v>
      </c>
    </row>
    <row r="226" spans="1:27" x14ac:dyDescent="0.15">
      <c r="A226" s="107">
        <v>20</v>
      </c>
      <c r="B226" s="107" t="s">
        <v>819</v>
      </c>
      <c r="C226" s="107" t="s">
        <v>223</v>
      </c>
      <c r="D226" s="107" t="s">
        <v>224</v>
      </c>
      <c r="E226" s="107" t="s">
        <v>225</v>
      </c>
      <c r="F226" s="107">
        <v>114.5</v>
      </c>
      <c r="G226" s="107">
        <v>3</v>
      </c>
      <c r="H226" s="107">
        <v>83.807000000000002</v>
      </c>
      <c r="I226" s="107">
        <v>4308</v>
      </c>
      <c r="J226" s="107">
        <v>0.61499999999999999</v>
      </c>
      <c r="K226" s="107">
        <v>3164</v>
      </c>
      <c r="L226" s="107">
        <v>5.3999999999999999E-2</v>
      </c>
      <c r="M226" s="107">
        <v>997</v>
      </c>
      <c r="N226" s="107">
        <v>0</v>
      </c>
      <c r="O226" s="107">
        <v>0.36647200000000002</v>
      </c>
      <c r="P226" s="107">
        <v>84.475999999999999</v>
      </c>
      <c r="Q226" s="107">
        <v>163217</v>
      </c>
      <c r="R226" s="107">
        <v>83807</v>
      </c>
      <c r="S226" s="107" t="s">
        <v>780</v>
      </c>
      <c r="T226" s="107">
        <v>61540</v>
      </c>
      <c r="U226" s="107" t="s">
        <v>825</v>
      </c>
      <c r="V226" s="107">
        <v>17870</v>
      </c>
      <c r="W226" s="107" t="s">
        <v>826</v>
      </c>
      <c r="X226" s="107">
        <v>0.73430680000000004</v>
      </c>
      <c r="Y226" s="107">
        <v>0</v>
      </c>
      <c r="Z226" s="107">
        <v>0</v>
      </c>
      <c r="AA226" s="107">
        <v>0.2132233</v>
      </c>
    </row>
    <row r="227" spans="1:27" x14ac:dyDescent="0.15">
      <c r="A227" s="107">
        <v>20</v>
      </c>
      <c r="B227" s="107" t="s">
        <v>819</v>
      </c>
      <c r="C227" s="107" t="s">
        <v>223</v>
      </c>
      <c r="D227" s="107" t="s">
        <v>224</v>
      </c>
      <c r="E227" s="107" t="s">
        <v>225</v>
      </c>
      <c r="F227" s="107">
        <v>154.19999999999999</v>
      </c>
      <c r="G227" s="107">
        <v>4</v>
      </c>
      <c r="H227" s="107">
        <v>83.828000000000003</v>
      </c>
      <c r="I227" s="107">
        <v>4306</v>
      </c>
      <c r="J227" s="107">
        <v>0.61499999999999999</v>
      </c>
      <c r="K227" s="107">
        <v>3161</v>
      </c>
      <c r="L227" s="107">
        <v>5.3999999999999999E-2</v>
      </c>
      <c r="M227" s="107">
        <v>996</v>
      </c>
      <c r="N227" s="107">
        <v>-0.251</v>
      </c>
      <c r="O227" s="107">
        <v>0.36637999999999998</v>
      </c>
      <c r="P227" s="107">
        <v>84.498000000000005</v>
      </c>
      <c r="Q227" s="107">
        <v>163290</v>
      </c>
      <c r="R227" s="107">
        <v>83828</v>
      </c>
      <c r="S227" s="107" t="s">
        <v>377</v>
      </c>
      <c r="T227" s="107">
        <v>61540</v>
      </c>
      <c r="U227" s="107" t="s">
        <v>827</v>
      </c>
      <c r="V227" s="107">
        <v>17921</v>
      </c>
      <c r="W227" s="107" t="s">
        <v>336</v>
      </c>
      <c r="X227" s="107">
        <v>0.7341221</v>
      </c>
      <c r="Y227" s="107">
        <v>-0.251</v>
      </c>
      <c r="Z227" s="107">
        <v>-0.251</v>
      </c>
      <c r="AA227" s="107">
        <v>0.2137811</v>
      </c>
    </row>
    <row r="228" spans="1:27" x14ac:dyDescent="0.15">
      <c r="A228" s="107">
        <v>20</v>
      </c>
      <c r="B228" s="107" t="s">
        <v>819</v>
      </c>
      <c r="C228" s="107" t="s">
        <v>223</v>
      </c>
      <c r="D228" s="107" t="s">
        <v>224</v>
      </c>
      <c r="E228" s="107" t="s">
        <v>225</v>
      </c>
      <c r="F228" s="107">
        <v>349</v>
      </c>
      <c r="G228" s="107">
        <v>5</v>
      </c>
      <c r="H228" s="107">
        <v>14.39</v>
      </c>
      <c r="I228" s="107">
        <v>1048</v>
      </c>
      <c r="J228" s="107">
        <v>0.105</v>
      </c>
      <c r="K228" s="107">
        <v>769</v>
      </c>
      <c r="L228" s="107">
        <v>8.9999999999999993E-3</v>
      </c>
      <c r="M228" s="107">
        <v>201</v>
      </c>
      <c r="N228" s="107">
        <v>-3.3039999999999998</v>
      </c>
      <c r="O228" s="107">
        <v>0.36526500000000001</v>
      </c>
      <c r="P228" s="107">
        <v>14.504</v>
      </c>
      <c r="Q228" s="107">
        <v>27848</v>
      </c>
      <c r="R228" s="107">
        <v>14390</v>
      </c>
      <c r="S228" s="107" t="s">
        <v>235</v>
      </c>
      <c r="T228" s="107">
        <v>10532</v>
      </c>
      <c r="U228" s="107" t="s">
        <v>413</v>
      </c>
      <c r="V228" s="107">
        <v>2926</v>
      </c>
      <c r="W228" s="107" t="s">
        <v>828</v>
      </c>
      <c r="X228" s="107">
        <v>0.73188030000000004</v>
      </c>
      <c r="Y228" s="107">
        <v>-3.3039999999999998</v>
      </c>
      <c r="Z228" s="107">
        <v>-3.3039999999999998</v>
      </c>
      <c r="AA228" s="107">
        <v>0.20334669999999999</v>
      </c>
    </row>
    <row r="229" spans="1:27" x14ac:dyDescent="0.15">
      <c r="A229" s="107">
        <v>20</v>
      </c>
      <c r="B229" s="107" t="s">
        <v>819</v>
      </c>
      <c r="C229" s="107" t="s">
        <v>223</v>
      </c>
      <c r="D229" s="107" t="s">
        <v>224</v>
      </c>
      <c r="E229" s="107" t="s">
        <v>225</v>
      </c>
      <c r="F229" s="107">
        <v>413.6</v>
      </c>
      <c r="G229" s="107">
        <v>6</v>
      </c>
      <c r="H229" s="107">
        <v>13.53</v>
      </c>
      <c r="I229" s="107">
        <v>990</v>
      </c>
      <c r="J229" s="107">
        <v>9.9000000000000005E-2</v>
      </c>
      <c r="K229" s="107">
        <v>727</v>
      </c>
      <c r="L229" s="107">
        <v>8.9999999999999993E-3</v>
      </c>
      <c r="M229" s="107">
        <v>193</v>
      </c>
      <c r="N229" s="107">
        <v>-1.9139999999999999</v>
      </c>
      <c r="O229" s="107">
        <v>0.36577300000000001</v>
      </c>
      <c r="P229" s="107">
        <v>13.638</v>
      </c>
      <c r="Q229" s="107">
        <v>26402</v>
      </c>
      <c r="R229" s="107">
        <v>13530</v>
      </c>
      <c r="S229" s="107" t="s">
        <v>829</v>
      </c>
      <c r="T229" s="107">
        <v>9916</v>
      </c>
      <c r="U229" s="107" t="s">
        <v>701</v>
      </c>
      <c r="V229" s="107">
        <v>2957</v>
      </c>
      <c r="W229" s="107" t="s">
        <v>830</v>
      </c>
      <c r="X229" s="107">
        <v>0.73290120000000003</v>
      </c>
      <c r="Y229" s="107">
        <v>-1.9139999999999999</v>
      </c>
      <c r="Z229" s="107">
        <v>-1.9139999999999999</v>
      </c>
      <c r="AA229" s="107">
        <v>0.21853529999999999</v>
      </c>
    </row>
    <row r="230" spans="1:27" x14ac:dyDescent="0.15">
      <c r="A230" s="107">
        <v>19</v>
      </c>
      <c r="B230" s="107" t="s">
        <v>831</v>
      </c>
      <c r="C230" s="107" t="s">
        <v>223</v>
      </c>
      <c r="D230" s="107" t="s">
        <v>224</v>
      </c>
      <c r="E230" s="107" t="s">
        <v>225</v>
      </c>
      <c r="F230" s="107">
        <v>34.9</v>
      </c>
      <c r="G230" s="107">
        <v>1</v>
      </c>
      <c r="H230" s="107">
        <v>83.748999999999995</v>
      </c>
      <c r="I230" s="107">
        <v>4303</v>
      </c>
      <c r="J230" s="107">
        <v>0.61399999999999999</v>
      </c>
      <c r="K230" s="107">
        <v>3155</v>
      </c>
      <c r="L230" s="107">
        <v>5.5E-2</v>
      </c>
      <c r="M230" s="107">
        <v>1032</v>
      </c>
      <c r="N230" s="107">
        <v>-0.77900000000000003</v>
      </c>
      <c r="O230" s="107">
        <v>0.36618800000000001</v>
      </c>
      <c r="P230" s="107">
        <v>84.418999999999997</v>
      </c>
      <c r="Q230" s="107">
        <v>163546</v>
      </c>
      <c r="R230" s="107">
        <v>83749</v>
      </c>
      <c r="S230" s="107" t="s">
        <v>832</v>
      </c>
      <c r="T230" s="107">
        <v>61430</v>
      </c>
      <c r="U230" s="107" t="s">
        <v>833</v>
      </c>
      <c r="V230" s="107">
        <v>18367</v>
      </c>
      <c r="W230" s="107" t="s">
        <v>304</v>
      </c>
      <c r="X230" s="107">
        <v>0.73350550000000003</v>
      </c>
      <c r="Y230" s="107">
        <v>-0.77900000000000003</v>
      </c>
      <c r="Z230" s="107">
        <v>-0.77900000000000003</v>
      </c>
      <c r="AA230" s="107">
        <v>0.21930440000000001</v>
      </c>
    </row>
    <row r="231" spans="1:27" x14ac:dyDescent="0.15">
      <c r="A231" s="107">
        <v>19</v>
      </c>
      <c r="B231" s="107" t="s">
        <v>831</v>
      </c>
      <c r="C231" s="107" t="s">
        <v>223</v>
      </c>
      <c r="D231" s="107" t="s">
        <v>224</v>
      </c>
      <c r="E231" s="107" t="s">
        <v>225</v>
      </c>
      <c r="F231" s="107">
        <v>74.599999999999994</v>
      </c>
      <c r="G231" s="107">
        <v>2</v>
      </c>
      <c r="H231" s="107">
        <v>83.766999999999996</v>
      </c>
      <c r="I231" s="107">
        <v>4303</v>
      </c>
      <c r="J231" s="107">
        <v>0.61499999999999999</v>
      </c>
      <c r="K231" s="107">
        <v>3161</v>
      </c>
      <c r="L231" s="107">
        <v>5.2999999999999999E-2</v>
      </c>
      <c r="M231" s="107">
        <v>991</v>
      </c>
      <c r="N231" s="107">
        <v>0.65300000000000002</v>
      </c>
      <c r="O231" s="107">
        <v>0.36671100000000001</v>
      </c>
      <c r="P231" s="107">
        <v>84.436000000000007</v>
      </c>
      <c r="Q231" s="107">
        <v>163078</v>
      </c>
      <c r="R231" s="107">
        <v>83767</v>
      </c>
      <c r="S231" s="107" t="s">
        <v>834</v>
      </c>
      <c r="T231" s="107">
        <v>61532</v>
      </c>
      <c r="U231" s="107" t="s">
        <v>444</v>
      </c>
      <c r="V231" s="107">
        <v>17779</v>
      </c>
      <c r="W231" s="107" t="s">
        <v>231</v>
      </c>
      <c r="X231" s="107">
        <v>0.7345566</v>
      </c>
      <c r="Y231" s="107">
        <v>0.65300000000000002</v>
      </c>
      <c r="Z231" s="107">
        <v>0.65300000000000002</v>
      </c>
      <c r="AA231" s="107">
        <v>0.21224680000000001</v>
      </c>
    </row>
    <row r="232" spans="1:27" x14ac:dyDescent="0.15">
      <c r="A232" s="107">
        <v>19</v>
      </c>
      <c r="B232" s="107" t="s">
        <v>831</v>
      </c>
      <c r="C232" s="107" t="s">
        <v>223</v>
      </c>
      <c r="D232" s="107" t="s">
        <v>224</v>
      </c>
      <c r="E232" s="107" t="s">
        <v>225</v>
      </c>
      <c r="F232" s="107">
        <v>114.5</v>
      </c>
      <c r="G232" s="107">
        <v>3</v>
      </c>
      <c r="H232" s="107">
        <v>83.772999999999996</v>
      </c>
      <c r="I232" s="107">
        <v>4302</v>
      </c>
      <c r="J232" s="107">
        <v>0.61499999999999999</v>
      </c>
      <c r="K232" s="107">
        <v>3158</v>
      </c>
      <c r="L232" s="107">
        <v>5.2999999999999999E-2</v>
      </c>
      <c r="M232" s="107">
        <v>984</v>
      </c>
      <c r="N232" s="107">
        <v>0</v>
      </c>
      <c r="O232" s="107">
        <v>0.36647200000000002</v>
      </c>
      <c r="P232" s="107">
        <v>84.441000000000003</v>
      </c>
      <c r="Q232" s="107">
        <v>162923</v>
      </c>
      <c r="R232" s="107">
        <v>83773</v>
      </c>
      <c r="S232" s="107" t="s">
        <v>388</v>
      </c>
      <c r="T232" s="107">
        <v>61496</v>
      </c>
      <c r="U232" s="107" t="s">
        <v>384</v>
      </c>
      <c r="V232" s="107">
        <v>17654</v>
      </c>
      <c r="W232" s="107" t="s">
        <v>835</v>
      </c>
      <c r="X232" s="107">
        <v>0.73407719999999999</v>
      </c>
      <c r="Y232" s="107">
        <v>0</v>
      </c>
      <c r="Z232" s="107">
        <v>0</v>
      </c>
      <c r="AA232" s="107">
        <v>0.21073600000000001</v>
      </c>
    </row>
    <row r="233" spans="1:27" x14ac:dyDescent="0.15">
      <c r="A233" s="107">
        <v>19</v>
      </c>
      <c r="B233" s="107" t="s">
        <v>831</v>
      </c>
      <c r="C233" s="107" t="s">
        <v>223</v>
      </c>
      <c r="D233" s="107" t="s">
        <v>224</v>
      </c>
      <c r="E233" s="107" t="s">
        <v>225</v>
      </c>
      <c r="F233" s="107">
        <v>154.5</v>
      </c>
      <c r="G233" s="107">
        <v>4</v>
      </c>
      <c r="H233" s="107">
        <v>83.789000000000001</v>
      </c>
      <c r="I233" s="107">
        <v>4305</v>
      </c>
      <c r="J233" s="107">
        <v>0.61499999999999999</v>
      </c>
      <c r="K233" s="107">
        <v>3161</v>
      </c>
      <c r="L233" s="107">
        <v>5.2999999999999999E-2</v>
      </c>
      <c r="M233" s="107">
        <v>986</v>
      </c>
      <c r="N233" s="107">
        <v>0.184</v>
      </c>
      <c r="O233" s="107">
        <v>0.366539</v>
      </c>
      <c r="P233" s="107">
        <v>84.456999999999994</v>
      </c>
      <c r="Q233" s="107">
        <v>162988</v>
      </c>
      <c r="R233" s="107">
        <v>83789</v>
      </c>
      <c r="S233" s="107" t="s">
        <v>836</v>
      </c>
      <c r="T233" s="107">
        <v>61519</v>
      </c>
      <c r="U233" s="107" t="s">
        <v>837</v>
      </c>
      <c r="V233" s="107">
        <v>17680</v>
      </c>
      <c r="W233" s="107" t="s">
        <v>838</v>
      </c>
      <c r="X233" s="107">
        <v>0.73421219999999998</v>
      </c>
      <c r="Y233" s="107">
        <v>0.184</v>
      </c>
      <c r="Z233" s="107">
        <v>0.184</v>
      </c>
      <c r="AA233" s="107">
        <v>0.21100340000000001</v>
      </c>
    </row>
    <row r="234" spans="1:27" x14ac:dyDescent="0.15">
      <c r="A234" s="107">
        <v>19</v>
      </c>
      <c r="B234" s="107" t="s">
        <v>831</v>
      </c>
      <c r="C234" s="107" t="s">
        <v>223</v>
      </c>
      <c r="D234" s="107" t="s">
        <v>224</v>
      </c>
      <c r="E234" s="107" t="s">
        <v>225</v>
      </c>
      <c r="F234" s="107">
        <v>348.8</v>
      </c>
      <c r="G234" s="107">
        <v>5</v>
      </c>
      <c r="H234" s="107">
        <v>4.7069999999999999</v>
      </c>
      <c r="I234" s="107">
        <v>335</v>
      </c>
      <c r="J234" s="107">
        <v>3.4000000000000002E-2</v>
      </c>
      <c r="K234" s="107">
        <v>245</v>
      </c>
      <c r="L234" s="107">
        <v>2E-3</v>
      </c>
      <c r="M234" s="107">
        <v>54</v>
      </c>
      <c r="N234" s="107">
        <v>-9.6140000000000008</v>
      </c>
      <c r="O234" s="107">
        <v>0.36296200000000001</v>
      </c>
      <c r="P234" s="107">
        <v>4.7430000000000003</v>
      </c>
      <c r="Q234" s="107">
        <v>8821</v>
      </c>
      <c r="R234" s="107">
        <v>4707</v>
      </c>
      <c r="S234" s="107" t="s">
        <v>380</v>
      </c>
      <c r="T234" s="107">
        <v>3422</v>
      </c>
      <c r="U234" s="107" t="s">
        <v>675</v>
      </c>
      <c r="V234" s="107">
        <v>692</v>
      </c>
      <c r="W234" s="107" t="s">
        <v>839</v>
      </c>
      <c r="X234" s="107">
        <v>0.72702</v>
      </c>
      <c r="Y234" s="107">
        <v>-9.6140000000000008</v>
      </c>
      <c r="Z234" s="107">
        <v>-9.6140000000000008</v>
      </c>
      <c r="AA234" s="107">
        <v>0.1470901</v>
      </c>
    </row>
    <row r="235" spans="1:27" x14ac:dyDescent="0.15">
      <c r="A235" s="107">
        <v>19</v>
      </c>
      <c r="B235" s="107" t="s">
        <v>831</v>
      </c>
      <c r="C235" s="107" t="s">
        <v>223</v>
      </c>
      <c r="D235" s="107" t="s">
        <v>224</v>
      </c>
      <c r="E235" s="107" t="s">
        <v>225</v>
      </c>
      <c r="F235" s="107">
        <v>413.4</v>
      </c>
      <c r="G235" s="107">
        <v>6</v>
      </c>
      <c r="H235" s="107">
        <v>4.4960000000000004</v>
      </c>
      <c r="I235" s="107">
        <v>321</v>
      </c>
      <c r="J235" s="107">
        <v>3.3000000000000002E-2</v>
      </c>
      <c r="K235" s="107">
        <v>234</v>
      </c>
      <c r="L235" s="107">
        <v>2E-3</v>
      </c>
      <c r="M235" s="107">
        <v>58</v>
      </c>
      <c r="N235" s="107">
        <v>-7.1719999999999997</v>
      </c>
      <c r="O235" s="107">
        <v>0.36385299999999998</v>
      </c>
      <c r="P235" s="107">
        <v>4.5309999999999997</v>
      </c>
      <c r="Q235" s="107">
        <v>8597</v>
      </c>
      <c r="R235" s="107">
        <v>4496</v>
      </c>
      <c r="S235" s="107" t="s">
        <v>840</v>
      </c>
      <c r="T235" s="107">
        <v>3277</v>
      </c>
      <c r="U235" s="107" t="s">
        <v>841</v>
      </c>
      <c r="V235" s="107">
        <v>825</v>
      </c>
      <c r="W235" s="107" t="s">
        <v>842</v>
      </c>
      <c r="X235" s="107">
        <v>0.72881229999999997</v>
      </c>
      <c r="Y235" s="107">
        <v>-7.1719999999999997</v>
      </c>
      <c r="Z235" s="107">
        <v>-7.1719999999999997</v>
      </c>
      <c r="AA235" s="107">
        <v>0.1835252</v>
      </c>
    </row>
    <row r="236" spans="1:27" x14ac:dyDescent="0.15">
      <c r="A236" s="107">
        <v>18</v>
      </c>
      <c r="B236" s="107" t="s">
        <v>843</v>
      </c>
      <c r="C236" s="107" t="s">
        <v>223</v>
      </c>
      <c r="D236" s="107" t="s">
        <v>224</v>
      </c>
      <c r="E236" s="107" t="s">
        <v>225</v>
      </c>
      <c r="F236" s="107">
        <v>34.9</v>
      </c>
      <c r="G236" s="107">
        <v>1</v>
      </c>
      <c r="H236" s="107">
        <v>83.662000000000006</v>
      </c>
      <c r="I236" s="107">
        <v>4303</v>
      </c>
      <c r="J236" s="107">
        <v>0.61399999999999999</v>
      </c>
      <c r="K236" s="107">
        <v>3156</v>
      </c>
      <c r="L236" s="107">
        <v>5.3999999999999999E-2</v>
      </c>
      <c r="M236" s="107">
        <v>1012</v>
      </c>
      <c r="N236" s="107">
        <v>-0.76900000000000002</v>
      </c>
      <c r="O236" s="107">
        <v>0.36619099999999999</v>
      </c>
      <c r="P236" s="107">
        <v>84.33</v>
      </c>
      <c r="Q236" s="107">
        <v>163045</v>
      </c>
      <c r="R236" s="107">
        <v>83662</v>
      </c>
      <c r="S236" s="107" t="s">
        <v>844</v>
      </c>
      <c r="T236" s="107">
        <v>61379</v>
      </c>
      <c r="U236" s="107" t="s">
        <v>845</v>
      </c>
      <c r="V236" s="107">
        <v>18004</v>
      </c>
      <c r="W236" s="107" t="s">
        <v>846</v>
      </c>
      <c r="X236" s="107">
        <v>0.73365040000000004</v>
      </c>
      <c r="Y236" s="107">
        <v>-0.76900000000000002</v>
      </c>
      <c r="Z236" s="107">
        <v>-0.76900000000000002</v>
      </c>
      <c r="AA236" s="107">
        <v>0.215197</v>
      </c>
    </row>
    <row r="237" spans="1:27" x14ac:dyDescent="0.15">
      <c r="A237" s="107">
        <v>18</v>
      </c>
      <c r="B237" s="107" t="s">
        <v>843</v>
      </c>
      <c r="C237" s="107" t="s">
        <v>223</v>
      </c>
      <c r="D237" s="107" t="s">
        <v>224</v>
      </c>
      <c r="E237" s="107" t="s">
        <v>225</v>
      </c>
      <c r="F237" s="107">
        <v>74.599999999999994</v>
      </c>
      <c r="G237" s="107">
        <v>2</v>
      </c>
      <c r="H237" s="107">
        <v>83.710999999999999</v>
      </c>
      <c r="I237" s="107">
        <v>4301</v>
      </c>
      <c r="J237" s="107">
        <v>0.61499999999999999</v>
      </c>
      <c r="K237" s="107">
        <v>3159</v>
      </c>
      <c r="L237" s="107">
        <v>5.1999999999999998E-2</v>
      </c>
      <c r="M237" s="107">
        <v>972</v>
      </c>
      <c r="N237" s="107">
        <v>-4.3999999999999997E-2</v>
      </c>
      <c r="O237" s="107">
        <v>0.366456</v>
      </c>
      <c r="P237" s="107">
        <v>84.376999999999995</v>
      </c>
      <c r="Q237" s="107">
        <v>162546</v>
      </c>
      <c r="R237" s="107">
        <v>83711</v>
      </c>
      <c r="S237" s="107" t="s">
        <v>847</v>
      </c>
      <c r="T237" s="107">
        <v>61459</v>
      </c>
      <c r="U237" s="107" t="s">
        <v>848</v>
      </c>
      <c r="V237" s="107">
        <v>17377</v>
      </c>
      <c r="W237" s="107" t="s">
        <v>849</v>
      </c>
      <c r="X237" s="107">
        <v>0.73418229999999995</v>
      </c>
      <c r="Y237" s="107">
        <v>-4.3999999999999997E-2</v>
      </c>
      <c r="Z237" s="107">
        <v>-4.3999999999999997E-2</v>
      </c>
      <c r="AA237" s="107">
        <v>0.2075804</v>
      </c>
    </row>
    <row r="238" spans="1:27" x14ac:dyDescent="0.15">
      <c r="A238" s="107">
        <v>18</v>
      </c>
      <c r="B238" s="107" t="s">
        <v>843</v>
      </c>
      <c r="C238" s="107" t="s">
        <v>223</v>
      </c>
      <c r="D238" s="107" t="s">
        <v>224</v>
      </c>
      <c r="E238" s="107" t="s">
        <v>225</v>
      </c>
      <c r="F238" s="107">
        <v>114.5</v>
      </c>
      <c r="G238" s="107">
        <v>3</v>
      </c>
      <c r="H238" s="107">
        <v>83.745999999999995</v>
      </c>
      <c r="I238" s="107">
        <v>4303</v>
      </c>
      <c r="J238" s="107">
        <v>0.61499999999999999</v>
      </c>
      <c r="K238" s="107">
        <v>3159</v>
      </c>
      <c r="L238" s="107">
        <v>5.1999999999999998E-2</v>
      </c>
      <c r="M238" s="107">
        <v>966</v>
      </c>
      <c r="N238" s="107">
        <v>0</v>
      </c>
      <c r="O238" s="107">
        <v>0.36647200000000002</v>
      </c>
      <c r="P238" s="107">
        <v>84.412999999999997</v>
      </c>
      <c r="Q238" s="107">
        <v>162531</v>
      </c>
      <c r="R238" s="107">
        <v>83746</v>
      </c>
      <c r="S238" s="107" t="s">
        <v>850</v>
      </c>
      <c r="T238" s="107">
        <v>61488</v>
      </c>
      <c r="U238" s="107" t="s">
        <v>851</v>
      </c>
      <c r="V238" s="107">
        <v>17297</v>
      </c>
      <c r="W238" s="107" t="s">
        <v>852</v>
      </c>
      <c r="X238" s="107">
        <v>0.7342149</v>
      </c>
      <c r="Y238" s="107">
        <v>0</v>
      </c>
      <c r="Z238" s="107">
        <v>0</v>
      </c>
      <c r="AA238" s="107">
        <v>0.20654320000000001</v>
      </c>
    </row>
    <row r="239" spans="1:27" x14ac:dyDescent="0.15">
      <c r="A239" s="107">
        <v>18</v>
      </c>
      <c r="B239" s="107" t="s">
        <v>843</v>
      </c>
      <c r="C239" s="107" t="s">
        <v>223</v>
      </c>
      <c r="D239" s="107" t="s">
        <v>224</v>
      </c>
      <c r="E239" s="107" t="s">
        <v>225</v>
      </c>
      <c r="F239" s="107">
        <v>154.19999999999999</v>
      </c>
      <c r="G239" s="107">
        <v>4</v>
      </c>
      <c r="H239" s="107">
        <v>83.745000000000005</v>
      </c>
      <c r="I239" s="107">
        <v>4301</v>
      </c>
      <c r="J239" s="107">
        <v>0.61499999999999999</v>
      </c>
      <c r="K239" s="107">
        <v>3158</v>
      </c>
      <c r="L239" s="107">
        <v>5.1999999999999998E-2</v>
      </c>
      <c r="M239" s="107">
        <v>968</v>
      </c>
      <c r="N239" s="107">
        <v>0.153</v>
      </c>
      <c r="O239" s="107">
        <v>0.36652800000000002</v>
      </c>
      <c r="P239" s="107">
        <v>84.412999999999997</v>
      </c>
      <c r="Q239" s="107">
        <v>162639</v>
      </c>
      <c r="R239" s="107">
        <v>83745</v>
      </c>
      <c r="S239" s="107" t="s">
        <v>269</v>
      </c>
      <c r="T239" s="107">
        <v>61497</v>
      </c>
      <c r="U239" s="107" t="s">
        <v>617</v>
      </c>
      <c r="V239" s="107">
        <v>17397</v>
      </c>
      <c r="W239" s="107" t="s">
        <v>853</v>
      </c>
      <c r="X239" s="107">
        <v>0.73432699999999995</v>
      </c>
      <c r="Y239" s="107">
        <v>0.153</v>
      </c>
      <c r="Z239" s="107">
        <v>0.153</v>
      </c>
      <c r="AA239" s="107">
        <v>0.20773920000000001</v>
      </c>
    </row>
    <row r="240" spans="1:27" x14ac:dyDescent="0.15">
      <c r="A240" s="107">
        <v>18</v>
      </c>
      <c r="B240" s="107" t="s">
        <v>843</v>
      </c>
      <c r="C240" s="107" t="s">
        <v>223</v>
      </c>
      <c r="D240" s="107" t="s">
        <v>224</v>
      </c>
      <c r="E240" s="107" t="s">
        <v>225</v>
      </c>
      <c r="F240" s="107">
        <v>349</v>
      </c>
      <c r="G240" s="107">
        <v>5</v>
      </c>
      <c r="H240" s="107">
        <v>4.29</v>
      </c>
      <c r="I240" s="107">
        <v>302</v>
      </c>
      <c r="J240" s="107">
        <v>3.1E-2</v>
      </c>
      <c r="K240" s="107">
        <v>221</v>
      </c>
      <c r="L240" s="107">
        <v>2E-3</v>
      </c>
      <c r="M240" s="107">
        <v>48</v>
      </c>
      <c r="N240" s="107">
        <v>-9.7370000000000001</v>
      </c>
      <c r="O240" s="107">
        <v>0.36291699999999999</v>
      </c>
      <c r="P240" s="107">
        <v>4.3230000000000004</v>
      </c>
      <c r="Q240" s="107">
        <v>8023</v>
      </c>
      <c r="R240" s="107">
        <v>4290</v>
      </c>
      <c r="S240" s="107" t="s">
        <v>854</v>
      </c>
      <c r="T240" s="107">
        <v>3119</v>
      </c>
      <c r="U240" s="107" t="s">
        <v>855</v>
      </c>
      <c r="V240" s="107">
        <v>614</v>
      </c>
      <c r="W240" s="107" t="s">
        <v>856</v>
      </c>
      <c r="X240" s="107">
        <v>0.72706579999999998</v>
      </c>
      <c r="Y240" s="107">
        <v>-9.7370000000000001</v>
      </c>
      <c r="Z240" s="107">
        <v>-9.7370000000000001</v>
      </c>
      <c r="AA240" s="107">
        <v>0.14303540000000001</v>
      </c>
    </row>
    <row r="241" spans="1:27" x14ac:dyDescent="0.15">
      <c r="A241" s="107">
        <v>18</v>
      </c>
      <c r="B241" s="107" t="s">
        <v>843</v>
      </c>
      <c r="C241" s="107" t="s">
        <v>223</v>
      </c>
      <c r="D241" s="107" t="s">
        <v>224</v>
      </c>
      <c r="E241" s="107" t="s">
        <v>225</v>
      </c>
      <c r="F241" s="107">
        <v>413.6</v>
      </c>
      <c r="G241" s="107">
        <v>6</v>
      </c>
      <c r="H241" s="107">
        <v>4.2009999999999996</v>
      </c>
      <c r="I241" s="107">
        <v>298</v>
      </c>
      <c r="J241" s="107">
        <v>3.1E-2</v>
      </c>
      <c r="K241" s="107">
        <v>218</v>
      </c>
      <c r="L241" s="107">
        <v>2E-3</v>
      </c>
      <c r="M241" s="107">
        <v>53</v>
      </c>
      <c r="N241" s="107">
        <v>-5.57</v>
      </c>
      <c r="O241" s="107">
        <v>0.36443799999999998</v>
      </c>
      <c r="P241" s="107">
        <v>4.234</v>
      </c>
      <c r="Q241" s="107">
        <v>8034</v>
      </c>
      <c r="R241" s="107">
        <v>4201</v>
      </c>
      <c r="S241" s="107" t="s">
        <v>779</v>
      </c>
      <c r="T241" s="107">
        <v>3067</v>
      </c>
      <c r="U241" s="107" t="s">
        <v>857</v>
      </c>
      <c r="V241" s="107">
        <v>766</v>
      </c>
      <c r="W241" s="107" t="s">
        <v>858</v>
      </c>
      <c r="X241" s="107">
        <v>0.73012540000000004</v>
      </c>
      <c r="Y241" s="107">
        <v>-5.57</v>
      </c>
      <c r="Z241" s="107">
        <v>-5.57</v>
      </c>
      <c r="AA241" s="107">
        <v>0.1822452</v>
      </c>
    </row>
    <row r="242" spans="1:27" x14ac:dyDescent="0.15">
      <c r="A242" s="107">
        <v>17</v>
      </c>
      <c r="B242" s="107" t="s">
        <v>859</v>
      </c>
      <c r="C242" s="107" t="s">
        <v>223</v>
      </c>
      <c r="D242" s="107" t="s">
        <v>224</v>
      </c>
      <c r="E242" s="107" t="s">
        <v>225</v>
      </c>
      <c r="F242" s="107">
        <v>34.9</v>
      </c>
      <c r="G242" s="107">
        <v>1</v>
      </c>
      <c r="H242" s="107">
        <v>83.582999999999998</v>
      </c>
      <c r="I242" s="107">
        <v>4298</v>
      </c>
      <c r="J242" s="107">
        <v>0.61299999999999999</v>
      </c>
      <c r="K242" s="107">
        <v>3153</v>
      </c>
      <c r="L242" s="107">
        <v>5.3999999999999999E-2</v>
      </c>
      <c r="M242" s="107">
        <v>1007</v>
      </c>
      <c r="N242" s="107">
        <v>-0.66800000000000004</v>
      </c>
      <c r="O242" s="107">
        <v>0.366228</v>
      </c>
      <c r="P242" s="107">
        <v>84.25</v>
      </c>
      <c r="Q242" s="107">
        <v>162848</v>
      </c>
      <c r="R242" s="107">
        <v>83583</v>
      </c>
      <c r="S242" s="107" t="s">
        <v>860</v>
      </c>
      <c r="T242" s="107">
        <v>61328</v>
      </c>
      <c r="U242" s="107" t="s">
        <v>338</v>
      </c>
      <c r="V242" s="107">
        <v>17937</v>
      </c>
      <c r="W242" s="107" t="s">
        <v>861</v>
      </c>
      <c r="X242" s="107">
        <v>0.73372970000000004</v>
      </c>
      <c r="Y242" s="107">
        <v>-0.66800000000000004</v>
      </c>
      <c r="Z242" s="107">
        <v>-0.66800000000000004</v>
      </c>
      <c r="AA242" s="107">
        <v>0.2145997</v>
      </c>
    </row>
    <row r="243" spans="1:27" x14ac:dyDescent="0.15">
      <c r="A243" s="107">
        <v>17</v>
      </c>
      <c r="B243" s="107" t="s">
        <v>859</v>
      </c>
      <c r="C243" s="107" t="s">
        <v>223</v>
      </c>
      <c r="D243" s="107" t="s">
        <v>224</v>
      </c>
      <c r="E243" s="107" t="s">
        <v>225</v>
      </c>
      <c r="F243" s="107">
        <v>74.599999999999994</v>
      </c>
      <c r="G243" s="107">
        <v>2</v>
      </c>
      <c r="H243" s="107">
        <v>83.629000000000005</v>
      </c>
      <c r="I243" s="107">
        <v>4299</v>
      </c>
      <c r="J243" s="107">
        <v>0.61399999999999999</v>
      </c>
      <c r="K243" s="107">
        <v>3156</v>
      </c>
      <c r="L243" s="107">
        <v>5.1999999999999998E-2</v>
      </c>
      <c r="M243" s="107">
        <v>965</v>
      </c>
      <c r="N243" s="107">
        <v>-0.311</v>
      </c>
      <c r="O243" s="107">
        <v>0.36635899999999999</v>
      </c>
      <c r="P243" s="107">
        <v>84.295000000000002</v>
      </c>
      <c r="Q243" s="107">
        <v>162258</v>
      </c>
      <c r="R243" s="107">
        <v>83629</v>
      </c>
      <c r="S243" s="107" t="s">
        <v>860</v>
      </c>
      <c r="T243" s="107">
        <v>61383</v>
      </c>
      <c r="U243" s="107" t="s">
        <v>652</v>
      </c>
      <c r="V243" s="107">
        <v>17246</v>
      </c>
      <c r="W243" s="107" t="s">
        <v>294</v>
      </c>
      <c r="X243" s="107">
        <v>0.73399179999999997</v>
      </c>
      <c r="Y243" s="107">
        <v>-0.311</v>
      </c>
      <c r="Z243" s="107">
        <v>-0.311</v>
      </c>
      <c r="AA243" s="107">
        <v>0.20622389999999999</v>
      </c>
    </row>
    <row r="244" spans="1:27" x14ac:dyDescent="0.15">
      <c r="A244" s="107">
        <v>17</v>
      </c>
      <c r="B244" s="107" t="s">
        <v>859</v>
      </c>
      <c r="C244" s="107" t="s">
        <v>223</v>
      </c>
      <c r="D244" s="107" t="s">
        <v>224</v>
      </c>
      <c r="E244" s="107" t="s">
        <v>225</v>
      </c>
      <c r="F244" s="107">
        <v>114.5</v>
      </c>
      <c r="G244" s="107">
        <v>3</v>
      </c>
      <c r="H244" s="107">
        <v>83.653999999999996</v>
      </c>
      <c r="I244" s="107">
        <v>4303</v>
      </c>
      <c r="J244" s="107">
        <v>0.61399999999999999</v>
      </c>
      <c r="K244" s="107">
        <v>3159</v>
      </c>
      <c r="L244" s="107">
        <v>5.1999999999999998E-2</v>
      </c>
      <c r="M244" s="107">
        <v>958</v>
      </c>
      <c r="N244" s="107">
        <v>0</v>
      </c>
      <c r="O244" s="107">
        <v>0.36647200000000002</v>
      </c>
      <c r="P244" s="107">
        <v>84.32</v>
      </c>
      <c r="Q244" s="107">
        <v>162255</v>
      </c>
      <c r="R244" s="107">
        <v>83654</v>
      </c>
      <c r="S244" s="107" t="s">
        <v>860</v>
      </c>
      <c r="T244" s="107">
        <v>61421</v>
      </c>
      <c r="U244" s="107" t="s">
        <v>784</v>
      </c>
      <c r="V244" s="107">
        <v>17180</v>
      </c>
      <c r="W244" s="107" t="s">
        <v>862</v>
      </c>
      <c r="X244" s="107">
        <v>0.73421999999999998</v>
      </c>
      <c r="Y244" s="107">
        <v>0</v>
      </c>
      <c r="Z244" s="107">
        <v>0</v>
      </c>
      <c r="AA244" s="107">
        <v>0.20537050000000001</v>
      </c>
    </row>
    <row r="245" spans="1:27" x14ac:dyDescent="0.15">
      <c r="A245" s="107">
        <v>17</v>
      </c>
      <c r="B245" s="107" t="s">
        <v>859</v>
      </c>
      <c r="C245" s="107" t="s">
        <v>223</v>
      </c>
      <c r="D245" s="107" t="s">
        <v>224</v>
      </c>
      <c r="E245" s="107" t="s">
        <v>225</v>
      </c>
      <c r="F245" s="107">
        <v>154.19999999999999</v>
      </c>
      <c r="G245" s="107">
        <v>4</v>
      </c>
      <c r="H245" s="107">
        <v>83.653000000000006</v>
      </c>
      <c r="I245" s="107">
        <v>4298</v>
      </c>
      <c r="J245" s="107">
        <v>0.61399999999999999</v>
      </c>
      <c r="K245" s="107">
        <v>3156</v>
      </c>
      <c r="L245" s="107">
        <v>5.1999999999999998E-2</v>
      </c>
      <c r="M245" s="107">
        <v>959</v>
      </c>
      <c r="N245" s="107">
        <v>4.2999999999999997E-2</v>
      </c>
      <c r="O245" s="107">
        <v>0.36648799999999998</v>
      </c>
      <c r="P245" s="107">
        <v>84.317999999999998</v>
      </c>
      <c r="Q245" s="107">
        <v>162299</v>
      </c>
      <c r="R245" s="107">
        <v>83653</v>
      </c>
      <c r="S245" s="107" t="s">
        <v>863</v>
      </c>
      <c r="T245" s="107">
        <v>61422</v>
      </c>
      <c r="U245" s="107" t="s">
        <v>864</v>
      </c>
      <c r="V245" s="107">
        <v>17224</v>
      </c>
      <c r="W245" s="107" t="s">
        <v>865</v>
      </c>
      <c r="X245" s="107">
        <v>0.73425169999999995</v>
      </c>
      <c r="Y245" s="107">
        <v>4.2999999999999997E-2</v>
      </c>
      <c r="Z245" s="107">
        <v>4.2999999999999997E-2</v>
      </c>
      <c r="AA245" s="107">
        <v>0.20589879999999999</v>
      </c>
    </row>
    <row r="246" spans="1:27" x14ac:dyDescent="0.15">
      <c r="A246" s="107">
        <v>17</v>
      </c>
      <c r="B246" s="107" t="s">
        <v>859</v>
      </c>
      <c r="C246" s="107" t="s">
        <v>223</v>
      </c>
      <c r="D246" s="107" t="s">
        <v>224</v>
      </c>
      <c r="E246" s="107" t="s">
        <v>225</v>
      </c>
      <c r="F246" s="107">
        <v>349</v>
      </c>
      <c r="G246" s="107">
        <v>5</v>
      </c>
      <c r="H246" s="107">
        <v>13.503</v>
      </c>
      <c r="I246" s="107">
        <v>1000</v>
      </c>
      <c r="J246" s="107">
        <v>0.106</v>
      </c>
      <c r="K246" s="107">
        <v>791</v>
      </c>
      <c r="L246" s="107">
        <v>8.2000000000000003E-2</v>
      </c>
      <c r="M246" s="107">
        <v>2017</v>
      </c>
      <c r="N246" s="107">
        <v>74.099999999999994</v>
      </c>
      <c r="O246" s="107">
        <v>0.39352100000000001</v>
      </c>
      <c r="P246" s="107">
        <v>13.692</v>
      </c>
      <c r="Q246" s="107">
        <v>51474</v>
      </c>
      <c r="R246" s="107">
        <v>13503</v>
      </c>
      <c r="S246" s="107" t="s">
        <v>866</v>
      </c>
      <c r="T246" s="107">
        <v>10649</v>
      </c>
      <c r="U246" s="107" t="s">
        <v>642</v>
      </c>
      <c r="V246" s="107">
        <v>27322</v>
      </c>
      <c r="W246" s="107" t="s">
        <v>867</v>
      </c>
      <c r="X246" s="107">
        <v>0.78862569999999999</v>
      </c>
      <c r="Y246" s="107">
        <v>74.099999999999994</v>
      </c>
      <c r="Z246" s="107">
        <v>74.099999999999994</v>
      </c>
      <c r="AA246" s="107">
        <v>2.023358</v>
      </c>
    </row>
    <row r="247" spans="1:27" x14ac:dyDescent="0.15">
      <c r="A247" s="107">
        <v>17</v>
      </c>
      <c r="B247" s="107" t="s">
        <v>859</v>
      </c>
      <c r="C247" s="107" t="s">
        <v>223</v>
      </c>
      <c r="D247" s="107" t="s">
        <v>224</v>
      </c>
      <c r="E247" s="107" t="s">
        <v>225</v>
      </c>
      <c r="F247" s="107">
        <v>413.6</v>
      </c>
      <c r="G247" s="107">
        <v>6</v>
      </c>
      <c r="H247" s="107">
        <v>12.483000000000001</v>
      </c>
      <c r="I247" s="107">
        <v>927</v>
      </c>
      <c r="J247" s="107">
        <v>9.8000000000000004E-2</v>
      </c>
      <c r="K247" s="107">
        <v>733</v>
      </c>
      <c r="L247" s="107">
        <v>7.4999999999999997E-2</v>
      </c>
      <c r="M247" s="107">
        <v>1850</v>
      </c>
      <c r="N247" s="107">
        <v>74.010999999999996</v>
      </c>
      <c r="O247" s="107">
        <v>0.393488</v>
      </c>
      <c r="P247" s="107">
        <v>12.656000000000001</v>
      </c>
      <c r="Q247" s="107">
        <v>47344</v>
      </c>
      <c r="R247" s="107">
        <v>12483</v>
      </c>
      <c r="S247" s="107" t="s">
        <v>244</v>
      </c>
      <c r="T247" s="107">
        <v>9843</v>
      </c>
      <c r="U247" s="107" t="s">
        <v>868</v>
      </c>
      <c r="V247" s="107">
        <v>25018</v>
      </c>
      <c r="W247" s="107" t="s">
        <v>869</v>
      </c>
      <c r="X247" s="107">
        <v>0.7885605</v>
      </c>
      <c r="Y247" s="107">
        <v>74.010999999999996</v>
      </c>
      <c r="Z247" s="107">
        <v>74.010999999999996</v>
      </c>
      <c r="AA247" s="107">
        <v>2.0041988000000002</v>
      </c>
    </row>
    <row r="248" spans="1:27" x14ac:dyDescent="0.15">
      <c r="A248" s="107">
        <v>16</v>
      </c>
      <c r="B248" s="107" t="s">
        <v>870</v>
      </c>
      <c r="C248" s="107" t="s">
        <v>223</v>
      </c>
      <c r="D248" s="107" t="s">
        <v>224</v>
      </c>
      <c r="E248" s="107" t="s">
        <v>225</v>
      </c>
      <c r="F248" s="107">
        <v>34.9</v>
      </c>
      <c r="G248" s="107">
        <v>1</v>
      </c>
      <c r="H248" s="107">
        <v>83.673000000000002</v>
      </c>
      <c r="I248" s="107">
        <v>4303</v>
      </c>
      <c r="J248" s="107">
        <v>0.61399999999999999</v>
      </c>
      <c r="K248" s="107">
        <v>3157</v>
      </c>
      <c r="L248" s="107">
        <v>5.3999999999999999E-2</v>
      </c>
      <c r="M248" s="107">
        <v>1011</v>
      </c>
      <c r="N248" s="107">
        <v>-0.84599999999999997</v>
      </c>
      <c r="O248" s="107">
        <v>0.36616300000000002</v>
      </c>
      <c r="P248" s="107">
        <v>84.340999999999994</v>
      </c>
      <c r="Q248" s="107">
        <v>163050</v>
      </c>
      <c r="R248" s="107">
        <v>83673</v>
      </c>
      <c r="S248" s="107" t="s">
        <v>860</v>
      </c>
      <c r="T248" s="107">
        <v>61400</v>
      </c>
      <c r="U248" s="107" t="s">
        <v>364</v>
      </c>
      <c r="V248" s="107">
        <v>17977</v>
      </c>
      <c r="W248" s="107" t="s">
        <v>871</v>
      </c>
      <c r="X248" s="107">
        <v>0.73381059999999998</v>
      </c>
      <c r="Y248" s="107">
        <v>-0.84599999999999997</v>
      </c>
      <c r="Z248" s="107">
        <v>-0.84599999999999997</v>
      </c>
      <c r="AA248" s="107">
        <v>0.2148535</v>
      </c>
    </row>
    <row r="249" spans="1:27" x14ac:dyDescent="0.15">
      <c r="A249" s="107">
        <v>16</v>
      </c>
      <c r="B249" s="107" t="s">
        <v>870</v>
      </c>
      <c r="C249" s="107" t="s">
        <v>223</v>
      </c>
      <c r="D249" s="107" t="s">
        <v>224</v>
      </c>
      <c r="E249" s="107" t="s">
        <v>225</v>
      </c>
      <c r="F249" s="107">
        <v>74.599999999999994</v>
      </c>
      <c r="G249" s="107">
        <v>2</v>
      </c>
      <c r="H249" s="107">
        <v>83.73</v>
      </c>
      <c r="I249" s="107">
        <v>4303</v>
      </c>
      <c r="J249" s="107">
        <v>0.61399999999999999</v>
      </c>
      <c r="K249" s="107">
        <v>3156</v>
      </c>
      <c r="L249" s="107">
        <v>5.1999999999999998E-2</v>
      </c>
      <c r="M249" s="107">
        <v>966</v>
      </c>
      <c r="N249" s="107">
        <v>-1.1259999999999999</v>
      </c>
      <c r="O249" s="107">
        <v>0.36606100000000003</v>
      </c>
      <c r="P249" s="107">
        <v>84.396000000000001</v>
      </c>
      <c r="Q249" s="107">
        <v>162460</v>
      </c>
      <c r="R249" s="107">
        <v>83730</v>
      </c>
      <c r="S249" s="107" t="s">
        <v>872</v>
      </c>
      <c r="T249" s="107">
        <v>61425</v>
      </c>
      <c r="U249" s="107" t="s">
        <v>873</v>
      </c>
      <c r="V249" s="107">
        <v>17305</v>
      </c>
      <c r="W249" s="107" t="s">
        <v>874</v>
      </c>
      <c r="X249" s="107">
        <v>0.73360530000000002</v>
      </c>
      <c r="Y249" s="107">
        <v>-1.1259999999999999</v>
      </c>
      <c r="Z249" s="107">
        <v>-1.1259999999999999</v>
      </c>
      <c r="AA249" s="107">
        <v>0.2066721</v>
      </c>
    </row>
    <row r="250" spans="1:27" x14ac:dyDescent="0.15">
      <c r="A250" s="107">
        <v>16</v>
      </c>
      <c r="B250" s="107" t="s">
        <v>870</v>
      </c>
      <c r="C250" s="107" t="s">
        <v>223</v>
      </c>
      <c r="D250" s="107" t="s">
        <v>224</v>
      </c>
      <c r="E250" s="107" t="s">
        <v>225</v>
      </c>
      <c r="F250" s="107">
        <v>114.5</v>
      </c>
      <c r="G250" s="107">
        <v>3</v>
      </c>
      <c r="H250" s="107">
        <v>83.715999999999994</v>
      </c>
      <c r="I250" s="107">
        <v>4301</v>
      </c>
      <c r="J250" s="107">
        <v>0.61499999999999999</v>
      </c>
      <c r="K250" s="107">
        <v>3158</v>
      </c>
      <c r="L250" s="107">
        <v>5.1999999999999998E-2</v>
      </c>
      <c r="M250" s="107">
        <v>962</v>
      </c>
      <c r="N250" s="107">
        <v>0</v>
      </c>
      <c r="O250" s="107">
        <v>0.36647200000000002</v>
      </c>
      <c r="P250" s="107">
        <v>84.382999999999996</v>
      </c>
      <c r="Q250" s="107">
        <v>162463</v>
      </c>
      <c r="R250" s="107">
        <v>83716</v>
      </c>
      <c r="S250" s="107" t="s">
        <v>872</v>
      </c>
      <c r="T250" s="107">
        <v>61484</v>
      </c>
      <c r="U250" s="107" t="s">
        <v>875</v>
      </c>
      <c r="V250" s="107">
        <v>17263</v>
      </c>
      <c r="W250" s="107" t="s">
        <v>876</v>
      </c>
      <c r="X250" s="107">
        <v>0.73443199999999997</v>
      </c>
      <c r="Y250" s="107">
        <v>0</v>
      </c>
      <c r="Z250" s="107">
        <v>0</v>
      </c>
      <c r="AA250" s="107">
        <v>0.20620330000000001</v>
      </c>
    </row>
    <row r="251" spans="1:27" x14ac:dyDescent="0.15">
      <c r="A251" s="107">
        <v>16</v>
      </c>
      <c r="B251" s="107" t="s">
        <v>870</v>
      </c>
      <c r="C251" s="107" t="s">
        <v>223</v>
      </c>
      <c r="D251" s="107" t="s">
        <v>224</v>
      </c>
      <c r="E251" s="107" t="s">
        <v>225</v>
      </c>
      <c r="F251" s="107">
        <v>154.19999999999999</v>
      </c>
      <c r="G251" s="107">
        <v>4</v>
      </c>
      <c r="H251" s="107">
        <v>83.715999999999994</v>
      </c>
      <c r="I251" s="107">
        <v>4302</v>
      </c>
      <c r="J251" s="107">
        <v>0.61499999999999999</v>
      </c>
      <c r="K251" s="107">
        <v>3158</v>
      </c>
      <c r="L251" s="107">
        <v>5.1999999999999998E-2</v>
      </c>
      <c r="M251" s="107">
        <v>963</v>
      </c>
      <c r="N251" s="107">
        <v>-0.317</v>
      </c>
      <c r="O251" s="107">
        <v>0.36635600000000001</v>
      </c>
      <c r="P251" s="107">
        <v>84.382000000000005</v>
      </c>
      <c r="Q251" s="107">
        <v>162428</v>
      </c>
      <c r="R251" s="107">
        <v>83716</v>
      </c>
      <c r="S251" s="107" t="s">
        <v>872</v>
      </c>
      <c r="T251" s="107">
        <v>61464</v>
      </c>
      <c r="U251" s="107" t="s">
        <v>784</v>
      </c>
      <c r="V251" s="107">
        <v>17249</v>
      </c>
      <c r="W251" s="107" t="s">
        <v>231</v>
      </c>
      <c r="X251" s="107">
        <v>0.73419939999999995</v>
      </c>
      <c r="Y251" s="107">
        <v>-0.317</v>
      </c>
      <c r="Z251" s="107">
        <v>-0.317</v>
      </c>
      <c r="AA251" s="107">
        <v>0.20603969999999999</v>
      </c>
    </row>
    <row r="252" spans="1:27" x14ac:dyDescent="0.15">
      <c r="A252" s="107">
        <v>16</v>
      </c>
      <c r="B252" s="107" t="s">
        <v>870</v>
      </c>
      <c r="C252" s="107" t="s">
        <v>223</v>
      </c>
      <c r="D252" s="107" t="s">
        <v>224</v>
      </c>
      <c r="E252" s="107" t="s">
        <v>225</v>
      </c>
      <c r="F252" s="107">
        <v>348.8</v>
      </c>
      <c r="G252" s="107">
        <v>5</v>
      </c>
      <c r="H252" s="107">
        <v>14.766</v>
      </c>
      <c r="I252" s="107">
        <v>1093</v>
      </c>
      <c r="J252" s="107">
        <v>0.115</v>
      </c>
      <c r="K252" s="107">
        <v>854</v>
      </c>
      <c r="L252" s="107">
        <v>7.0000000000000007E-2</v>
      </c>
      <c r="M252" s="107">
        <v>1703</v>
      </c>
      <c r="N252" s="107">
        <v>62.317</v>
      </c>
      <c r="O252" s="107">
        <v>0.38922000000000001</v>
      </c>
      <c r="P252" s="107">
        <v>14.951000000000001</v>
      </c>
      <c r="Q252" s="107">
        <v>49520</v>
      </c>
      <c r="R252" s="107">
        <v>14766</v>
      </c>
      <c r="S252" s="107" t="s">
        <v>877</v>
      </c>
      <c r="T252" s="107">
        <v>11520</v>
      </c>
      <c r="U252" s="107" t="s">
        <v>878</v>
      </c>
      <c r="V252" s="107">
        <v>23234</v>
      </c>
      <c r="W252" s="107" t="s">
        <v>879</v>
      </c>
      <c r="X252" s="107">
        <v>0.78019930000000004</v>
      </c>
      <c r="Y252" s="107">
        <v>62.317</v>
      </c>
      <c r="Z252" s="107">
        <v>62.317</v>
      </c>
      <c r="AA252" s="107">
        <v>1.5734828999999999</v>
      </c>
    </row>
    <row r="253" spans="1:27" x14ac:dyDescent="0.15">
      <c r="A253" s="107">
        <v>16</v>
      </c>
      <c r="B253" s="107" t="s">
        <v>870</v>
      </c>
      <c r="C253" s="107" t="s">
        <v>223</v>
      </c>
      <c r="D253" s="107" t="s">
        <v>224</v>
      </c>
      <c r="E253" s="107" t="s">
        <v>225</v>
      </c>
      <c r="F253" s="107">
        <v>413.4</v>
      </c>
      <c r="G253" s="107">
        <v>6</v>
      </c>
      <c r="H253" s="107">
        <v>13.545999999999999</v>
      </c>
      <c r="I253" s="107">
        <v>1004</v>
      </c>
      <c r="J253" s="107">
        <v>0.106</v>
      </c>
      <c r="K253" s="107">
        <v>784</v>
      </c>
      <c r="L253" s="107">
        <v>6.4000000000000001E-2</v>
      </c>
      <c r="M253" s="107">
        <v>1555</v>
      </c>
      <c r="N253" s="107">
        <v>62.387999999999998</v>
      </c>
      <c r="O253" s="107">
        <v>0.38924599999999998</v>
      </c>
      <c r="P253" s="107">
        <v>13.715999999999999</v>
      </c>
      <c r="Q253" s="107">
        <v>45315</v>
      </c>
      <c r="R253" s="107">
        <v>13546</v>
      </c>
      <c r="S253" s="107" t="s">
        <v>229</v>
      </c>
      <c r="T253" s="107">
        <v>10570</v>
      </c>
      <c r="U253" s="107" t="s">
        <v>880</v>
      </c>
      <c r="V253" s="107">
        <v>21199</v>
      </c>
      <c r="W253" s="107" t="s">
        <v>881</v>
      </c>
      <c r="X253" s="107">
        <v>0.78025160000000005</v>
      </c>
      <c r="Y253" s="107">
        <v>62.387999999999998</v>
      </c>
      <c r="Z253" s="107">
        <v>62.387999999999998</v>
      </c>
      <c r="AA253" s="107">
        <v>1.5648979999999999</v>
      </c>
    </row>
    <row r="254" spans="1:27" x14ac:dyDescent="0.15">
      <c r="A254" s="107">
        <v>15</v>
      </c>
      <c r="B254" s="107" t="s">
        <v>882</v>
      </c>
      <c r="C254" s="107" t="s">
        <v>223</v>
      </c>
      <c r="D254" s="107" t="s">
        <v>224</v>
      </c>
      <c r="E254" s="107" t="s">
        <v>225</v>
      </c>
      <c r="F254" s="107">
        <v>34.9</v>
      </c>
      <c r="G254" s="107">
        <v>1</v>
      </c>
      <c r="H254" s="107">
        <v>83.695999999999998</v>
      </c>
      <c r="I254" s="107">
        <v>4302</v>
      </c>
      <c r="J254" s="107">
        <v>0.61399999999999999</v>
      </c>
      <c r="K254" s="107">
        <v>3157</v>
      </c>
      <c r="L254" s="107">
        <v>5.3999999999999999E-2</v>
      </c>
      <c r="M254" s="107">
        <v>1017</v>
      </c>
      <c r="N254" s="107">
        <v>-0.59</v>
      </c>
      <c r="O254" s="107">
        <v>0.366257</v>
      </c>
      <c r="P254" s="107">
        <v>84.364000000000004</v>
      </c>
      <c r="Q254" s="107">
        <v>163201</v>
      </c>
      <c r="R254" s="107">
        <v>83696</v>
      </c>
      <c r="S254" s="107" t="s">
        <v>883</v>
      </c>
      <c r="T254" s="107">
        <v>61429</v>
      </c>
      <c r="U254" s="107" t="s">
        <v>666</v>
      </c>
      <c r="V254" s="107">
        <v>18076</v>
      </c>
      <c r="W254" s="107" t="s">
        <v>884</v>
      </c>
      <c r="X254" s="107">
        <v>0.73395820000000001</v>
      </c>
      <c r="Y254" s="107">
        <v>-0.59</v>
      </c>
      <c r="Z254" s="107">
        <v>-0.59</v>
      </c>
      <c r="AA254" s="107">
        <v>0.2159701</v>
      </c>
    </row>
    <row r="255" spans="1:27" x14ac:dyDescent="0.15">
      <c r="A255" s="107">
        <v>15</v>
      </c>
      <c r="B255" s="107" t="s">
        <v>882</v>
      </c>
      <c r="C255" s="107" t="s">
        <v>223</v>
      </c>
      <c r="D255" s="107" t="s">
        <v>224</v>
      </c>
      <c r="E255" s="107" t="s">
        <v>225</v>
      </c>
      <c r="F255" s="107">
        <v>74.599999999999994</v>
      </c>
      <c r="G255" s="107">
        <v>2</v>
      </c>
      <c r="H255" s="107">
        <v>83.75</v>
      </c>
      <c r="I255" s="107">
        <v>4304</v>
      </c>
      <c r="J255" s="107">
        <v>0.61399999999999999</v>
      </c>
      <c r="K255" s="107">
        <v>3157</v>
      </c>
      <c r="L255" s="107">
        <v>5.1999999999999998E-2</v>
      </c>
      <c r="M255" s="107">
        <v>972</v>
      </c>
      <c r="N255" s="107">
        <v>-0.97799999999999998</v>
      </c>
      <c r="O255" s="107">
        <v>0.36611500000000002</v>
      </c>
      <c r="P255" s="107">
        <v>84.417000000000002</v>
      </c>
      <c r="Q255" s="107">
        <v>162597</v>
      </c>
      <c r="R255" s="107">
        <v>83750</v>
      </c>
      <c r="S255" s="107" t="s">
        <v>885</v>
      </c>
      <c r="T255" s="107">
        <v>61445</v>
      </c>
      <c r="U255" s="107" t="s">
        <v>886</v>
      </c>
      <c r="V255" s="107">
        <v>17401</v>
      </c>
      <c r="W255" s="107" t="s">
        <v>887</v>
      </c>
      <c r="X255" s="107">
        <v>0.73367280000000001</v>
      </c>
      <c r="Y255" s="107">
        <v>-0.97799999999999998</v>
      </c>
      <c r="Z255" s="107">
        <v>-0.97799999999999998</v>
      </c>
      <c r="AA255" s="107">
        <v>0.20777309999999999</v>
      </c>
    </row>
    <row r="256" spans="1:27" x14ac:dyDescent="0.15">
      <c r="A256" s="107">
        <v>15</v>
      </c>
      <c r="B256" s="107" t="s">
        <v>882</v>
      </c>
      <c r="C256" s="107" t="s">
        <v>223</v>
      </c>
      <c r="D256" s="107" t="s">
        <v>224</v>
      </c>
      <c r="E256" s="107" t="s">
        <v>225</v>
      </c>
      <c r="F256" s="107">
        <v>114.5</v>
      </c>
      <c r="G256" s="107">
        <v>3</v>
      </c>
      <c r="H256" s="107">
        <v>83.763000000000005</v>
      </c>
      <c r="I256" s="107">
        <v>4306</v>
      </c>
      <c r="J256" s="107">
        <v>0.61499999999999999</v>
      </c>
      <c r="K256" s="107">
        <v>3162</v>
      </c>
      <c r="L256" s="107">
        <v>5.1999999999999998E-2</v>
      </c>
      <c r="M256" s="107">
        <v>968</v>
      </c>
      <c r="N256" s="107">
        <v>0</v>
      </c>
      <c r="O256" s="107">
        <v>0.36647200000000002</v>
      </c>
      <c r="P256" s="107">
        <v>84.430999999999997</v>
      </c>
      <c r="Q256" s="107">
        <v>162643</v>
      </c>
      <c r="R256" s="107">
        <v>83763</v>
      </c>
      <c r="S256" s="107" t="s">
        <v>888</v>
      </c>
      <c r="T256" s="107">
        <v>61515</v>
      </c>
      <c r="U256" s="107" t="s">
        <v>889</v>
      </c>
      <c r="V256" s="107">
        <v>17365</v>
      </c>
      <c r="W256" s="107" t="s">
        <v>890</v>
      </c>
      <c r="X256" s="107">
        <v>0.73439120000000002</v>
      </c>
      <c r="Y256" s="107">
        <v>0</v>
      </c>
      <c r="Z256" s="107">
        <v>0</v>
      </c>
      <c r="AA256" s="107">
        <v>0.2073093</v>
      </c>
    </row>
    <row r="257" spans="1:27" x14ac:dyDescent="0.15">
      <c r="A257" s="107">
        <v>15</v>
      </c>
      <c r="B257" s="107" t="s">
        <v>882</v>
      </c>
      <c r="C257" s="107" t="s">
        <v>223</v>
      </c>
      <c r="D257" s="107" t="s">
        <v>224</v>
      </c>
      <c r="E257" s="107" t="s">
        <v>225</v>
      </c>
      <c r="F257" s="107">
        <v>154.19999999999999</v>
      </c>
      <c r="G257" s="107">
        <v>4</v>
      </c>
      <c r="H257" s="107">
        <v>83.775999999999996</v>
      </c>
      <c r="I257" s="107">
        <v>4307</v>
      </c>
      <c r="J257" s="107">
        <v>0.61499999999999999</v>
      </c>
      <c r="K257" s="107">
        <v>3163</v>
      </c>
      <c r="L257" s="107">
        <v>5.1999999999999998E-2</v>
      </c>
      <c r="M257" s="107">
        <v>969</v>
      </c>
      <c r="N257" s="107">
        <v>-0.2</v>
      </c>
      <c r="O257" s="107">
        <v>0.36639899999999997</v>
      </c>
      <c r="P257" s="107">
        <v>84.442999999999998</v>
      </c>
      <c r="Q257" s="107">
        <v>162695</v>
      </c>
      <c r="R257" s="107">
        <v>83776</v>
      </c>
      <c r="S257" s="107" t="s">
        <v>888</v>
      </c>
      <c r="T257" s="107">
        <v>61512</v>
      </c>
      <c r="U257" s="107" t="s">
        <v>631</v>
      </c>
      <c r="V257" s="107">
        <v>17408</v>
      </c>
      <c r="W257" s="107" t="s">
        <v>891</v>
      </c>
      <c r="X257" s="107">
        <v>0.73424400000000001</v>
      </c>
      <c r="Y257" s="107">
        <v>-0.2</v>
      </c>
      <c r="Z257" s="107">
        <v>-0.2</v>
      </c>
      <c r="AA257" s="107">
        <v>0.2077891</v>
      </c>
    </row>
    <row r="258" spans="1:27" x14ac:dyDescent="0.15">
      <c r="A258" s="107">
        <v>15</v>
      </c>
      <c r="B258" s="107" t="s">
        <v>882</v>
      </c>
      <c r="C258" s="107" t="s">
        <v>223</v>
      </c>
      <c r="D258" s="107" t="s">
        <v>224</v>
      </c>
      <c r="E258" s="107" t="s">
        <v>225</v>
      </c>
      <c r="F258" s="107">
        <v>349</v>
      </c>
      <c r="G258" s="107">
        <v>5</v>
      </c>
      <c r="H258" s="107">
        <v>12.798</v>
      </c>
      <c r="I258" s="107">
        <v>942</v>
      </c>
      <c r="J258" s="107">
        <v>0.10100000000000001</v>
      </c>
      <c r="K258" s="107">
        <v>748</v>
      </c>
      <c r="L258" s="107">
        <v>8.1000000000000003E-2</v>
      </c>
      <c r="M258" s="107">
        <v>1993</v>
      </c>
      <c r="N258" s="107">
        <v>79.292000000000002</v>
      </c>
      <c r="O258" s="107">
        <v>0.39541500000000002</v>
      </c>
      <c r="P258" s="107">
        <v>12.981</v>
      </c>
      <c r="Q258" s="107">
        <v>50060</v>
      </c>
      <c r="R258" s="107">
        <v>12798</v>
      </c>
      <c r="S258" s="107" t="s">
        <v>892</v>
      </c>
      <c r="T258" s="107">
        <v>10144</v>
      </c>
      <c r="U258" s="107" t="s">
        <v>893</v>
      </c>
      <c r="V258" s="107">
        <v>27118</v>
      </c>
      <c r="W258" s="107" t="s">
        <v>894</v>
      </c>
      <c r="X258" s="107">
        <v>0.79262250000000001</v>
      </c>
      <c r="Y258" s="107">
        <v>79.292000000000002</v>
      </c>
      <c r="Z258" s="107">
        <v>79.292000000000002</v>
      </c>
      <c r="AA258" s="107">
        <v>2.1189841999999999</v>
      </c>
    </row>
    <row r="259" spans="1:27" x14ac:dyDescent="0.15">
      <c r="A259" s="107">
        <v>15</v>
      </c>
      <c r="B259" s="107" t="s">
        <v>882</v>
      </c>
      <c r="C259" s="107" t="s">
        <v>223</v>
      </c>
      <c r="D259" s="107" t="s">
        <v>224</v>
      </c>
      <c r="E259" s="107" t="s">
        <v>225</v>
      </c>
      <c r="F259" s="107">
        <v>413.8</v>
      </c>
      <c r="G259" s="107">
        <v>6</v>
      </c>
      <c r="H259" s="107">
        <v>11.872</v>
      </c>
      <c r="I259" s="107">
        <v>874</v>
      </c>
      <c r="J259" s="107">
        <v>9.4E-2</v>
      </c>
      <c r="K259" s="107">
        <v>694</v>
      </c>
      <c r="L259" s="107">
        <v>7.4999999999999997E-2</v>
      </c>
      <c r="M259" s="107">
        <v>1827</v>
      </c>
      <c r="N259" s="107">
        <v>78.998000000000005</v>
      </c>
      <c r="O259" s="107">
        <v>0.39530799999999999</v>
      </c>
      <c r="P259" s="107">
        <v>12.041</v>
      </c>
      <c r="Q259" s="107">
        <v>46148</v>
      </c>
      <c r="R259" s="107">
        <v>11872</v>
      </c>
      <c r="S259" s="107" t="s">
        <v>895</v>
      </c>
      <c r="T259" s="107">
        <v>9408</v>
      </c>
      <c r="U259" s="107" t="s">
        <v>312</v>
      </c>
      <c r="V259" s="107">
        <v>24868</v>
      </c>
      <c r="W259" s="107" t="s">
        <v>896</v>
      </c>
      <c r="X259" s="107">
        <v>0.79240630000000001</v>
      </c>
      <c r="Y259" s="107">
        <v>78.998000000000005</v>
      </c>
      <c r="Z259" s="107">
        <v>78.998000000000005</v>
      </c>
      <c r="AA259" s="107">
        <v>2.0946492000000001</v>
      </c>
    </row>
    <row r="260" spans="1:27" x14ac:dyDescent="0.15">
      <c r="A260" s="107">
        <v>14</v>
      </c>
      <c r="B260" s="107" t="s">
        <v>897</v>
      </c>
      <c r="C260" s="107" t="s">
        <v>223</v>
      </c>
      <c r="D260" s="107" t="s">
        <v>224</v>
      </c>
      <c r="E260" s="107" t="s">
        <v>225</v>
      </c>
      <c r="F260" s="107">
        <v>34.9</v>
      </c>
      <c r="G260" s="107">
        <v>1</v>
      </c>
      <c r="H260" s="107">
        <v>83.771000000000001</v>
      </c>
      <c r="I260" s="107">
        <v>4305</v>
      </c>
      <c r="J260" s="107">
        <v>0.61499999999999999</v>
      </c>
      <c r="K260" s="107">
        <v>3159</v>
      </c>
      <c r="L260" s="107">
        <v>5.5E-2</v>
      </c>
      <c r="M260" s="107">
        <v>1022</v>
      </c>
      <c r="N260" s="107">
        <v>-0.56399999999999995</v>
      </c>
      <c r="O260" s="107">
        <v>0.36626599999999998</v>
      </c>
      <c r="P260" s="107">
        <v>84.44</v>
      </c>
      <c r="Q260" s="107">
        <v>163436</v>
      </c>
      <c r="R260" s="107">
        <v>83771</v>
      </c>
      <c r="S260" s="107" t="s">
        <v>898</v>
      </c>
      <c r="T260" s="107">
        <v>61486</v>
      </c>
      <c r="U260" s="107" t="s">
        <v>227</v>
      </c>
      <c r="V260" s="107">
        <v>18180</v>
      </c>
      <c r="W260" s="107" t="s">
        <v>899</v>
      </c>
      <c r="X260" s="107">
        <v>0.73397920000000005</v>
      </c>
      <c r="Y260" s="107">
        <v>-0.56399999999999995</v>
      </c>
      <c r="Z260" s="107">
        <v>-0.56399999999999995</v>
      </c>
      <c r="AA260" s="107">
        <v>0.21701719999999999</v>
      </c>
    </row>
    <row r="261" spans="1:27" x14ac:dyDescent="0.15">
      <c r="A261" s="107">
        <v>14</v>
      </c>
      <c r="B261" s="107" t="s">
        <v>897</v>
      </c>
      <c r="C261" s="107" t="s">
        <v>223</v>
      </c>
      <c r="D261" s="107" t="s">
        <v>224</v>
      </c>
      <c r="E261" s="107" t="s">
        <v>225</v>
      </c>
      <c r="F261" s="107">
        <v>74.599999999999994</v>
      </c>
      <c r="G261" s="107">
        <v>2</v>
      </c>
      <c r="H261" s="107">
        <v>83.825999999999993</v>
      </c>
      <c r="I261" s="107">
        <v>4308</v>
      </c>
      <c r="J261" s="107">
        <v>0.61499999999999999</v>
      </c>
      <c r="K261" s="107">
        <v>3160</v>
      </c>
      <c r="L261" s="107">
        <v>5.2999999999999999E-2</v>
      </c>
      <c r="M261" s="107">
        <v>978</v>
      </c>
      <c r="N261" s="107">
        <v>-0.99399999999999999</v>
      </c>
      <c r="O261" s="107">
        <v>0.36610900000000002</v>
      </c>
      <c r="P261" s="107">
        <v>84.494</v>
      </c>
      <c r="Q261" s="107">
        <v>162830</v>
      </c>
      <c r="R261" s="107">
        <v>83826</v>
      </c>
      <c r="S261" s="107" t="s">
        <v>900</v>
      </c>
      <c r="T261" s="107">
        <v>61500</v>
      </c>
      <c r="U261" s="107" t="s">
        <v>889</v>
      </c>
      <c r="V261" s="107">
        <v>17504</v>
      </c>
      <c r="W261" s="107" t="s">
        <v>901</v>
      </c>
      <c r="X261" s="107">
        <v>0.73366330000000002</v>
      </c>
      <c r="Y261" s="107">
        <v>-0.99399999999999999</v>
      </c>
      <c r="Z261" s="107">
        <v>-0.99399999999999999</v>
      </c>
      <c r="AA261" s="107">
        <v>0.20880840000000001</v>
      </c>
    </row>
    <row r="262" spans="1:27" x14ac:dyDescent="0.15">
      <c r="A262" s="107">
        <v>14</v>
      </c>
      <c r="B262" s="107" t="s">
        <v>897</v>
      </c>
      <c r="C262" s="107" t="s">
        <v>223</v>
      </c>
      <c r="D262" s="107" t="s">
        <v>224</v>
      </c>
      <c r="E262" s="107" t="s">
        <v>225</v>
      </c>
      <c r="F262" s="107">
        <v>114.5</v>
      </c>
      <c r="G262" s="107">
        <v>3</v>
      </c>
      <c r="H262" s="107">
        <v>83.822000000000003</v>
      </c>
      <c r="I262" s="107">
        <v>4307</v>
      </c>
      <c r="J262" s="107">
        <v>0.61599999999999999</v>
      </c>
      <c r="K262" s="107">
        <v>3163</v>
      </c>
      <c r="L262" s="107">
        <v>5.1999999999999998E-2</v>
      </c>
      <c r="M262" s="107">
        <v>973</v>
      </c>
      <c r="N262" s="107">
        <v>0</v>
      </c>
      <c r="O262" s="107">
        <v>0.36647200000000002</v>
      </c>
      <c r="P262" s="107">
        <v>84.49</v>
      </c>
      <c r="Q262" s="107">
        <v>162846</v>
      </c>
      <c r="R262" s="107">
        <v>83822</v>
      </c>
      <c r="S262" s="107" t="s">
        <v>902</v>
      </c>
      <c r="T262" s="107">
        <v>61558</v>
      </c>
      <c r="U262" s="107" t="s">
        <v>903</v>
      </c>
      <c r="V262" s="107">
        <v>17465</v>
      </c>
      <c r="W262" s="107" t="s">
        <v>904</v>
      </c>
      <c r="X262" s="107">
        <v>0.73439319999999997</v>
      </c>
      <c r="Y262" s="107">
        <v>0</v>
      </c>
      <c r="Z262" s="107">
        <v>0</v>
      </c>
      <c r="AA262" s="107">
        <v>0.20835519999999999</v>
      </c>
    </row>
    <row r="263" spans="1:27" x14ac:dyDescent="0.15">
      <c r="A263" s="107">
        <v>14</v>
      </c>
      <c r="B263" s="107" t="s">
        <v>897</v>
      </c>
      <c r="C263" s="107" t="s">
        <v>223</v>
      </c>
      <c r="D263" s="107" t="s">
        <v>224</v>
      </c>
      <c r="E263" s="107" t="s">
        <v>225</v>
      </c>
      <c r="F263" s="107">
        <v>154.19999999999999</v>
      </c>
      <c r="G263" s="107">
        <v>4</v>
      </c>
      <c r="H263" s="107">
        <v>83.834000000000003</v>
      </c>
      <c r="I263" s="107">
        <v>4307</v>
      </c>
      <c r="J263" s="107">
        <v>0.61599999999999999</v>
      </c>
      <c r="K263" s="107">
        <v>3162</v>
      </c>
      <c r="L263" s="107">
        <v>5.1999999999999998E-2</v>
      </c>
      <c r="M263" s="107">
        <v>973</v>
      </c>
      <c r="N263" s="107">
        <v>-0.21199999999999999</v>
      </c>
      <c r="O263" s="107">
        <v>0.36639500000000003</v>
      </c>
      <c r="P263" s="107">
        <v>84.501999999999995</v>
      </c>
      <c r="Q263" s="107">
        <v>162874</v>
      </c>
      <c r="R263" s="107">
        <v>83834</v>
      </c>
      <c r="S263" s="107" t="s">
        <v>900</v>
      </c>
      <c r="T263" s="107">
        <v>61554</v>
      </c>
      <c r="U263" s="107" t="s">
        <v>905</v>
      </c>
      <c r="V263" s="107">
        <v>17487</v>
      </c>
      <c r="W263" s="107" t="s">
        <v>865</v>
      </c>
      <c r="X263" s="107">
        <v>0.73423760000000005</v>
      </c>
      <c r="Y263" s="107">
        <v>-0.21199999999999999</v>
      </c>
      <c r="Z263" s="107">
        <v>-0.21199999999999999</v>
      </c>
      <c r="AA263" s="107">
        <v>0.20858740000000001</v>
      </c>
    </row>
    <row r="264" spans="1:27" x14ac:dyDescent="0.15">
      <c r="A264" s="107">
        <v>14</v>
      </c>
      <c r="B264" s="107" t="s">
        <v>897</v>
      </c>
      <c r="C264" s="107" t="s">
        <v>223</v>
      </c>
      <c r="D264" s="107" t="s">
        <v>224</v>
      </c>
      <c r="E264" s="107" t="s">
        <v>225</v>
      </c>
      <c r="F264" s="107">
        <v>348.8</v>
      </c>
      <c r="G264" s="107">
        <v>5</v>
      </c>
      <c r="H264" s="107">
        <v>13.715999999999999</v>
      </c>
      <c r="I264" s="107">
        <v>1010</v>
      </c>
      <c r="J264" s="107">
        <v>0.11</v>
      </c>
      <c r="K264" s="107">
        <v>812</v>
      </c>
      <c r="L264" s="107">
        <v>0.109</v>
      </c>
      <c r="M264" s="107">
        <v>2672</v>
      </c>
      <c r="N264" s="107">
        <v>91.102000000000004</v>
      </c>
      <c r="O264" s="107">
        <v>0.399725</v>
      </c>
      <c r="P264" s="107">
        <v>13.935</v>
      </c>
      <c r="Q264" s="107">
        <v>60974</v>
      </c>
      <c r="R264" s="107">
        <v>13716</v>
      </c>
      <c r="S264" s="107" t="s">
        <v>226</v>
      </c>
      <c r="T264" s="107">
        <v>10991</v>
      </c>
      <c r="U264" s="107" t="s">
        <v>906</v>
      </c>
      <c r="V264" s="107">
        <v>36267</v>
      </c>
      <c r="W264" s="107" t="s">
        <v>907</v>
      </c>
      <c r="X264" s="107">
        <v>0.80129799999999995</v>
      </c>
      <c r="Y264" s="107">
        <v>91.102000000000004</v>
      </c>
      <c r="Z264" s="107">
        <v>91.102000000000004</v>
      </c>
      <c r="AA264" s="107">
        <v>2.6440665999999999</v>
      </c>
    </row>
    <row r="265" spans="1:27" x14ac:dyDescent="0.15">
      <c r="A265" s="107">
        <v>14</v>
      </c>
      <c r="B265" s="107" t="s">
        <v>897</v>
      </c>
      <c r="C265" s="107" t="s">
        <v>223</v>
      </c>
      <c r="D265" s="107" t="s">
        <v>224</v>
      </c>
      <c r="E265" s="107" t="s">
        <v>225</v>
      </c>
      <c r="F265" s="107">
        <v>413.4</v>
      </c>
      <c r="G265" s="107">
        <v>6</v>
      </c>
      <c r="H265" s="107">
        <v>12.679</v>
      </c>
      <c r="I265" s="107">
        <v>934</v>
      </c>
      <c r="J265" s="107">
        <v>0.10199999999999999</v>
      </c>
      <c r="K265" s="107">
        <v>750</v>
      </c>
      <c r="L265" s="107">
        <v>9.9000000000000005E-2</v>
      </c>
      <c r="M265" s="107">
        <v>2440</v>
      </c>
      <c r="N265" s="107">
        <v>90.581000000000003</v>
      </c>
      <c r="O265" s="107">
        <v>0.39953499999999997</v>
      </c>
      <c r="P265" s="107">
        <v>12.88</v>
      </c>
      <c r="Q265" s="107">
        <v>55977</v>
      </c>
      <c r="R265" s="107">
        <v>12679</v>
      </c>
      <c r="S265" s="107" t="s">
        <v>908</v>
      </c>
      <c r="T265" s="107">
        <v>10155</v>
      </c>
      <c r="U265" s="107" t="s">
        <v>663</v>
      </c>
      <c r="V265" s="107">
        <v>33143</v>
      </c>
      <c r="W265" s="107" t="s">
        <v>909</v>
      </c>
      <c r="X265" s="107">
        <v>0.8009153</v>
      </c>
      <c r="Y265" s="107">
        <v>90.581000000000003</v>
      </c>
      <c r="Z265" s="107">
        <v>90.581000000000003</v>
      </c>
      <c r="AA265" s="107">
        <v>2.6139662000000001</v>
      </c>
    </row>
    <row r="266" spans="1:27" x14ac:dyDescent="0.15">
      <c r="A266" s="107">
        <v>13</v>
      </c>
      <c r="B266" s="107" t="s">
        <v>910</v>
      </c>
      <c r="C266" s="107" t="s">
        <v>223</v>
      </c>
      <c r="D266" s="107" t="s">
        <v>224</v>
      </c>
      <c r="E266" s="107" t="s">
        <v>225</v>
      </c>
      <c r="F266" s="107">
        <v>34.9</v>
      </c>
      <c r="G266" s="107">
        <v>1</v>
      </c>
      <c r="H266" s="107">
        <v>83.784000000000006</v>
      </c>
      <c r="I266" s="107">
        <v>4306</v>
      </c>
      <c r="J266" s="107">
        <v>0.61499999999999999</v>
      </c>
      <c r="K266" s="107">
        <v>3159</v>
      </c>
      <c r="L266" s="107">
        <v>5.5E-2</v>
      </c>
      <c r="M266" s="107">
        <v>1028</v>
      </c>
      <c r="N266" s="107">
        <v>-0.47399999999999998</v>
      </c>
      <c r="O266" s="107">
        <v>0.36629899999999999</v>
      </c>
      <c r="P266" s="107">
        <v>84.453999999999994</v>
      </c>
      <c r="Q266" s="107">
        <v>163561</v>
      </c>
      <c r="R266" s="107">
        <v>83784</v>
      </c>
      <c r="S266" s="107" t="s">
        <v>911</v>
      </c>
      <c r="T266" s="107">
        <v>61491</v>
      </c>
      <c r="U266" s="107" t="s">
        <v>611</v>
      </c>
      <c r="V266" s="107">
        <v>18285</v>
      </c>
      <c r="W266" s="107" t="s">
        <v>912</v>
      </c>
      <c r="X266" s="107">
        <v>0.73392710000000005</v>
      </c>
      <c r="Y266" s="107">
        <v>-0.47399999999999998</v>
      </c>
      <c r="Z266" s="107">
        <v>-0.47399999999999998</v>
      </c>
      <c r="AA266" s="107">
        <v>0.21824360000000001</v>
      </c>
    </row>
    <row r="267" spans="1:27" x14ac:dyDescent="0.15">
      <c r="A267" s="107">
        <v>13</v>
      </c>
      <c r="B267" s="107" t="s">
        <v>910</v>
      </c>
      <c r="C267" s="107" t="s">
        <v>223</v>
      </c>
      <c r="D267" s="107" t="s">
        <v>224</v>
      </c>
      <c r="E267" s="107" t="s">
        <v>225</v>
      </c>
      <c r="F267" s="107">
        <v>74.599999999999994</v>
      </c>
      <c r="G267" s="107">
        <v>2</v>
      </c>
      <c r="H267" s="107">
        <v>83.850999999999999</v>
      </c>
      <c r="I267" s="107">
        <v>4310</v>
      </c>
      <c r="J267" s="107">
        <v>0.61499999999999999</v>
      </c>
      <c r="K267" s="107">
        <v>3163</v>
      </c>
      <c r="L267" s="107">
        <v>5.2999999999999999E-2</v>
      </c>
      <c r="M267" s="107">
        <v>984</v>
      </c>
      <c r="N267" s="107">
        <v>-0.51800000000000002</v>
      </c>
      <c r="O267" s="107">
        <v>0.36628300000000003</v>
      </c>
      <c r="P267" s="107">
        <v>84.52</v>
      </c>
      <c r="Q267" s="107">
        <v>163007</v>
      </c>
      <c r="R267" s="107">
        <v>83851</v>
      </c>
      <c r="S267" s="107" t="s">
        <v>911</v>
      </c>
      <c r="T267" s="107">
        <v>61538</v>
      </c>
      <c r="U267" s="107" t="s">
        <v>625</v>
      </c>
      <c r="V267" s="107">
        <v>17617</v>
      </c>
      <c r="W267" s="107" t="s">
        <v>887</v>
      </c>
      <c r="X267" s="107">
        <v>0.73389490000000002</v>
      </c>
      <c r="Y267" s="107">
        <v>-0.51800000000000002</v>
      </c>
      <c r="Z267" s="107">
        <v>-0.51800000000000002</v>
      </c>
      <c r="AA267" s="107">
        <v>0.2101005</v>
      </c>
    </row>
    <row r="268" spans="1:27" x14ac:dyDescent="0.15">
      <c r="A268" s="107">
        <v>13</v>
      </c>
      <c r="B268" s="107" t="s">
        <v>910</v>
      </c>
      <c r="C268" s="107" t="s">
        <v>223</v>
      </c>
      <c r="D268" s="107" t="s">
        <v>224</v>
      </c>
      <c r="E268" s="107" t="s">
        <v>225</v>
      </c>
      <c r="F268" s="107">
        <v>114.5</v>
      </c>
      <c r="G268" s="107">
        <v>3</v>
      </c>
      <c r="H268" s="107">
        <v>83.921999999999997</v>
      </c>
      <c r="I268" s="107">
        <v>4309</v>
      </c>
      <c r="J268" s="107">
        <v>0.61599999999999999</v>
      </c>
      <c r="K268" s="107">
        <v>3164</v>
      </c>
      <c r="L268" s="107">
        <v>5.2999999999999999E-2</v>
      </c>
      <c r="M268" s="107">
        <v>979</v>
      </c>
      <c r="N268" s="107">
        <v>0</v>
      </c>
      <c r="O268" s="107">
        <v>0.36647200000000002</v>
      </c>
      <c r="P268" s="107">
        <v>84.590999999999994</v>
      </c>
      <c r="Q268" s="107">
        <v>163117</v>
      </c>
      <c r="R268" s="107">
        <v>83922</v>
      </c>
      <c r="S268" s="107" t="s">
        <v>911</v>
      </c>
      <c r="T268" s="107">
        <v>61622</v>
      </c>
      <c r="U268" s="107" t="s">
        <v>388</v>
      </c>
      <c r="V268" s="107">
        <v>17573</v>
      </c>
      <c r="W268" s="107" t="s">
        <v>913</v>
      </c>
      <c r="X268" s="107">
        <v>0.73427549999999997</v>
      </c>
      <c r="Y268" s="107">
        <v>0</v>
      </c>
      <c r="Z268" s="107">
        <v>0</v>
      </c>
      <c r="AA268" s="107">
        <v>0.20940349999999999</v>
      </c>
    </row>
    <row r="269" spans="1:27" x14ac:dyDescent="0.15">
      <c r="A269" s="107">
        <v>13</v>
      </c>
      <c r="B269" s="107" t="s">
        <v>910</v>
      </c>
      <c r="C269" s="107" t="s">
        <v>223</v>
      </c>
      <c r="D269" s="107" t="s">
        <v>224</v>
      </c>
      <c r="E269" s="107" t="s">
        <v>225</v>
      </c>
      <c r="F269" s="107">
        <v>154.19999999999999</v>
      </c>
      <c r="G269" s="107">
        <v>4</v>
      </c>
      <c r="H269" s="107">
        <v>83.896000000000001</v>
      </c>
      <c r="I269" s="107">
        <v>4314</v>
      </c>
      <c r="J269" s="107">
        <v>0.61599999999999999</v>
      </c>
      <c r="K269" s="107">
        <v>3168</v>
      </c>
      <c r="L269" s="107">
        <v>5.2999999999999999E-2</v>
      </c>
      <c r="M269" s="107">
        <v>980</v>
      </c>
      <c r="N269" s="107">
        <v>-1.4999999999999999E-2</v>
      </c>
      <c r="O269" s="107">
        <v>0.36646600000000001</v>
      </c>
      <c r="P269" s="107">
        <v>84.564999999999998</v>
      </c>
      <c r="Q269" s="107">
        <v>163109</v>
      </c>
      <c r="R269" s="107">
        <v>83896</v>
      </c>
      <c r="S269" s="107" t="s">
        <v>914</v>
      </c>
      <c r="T269" s="107">
        <v>61602</v>
      </c>
      <c r="U269" s="107" t="s">
        <v>820</v>
      </c>
      <c r="V269" s="107">
        <v>17611</v>
      </c>
      <c r="W269" s="107" t="s">
        <v>915</v>
      </c>
      <c r="X269" s="107">
        <v>0.73426429999999998</v>
      </c>
      <c r="Y269" s="107">
        <v>-1.4999999999999999E-2</v>
      </c>
      <c r="Z269" s="107">
        <v>-1.4999999999999999E-2</v>
      </c>
      <c r="AA269" s="107">
        <v>0.20991180000000001</v>
      </c>
    </row>
    <row r="270" spans="1:27" x14ac:dyDescent="0.15">
      <c r="A270" s="107">
        <v>13</v>
      </c>
      <c r="B270" s="107" t="s">
        <v>910</v>
      </c>
      <c r="C270" s="107" t="s">
        <v>223</v>
      </c>
      <c r="D270" s="107" t="s">
        <v>224</v>
      </c>
      <c r="E270" s="107" t="s">
        <v>225</v>
      </c>
      <c r="F270" s="107">
        <v>349</v>
      </c>
      <c r="G270" s="107">
        <v>5</v>
      </c>
      <c r="H270" s="107">
        <v>16.093</v>
      </c>
      <c r="I270" s="107">
        <v>1181</v>
      </c>
      <c r="J270" s="107">
        <v>0.122</v>
      </c>
      <c r="K270" s="107">
        <v>898</v>
      </c>
      <c r="L270" s="107">
        <v>4.5999999999999999E-2</v>
      </c>
      <c r="M270" s="107">
        <v>1085</v>
      </c>
      <c r="N270" s="107">
        <v>33.154000000000003</v>
      </c>
      <c r="O270" s="107">
        <v>0.37857600000000002</v>
      </c>
      <c r="P270" s="107">
        <v>16.260000000000002</v>
      </c>
      <c r="Q270" s="107">
        <v>43482</v>
      </c>
      <c r="R270" s="107">
        <v>16093</v>
      </c>
      <c r="S270" s="107" t="s">
        <v>916</v>
      </c>
      <c r="T270" s="107">
        <v>12208</v>
      </c>
      <c r="U270" s="107" t="s">
        <v>917</v>
      </c>
      <c r="V270" s="107">
        <v>15181</v>
      </c>
      <c r="W270" s="107" t="s">
        <v>918</v>
      </c>
      <c r="X270" s="107">
        <v>0.75861990000000001</v>
      </c>
      <c r="Y270" s="107">
        <v>33.154000000000003</v>
      </c>
      <c r="Z270" s="107">
        <v>33.154000000000003</v>
      </c>
      <c r="AA270" s="107">
        <v>0.94333009999999995</v>
      </c>
    </row>
    <row r="271" spans="1:27" x14ac:dyDescent="0.15">
      <c r="A271" s="107">
        <v>13</v>
      </c>
      <c r="B271" s="107" t="s">
        <v>910</v>
      </c>
      <c r="C271" s="107" t="s">
        <v>223</v>
      </c>
      <c r="D271" s="107" t="s">
        <v>224</v>
      </c>
      <c r="E271" s="107" t="s">
        <v>225</v>
      </c>
      <c r="F271" s="107">
        <v>413.8</v>
      </c>
      <c r="G271" s="107">
        <v>6</v>
      </c>
      <c r="H271" s="107">
        <v>14.784000000000001</v>
      </c>
      <c r="I271" s="107">
        <v>1088</v>
      </c>
      <c r="J271" s="107">
        <v>0.112</v>
      </c>
      <c r="K271" s="107">
        <v>827</v>
      </c>
      <c r="L271" s="107">
        <v>4.2000000000000003E-2</v>
      </c>
      <c r="M271" s="107">
        <v>992</v>
      </c>
      <c r="N271" s="107">
        <v>33.298000000000002</v>
      </c>
      <c r="O271" s="107">
        <v>0.37862899999999999</v>
      </c>
      <c r="P271" s="107">
        <v>14.938000000000001</v>
      </c>
      <c r="Q271" s="107">
        <v>39835</v>
      </c>
      <c r="R271" s="107">
        <v>14784</v>
      </c>
      <c r="S271" s="107" t="s">
        <v>285</v>
      </c>
      <c r="T271" s="107">
        <v>11217</v>
      </c>
      <c r="U271" s="107" t="s">
        <v>269</v>
      </c>
      <c r="V271" s="107">
        <v>13834</v>
      </c>
      <c r="W271" s="107" t="s">
        <v>919</v>
      </c>
      <c r="X271" s="107">
        <v>0.75872530000000005</v>
      </c>
      <c r="Y271" s="107">
        <v>33.298000000000002</v>
      </c>
      <c r="Z271" s="107">
        <v>33.298000000000002</v>
      </c>
      <c r="AA271" s="107">
        <v>0.93576720000000002</v>
      </c>
    </row>
    <row r="272" spans="1:27" x14ac:dyDescent="0.15">
      <c r="A272" s="107">
        <v>12</v>
      </c>
      <c r="B272" s="107" t="s">
        <v>920</v>
      </c>
      <c r="C272" s="107" t="s">
        <v>223</v>
      </c>
      <c r="D272" s="107" t="s">
        <v>224</v>
      </c>
      <c r="E272" s="107" t="s">
        <v>225</v>
      </c>
      <c r="F272" s="107">
        <v>34.9</v>
      </c>
      <c r="G272" s="107">
        <v>1</v>
      </c>
      <c r="H272" s="107">
        <v>83.927999999999997</v>
      </c>
      <c r="I272" s="107">
        <v>4313</v>
      </c>
      <c r="J272" s="107">
        <v>0.61599999999999999</v>
      </c>
      <c r="K272" s="107">
        <v>3165</v>
      </c>
      <c r="L272" s="107">
        <v>5.5E-2</v>
      </c>
      <c r="M272" s="107">
        <v>1035</v>
      </c>
      <c r="N272" s="107">
        <v>-0.80800000000000005</v>
      </c>
      <c r="O272" s="107">
        <v>0.36617699999999997</v>
      </c>
      <c r="P272" s="107">
        <v>84.599000000000004</v>
      </c>
      <c r="Q272" s="107">
        <v>163928</v>
      </c>
      <c r="R272" s="107">
        <v>83928</v>
      </c>
      <c r="S272" s="107" t="s">
        <v>921</v>
      </c>
      <c r="T272" s="107">
        <v>61591</v>
      </c>
      <c r="U272" s="107" t="s">
        <v>922</v>
      </c>
      <c r="V272" s="107">
        <v>18409</v>
      </c>
      <c r="W272" s="107" t="s">
        <v>923</v>
      </c>
      <c r="X272" s="107">
        <v>0.7338517</v>
      </c>
      <c r="Y272" s="107">
        <v>-0.80800000000000005</v>
      </c>
      <c r="Z272" s="107">
        <v>-0.80800000000000005</v>
      </c>
      <c r="AA272" s="107">
        <v>0.2193466</v>
      </c>
    </row>
    <row r="273" spans="1:27" x14ac:dyDescent="0.15">
      <c r="A273" s="107">
        <v>12</v>
      </c>
      <c r="B273" s="107" t="s">
        <v>920</v>
      </c>
      <c r="C273" s="107" t="s">
        <v>223</v>
      </c>
      <c r="D273" s="107" t="s">
        <v>224</v>
      </c>
      <c r="E273" s="107" t="s">
        <v>225</v>
      </c>
      <c r="F273" s="107">
        <v>74.599999999999994</v>
      </c>
      <c r="G273" s="107">
        <v>2</v>
      </c>
      <c r="H273" s="107">
        <v>83.905000000000001</v>
      </c>
      <c r="I273" s="107">
        <v>4310</v>
      </c>
      <c r="J273" s="107">
        <v>0.61599999999999999</v>
      </c>
      <c r="K273" s="107">
        <v>3161</v>
      </c>
      <c r="L273" s="107">
        <v>5.2999999999999999E-2</v>
      </c>
      <c r="M273" s="107">
        <v>989</v>
      </c>
      <c r="N273" s="107">
        <v>-1.1639999999999999</v>
      </c>
      <c r="O273" s="107">
        <v>0.36604700000000001</v>
      </c>
      <c r="P273" s="107">
        <v>84.573999999999998</v>
      </c>
      <c r="Q273" s="107">
        <v>163167</v>
      </c>
      <c r="R273" s="107">
        <v>83905</v>
      </c>
      <c r="S273" s="107" t="s">
        <v>921</v>
      </c>
      <c r="T273" s="107">
        <v>61552</v>
      </c>
      <c r="U273" s="107" t="s">
        <v>633</v>
      </c>
      <c r="V273" s="107">
        <v>17710</v>
      </c>
      <c r="W273" s="107" t="s">
        <v>924</v>
      </c>
      <c r="X273" s="107">
        <v>0.73358979999999996</v>
      </c>
      <c r="Y273" s="107">
        <v>-1.1639999999999999</v>
      </c>
      <c r="Z273" s="107">
        <v>-1.1639999999999999</v>
      </c>
      <c r="AA273" s="107">
        <v>0.21107719999999999</v>
      </c>
    </row>
    <row r="274" spans="1:27" x14ac:dyDescent="0.15">
      <c r="A274" s="107">
        <v>12</v>
      </c>
      <c r="B274" s="107" t="s">
        <v>920</v>
      </c>
      <c r="C274" s="107" t="s">
        <v>223</v>
      </c>
      <c r="D274" s="107" t="s">
        <v>224</v>
      </c>
      <c r="E274" s="107" t="s">
        <v>225</v>
      </c>
      <c r="F274" s="107">
        <v>114.5</v>
      </c>
      <c r="G274" s="107">
        <v>3</v>
      </c>
      <c r="H274" s="107">
        <v>83.89</v>
      </c>
      <c r="I274" s="107">
        <v>4313</v>
      </c>
      <c r="J274" s="107">
        <v>0.61599999999999999</v>
      </c>
      <c r="K274" s="107">
        <v>3168</v>
      </c>
      <c r="L274" s="107">
        <v>5.2999999999999999E-2</v>
      </c>
      <c r="M274" s="107">
        <v>985</v>
      </c>
      <c r="N274" s="107">
        <v>0</v>
      </c>
      <c r="O274" s="107">
        <v>0.36647200000000002</v>
      </c>
      <c r="P274" s="107">
        <v>84.558999999999997</v>
      </c>
      <c r="Q274" s="107">
        <v>163142</v>
      </c>
      <c r="R274" s="107">
        <v>83890</v>
      </c>
      <c r="S274" s="107" t="s">
        <v>925</v>
      </c>
      <c r="T274" s="107">
        <v>61612</v>
      </c>
      <c r="U274" s="107" t="s">
        <v>687</v>
      </c>
      <c r="V274" s="107">
        <v>17640</v>
      </c>
      <c r="W274" s="107" t="s">
        <v>926</v>
      </c>
      <c r="X274" s="107">
        <v>0.73444500000000001</v>
      </c>
      <c r="Y274" s="107">
        <v>0</v>
      </c>
      <c r="Z274" s="107">
        <v>0</v>
      </c>
      <c r="AA274" s="107">
        <v>0.2102734</v>
      </c>
    </row>
    <row r="275" spans="1:27" x14ac:dyDescent="0.15">
      <c r="A275" s="107">
        <v>12</v>
      </c>
      <c r="B275" s="107" t="s">
        <v>920</v>
      </c>
      <c r="C275" s="107" t="s">
        <v>223</v>
      </c>
      <c r="D275" s="107" t="s">
        <v>224</v>
      </c>
      <c r="E275" s="107" t="s">
        <v>225</v>
      </c>
      <c r="F275" s="107">
        <v>154.19999999999999</v>
      </c>
      <c r="G275" s="107">
        <v>4</v>
      </c>
      <c r="H275" s="107">
        <v>83.888999999999996</v>
      </c>
      <c r="I275" s="107">
        <v>4314</v>
      </c>
      <c r="J275" s="107">
        <v>0.61599999999999999</v>
      </c>
      <c r="K275" s="107">
        <v>3168</v>
      </c>
      <c r="L275" s="107">
        <v>5.2999999999999999E-2</v>
      </c>
      <c r="M275" s="107">
        <v>985</v>
      </c>
      <c r="N275" s="107">
        <v>-0.42899999999999999</v>
      </c>
      <c r="O275" s="107">
        <v>0.36631599999999997</v>
      </c>
      <c r="P275" s="107">
        <v>84.557000000000002</v>
      </c>
      <c r="Q275" s="107">
        <v>163171</v>
      </c>
      <c r="R275" s="107">
        <v>83889</v>
      </c>
      <c r="S275" s="107" t="s">
        <v>927</v>
      </c>
      <c r="T275" s="107">
        <v>61585</v>
      </c>
      <c r="U275" s="107" t="s">
        <v>383</v>
      </c>
      <c r="V275" s="107">
        <v>17697</v>
      </c>
      <c r="W275" s="107" t="s">
        <v>928</v>
      </c>
      <c r="X275" s="107">
        <v>0.73413030000000001</v>
      </c>
      <c r="Y275" s="107">
        <v>-0.42899999999999999</v>
      </c>
      <c r="Z275" s="107">
        <v>-0.42899999999999999</v>
      </c>
      <c r="AA275" s="107">
        <v>0.21096319999999999</v>
      </c>
    </row>
    <row r="276" spans="1:27" x14ac:dyDescent="0.15">
      <c r="A276" s="107">
        <v>12</v>
      </c>
      <c r="B276" s="107" t="s">
        <v>920</v>
      </c>
      <c r="C276" s="107" t="s">
        <v>223</v>
      </c>
      <c r="D276" s="107" t="s">
        <v>224</v>
      </c>
      <c r="E276" s="107" t="s">
        <v>225</v>
      </c>
      <c r="F276" s="107">
        <v>349</v>
      </c>
      <c r="G276" s="107">
        <v>5</v>
      </c>
      <c r="H276" s="107">
        <v>13.339</v>
      </c>
      <c r="I276" s="107">
        <v>977</v>
      </c>
      <c r="J276" s="107">
        <v>0.10199999999999999</v>
      </c>
      <c r="K276" s="107">
        <v>750</v>
      </c>
      <c r="L276" s="107">
        <v>5.0999999999999997E-2</v>
      </c>
      <c r="M276" s="107">
        <v>1219</v>
      </c>
      <c r="N276" s="107">
        <v>42.005000000000003</v>
      </c>
      <c r="O276" s="107">
        <v>0.38180700000000001</v>
      </c>
      <c r="P276" s="107">
        <v>13.491</v>
      </c>
      <c r="Q276" s="107">
        <v>40397</v>
      </c>
      <c r="R276" s="107">
        <v>13339</v>
      </c>
      <c r="S276" s="107" t="s">
        <v>929</v>
      </c>
      <c r="T276" s="107">
        <v>10208</v>
      </c>
      <c r="U276" s="107" t="s">
        <v>930</v>
      </c>
      <c r="V276" s="107">
        <v>16851</v>
      </c>
      <c r="W276" s="107" t="s">
        <v>931</v>
      </c>
      <c r="X276" s="107">
        <v>0.76529510000000001</v>
      </c>
      <c r="Y276" s="107">
        <v>42.005000000000003</v>
      </c>
      <c r="Z276" s="107">
        <v>42.005000000000003</v>
      </c>
      <c r="AA276" s="107">
        <v>1.2633323000000001</v>
      </c>
    </row>
    <row r="277" spans="1:27" x14ac:dyDescent="0.15">
      <c r="A277" s="107">
        <v>12</v>
      </c>
      <c r="B277" s="107" t="s">
        <v>920</v>
      </c>
      <c r="C277" s="107" t="s">
        <v>223</v>
      </c>
      <c r="D277" s="107" t="s">
        <v>224</v>
      </c>
      <c r="E277" s="107" t="s">
        <v>225</v>
      </c>
      <c r="F277" s="107">
        <v>413.8</v>
      </c>
      <c r="G277" s="107">
        <v>6</v>
      </c>
      <c r="H277" s="107">
        <v>12.239000000000001</v>
      </c>
      <c r="I277" s="107">
        <v>900</v>
      </c>
      <c r="J277" s="107">
        <v>9.4E-2</v>
      </c>
      <c r="K277" s="107">
        <v>691</v>
      </c>
      <c r="L277" s="107">
        <v>4.5999999999999999E-2</v>
      </c>
      <c r="M277" s="107">
        <v>1116</v>
      </c>
      <c r="N277" s="107">
        <v>42.226999999999997</v>
      </c>
      <c r="O277" s="107">
        <v>0.38188800000000001</v>
      </c>
      <c r="P277" s="107">
        <v>12.379</v>
      </c>
      <c r="Q277" s="107">
        <v>36991</v>
      </c>
      <c r="R277" s="107">
        <v>12239</v>
      </c>
      <c r="S277" s="107" t="s">
        <v>932</v>
      </c>
      <c r="T277" s="107">
        <v>9368</v>
      </c>
      <c r="U277" s="107" t="s">
        <v>933</v>
      </c>
      <c r="V277" s="107">
        <v>15384</v>
      </c>
      <c r="W277" s="107" t="s">
        <v>934</v>
      </c>
      <c r="X277" s="107">
        <v>0.76545850000000004</v>
      </c>
      <c r="Y277" s="107">
        <v>42.226999999999997</v>
      </c>
      <c r="Z277" s="107">
        <v>42.226999999999997</v>
      </c>
      <c r="AA277" s="107">
        <v>1.2570055</v>
      </c>
    </row>
    <row r="278" spans="1:27" x14ac:dyDescent="0.15">
      <c r="A278" s="107">
        <v>11</v>
      </c>
      <c r="B278" s="107" t="s">
        <v>935</v>
      </c>
      <c r="C278" s="107" t="s">
        <v>223</v>
      </c>
      <c r="D278" s="107" t="s">
        <v>224</v>
      </c>
      <c r="E278" s="107" t="s">
        <v>225</v>
      </c>
      <c r="F278" s="107">
        <v>34.9</v>
      </c>
      <c r="G278" s="107">
        <v>1</v>
      </c>
      <c r="H278" s="107">
        <v>83.9</v>
      </c>
      <c r="I278" s="107">
        <v>4311</v>
      </c>
      <c r="J278" s="107">
        <v>0.61599999999999999</v>
      </c>
      <c r="K278" s="107">
        <v>3164</v>
      </c>
      <c r="L278" s="107">
        <v>5.6000000000000001E-2</v>
      </c>
      <c r="M278" s="107">
        <v>1045</v>
      </c>
      <c r="N278" s="107">
        <v>-0.50900000000000001</v>
      </c>
      <c r="O278" s="107">
        <v>0.366286</v>
      </c>
      <c r="P278" s="107">
        <v>84.570999999999998</v>
      </c>
      <c r="Q278" s="107">
        <v>164076</v>
      </c>
      <c r="R278" s="107">
        <v>83900</v>
      </c>
      <c r="S278" s="107" t="s">
        <v>936</v>
      </c>
      <c r="T278" s="107">
        <v>61593</v>
      </c>
      <c r="U278" s="107" t="s">
        <v>937</v>
      </c>
      <c r="V278" s="107">
        <v>18583</v>
      </c>
      <c r="W278" s="107" t="s">
        <v>938</v>
      </c>
      <c r="X278" s="107">
        <v>0.73413050000000002</v>
      </c>
      <c r="Y278" s="107">
        <v>-0.50900000000000001</v>
      </c>
      <c r="Z278" s="107">
        <v>-0.50900000000000001</v>
      </c>
      <c r="AA278" s="107">
        <v>0.22149179999999999</v>
      </c>
    </row>
    <row r="279" spans="1:27" x14ac:dyDescent="0.15">
      <c r="A279" s="107">
        <v>11</v>
      </c>
      <c r="B279" s="107" t="s">
        <v>935</v>
      </c>
      <c r="C279" s="107" t="s">
        <v>223</v>
      </c>
      <c r="D279" s="107" t="s">
        <v>224</v>
      </c>
      <c r="E279" s="107" t="s">
        <v>225</v>
      </c>
      <c r="F279" s="107">
        <v>74.599999999999994</v>
      </c>
      <c r="G279" s="107">
        <v>2</v>
      </c>
      <c r="H279" s="107">
        <v>83.912000000000006</v>
      </c>
      <c r="I279" s="107">
        <v>4311</v>
      </c>
      <c r="J279" s="107">
        <v>0.61599999999999999</v>
      </c>
      <c r="K279" s="107">
        <v>3162</v>
      </c>
      <c r="L279" s="107">
        <v>5.3999999999999999E-2</v>
      </c>
      <c r="M279" s="107">
        <v>996</v>
      </c>
      <c r="N279" s="107">
        <v>-1.2070000000000001</v>
      </c>
      <c r="O279" s="107">
        <v>0.366031</v>
      </c>
      <c r="P279" s="107">
        <v>84.581000000000003</v>
      </c>
      <c r="Q279" s="107">
        <v>163314</v>
      </c>
      <c r="R279" s="107">
        <v>83912</v>
      </c>
      <c r="S279" s="107" t="s">
        <v>939</v>
      </c>
      <c r="T279" s="107">
        <v>61559</v>
      </c>
      <c r="U279" s="107" t="s">
        <v>940</v>
      </c>
      <c r="V279" s="107">
        <v>17842</v>
      </c>
      <c r="W279" s="107" t="s">
        <v>941</v>
      </c>
      <c r="X279" s="107">
        <v>0.73361739999999998</v>
      </c>
      <c r="Y279" s="107">
        <v>-1.2070000000000001</v>
      </c>
      <c r="Z279" s="107">
        <v>-1.2070000000000001</v>
      </c>
      <c r="AA279" s="107">
        <v>0.21263270000000001</v>
      </c>
    </row>
    <row r="280" spans="1:27" x14ac:dyDescent="0.15">
      <c r="A280" s="107">
        <v>11</v>
      </c>
      <c r="B280" s="107" t="s">
        <v>935</v>
      </c>
      <c r="C280" s="107" t="s">
        <v>223</v>
      </c>
      <c r="D280" s="107" t="s">
        <v>224</v>
      </c>
      <c r="E280" s="107" t="s">
        <v>225</v>
      </c>
      <c r="F280" s="107">
        <v>114.5</v>
      </c>
      <c r="G280" s="107">
        <v>3</v>
      </c>
      <c r="H280" s="107">
        <v>83.962999999999994</v>
      </c>
      <c r="I280" s="107">
        <v>4318</v>
      </c>
      <c r="J280" s="107">
        <v>0.61699999999999999</v>
      </c>
      <c r="K280" s="107">
        <v>3172</v>
      </c>
      <c r="L280" s="107">
        <v>5.2999999999999999E-2</v>
      </c>
      <c r="M280" s="107">
        <v>992</v>
      </c>
      <c r="N280" s="107">
        <v>0</v>
      </c>
      <c r="O280" s="107">
        <v>0.36647200000000002</v>
      </c>
      <c r="P280" s="107">
        <v>84.632999999999996</v>
      </c>
      <c r="Q280" s="107">
        <v>163410</v>
      </c>
      <c r="R280" s="107">
        <v>83963</v>
      </c>
      <c r="S280" s="107" t="s">
        <v>320</v>
      </c>
      <c r="T280" s="107">
        <v>61671</v>
      </c>
      <c r="U280" s="107" t="s">
        <v>611</v>
      </c>
      <c r="V280" s="107">
        <v>17776</v>
      </c>
      <c r="W280" s="107" t="s">
        <v>942</v>
      </c>
      <c r="X280" s="107">
        <v>0.7345043</v>
      </c>
      <c r="Y280" s="107">
        <v>0</v>
      </c>
      <c r="Z280" s="107">
        <v>0</v>
      </c>
      <c r="AA280" s="107">
        <v>0.21171699999999999</v>
      </c>
    </row>
    <row r="281" spans="1:27" x14ac:dyDescent="0.15">
      <c r="A281" s="107">
        <v>11</v>
      </c>
      <c r="B281" s="107" t="s">
        <v>935</v>
      </c>
      <c r="C281" s="107" t="s">
        <v>223</v>
      </c>
      <c r="D281" s="107" t="s">
        <v>224</v>
      </c>
      <c r="E281" s="107" t="s">
        <v>225</v>
      </c>
      <c r="F281" s="107">
        <v>154.19999999999999</v>
      </c>
      <c r="G281" s="107">
        <v>4</v>
      </c>
      <c r="H281" s="107">
        <v>83.962999999999994</v>
      </c>
      <c r="I281" s="107">
        <v>4314</v>
      </c>
      <c r="J281" s="107">
        <v>0.61599999999999999</v>
      </c>
      <c r="K281" s="107">
        <v>3168</v>
      </c>
      <c r="L281" s="107">
        <v>5.2999999999999999E-2</v>
      </c>
      <c r="M281" s="107">
        <v>990</v>
      </c>
      <c r="N281" s="107">
        <v>-0.436</v>
      </c>
      <c r="O281" s="107">
        <v>0.366313</v>
      </c>
      <c r="P281" s="107">
        <v>84.632999999999996</v>
      </c>
      <c r="Q281" s="107">
        <v>163420</v>
      </c>
      <c r="R281" s="107">
        <v>83963</v>
      </c>
      <c r="S281" s="107" t="s">
        <v>943</v>
      </c>
      <c r="T281" s="107">
        <v>61644</v>
      </c>
      <c r="U281" s="107" t="s">
        <v>855</v>
      </c>
      <c r="V281" s="107">
        <v>17812</v>
      </c>
      <c r="W281" s="107" t="s">
        <v>944</v>
      </c>
      <c r="X281" s="107">
        <v>0.73418419999999995</v>
      </c>
      <c r="Y281" s="107">
        <v>-0.436</v>
      </c>
      <c r="Z281" s="107">
        <v>-0.436</v>
      </c>
      <c r="AA281" s="107">
        <v>0.21214479999999999</v>
      </c>
    </row>
    <row r="282" spans="1:27" x14ac:dyDescent="0.15">
      <c r="A282" s="107">
        <v>11</v>
      </c>
      <c r="B282" s="107" t="s">
        <v>935</v>
      </c>
      <c r="C282" s="107" t="s">
        <v>223</v>
      </c>
      <c r="D282" s="107" t="s">
        <v>224</v>
      </c>
      <c r="E282" s="107" t="s">
        <v>225</v>
      </c>
      <c r="F282" s="107">
        <v>349</v>
      </c>
      <c r="G282" s="107">
        <v>5</v>
      </c>
      <c r="H282" s="107">
        <v>14.271000000000001</v>
      </c>
      <c r="I282" s="107">
        <v>1055</v>
      </c>
      <c r="J282" s="107">
        <v>0.11</v>
      </c>
      <c r="K282" s="107">
        <v>814</v>
      </c>
      <c r="L282" s="107">
        <v>4.9000000000000002E-2</v>
      </c>
      <c r="M282" s="107">
        <v>1194</v>
      </c>
      <c r="N282" s="107">
        <v>47.817999999999998</v>
      </c>
      <c r="O282" s="107">
        <v>0.38392900000000002</v>
      </c>
      <c r="P282" s="107">
        <v>14.43</v>
      </c>
      <c r="Q282" s="107">
        <v>41677</v>
      </c>
      <c r="R282" s="107">
        <v>14271</v>
      </c>
      <c r="S282" s="107" t="s">
        <v>945</v>
      </c>
      <c r="T282" s="107">
        <v>10984</v>
      </c>
      <c r="U282" s="107" t="s">
        <v>674</v>
      </c>
      <c r="V282" s="107">
        <v>16422</v>
      </c>
      <c r="W282" s="107" t="s">
        <v>946</v>
      </c>
      <c r="X282" s="107">
        <v>0.7696269</v>
      </c>
      <c r="Y282" s="107">
        <v>47.817999999999998</v>
      </c>
      <c r="Z282" s="107">
        <v>47.817999999999998</v>
      </c>
      <c r="AA282" s="107">
        <v>1.1506997000000001</v>
      </c>
    </row>
    <row r="283" spans="1:27" x14ac:dyDescent="0.15">
      <c r="A283" s="107">
        <v>11</v>
      </c>
      <c r="B283" s="107" t="s">
        <v>935</v>
      </c>
      <c r="C283" s="107" t="s">
        <v>223</v>
      </c>
      <c r="D283" s="107" t="s">
        <v>224</v>
      </c>
      <c r="E283" s="107" t="s">
        <v>225</v>
      </c>
      <c r="F283" s="107">
        <v>413.6</v>
      </c>
      <c r="G283" s="107">
        <v>6</v>
      </c>
      <c r="H283" s="107">
        <v>13.124000000000001</v>
      </c>
      <c r="I283" s="107">
        <v>973</v>
      </c>
      <c r="J283" s="107">
        <v>0.10100000000000001</v>
      </c>
      <c r="K283" s="107">
        <v>750</v>
      </c>
      <c r="L283" s="107">
        <v>4.4999999999999998E-2</v>
      </c>
      <c r="M283" s="107">
        <v>1092</v>
      </c>
      <c r="N283" s="107">
        <v>47.771999999999998</v>
      </c>
      <c r="O283" s="107">
        <v>0.38391199999999998</v>
      </c>
      <c r="P283" s="107">
        <v>13.27</v>
      </c>
      <c r="Q283" s="107">
        <v>38219</v>
      </c>
      <c r="R283" s="107">
        <v>13124</v>
      </c>
      <c r="S283" s="107" t="s">
        <v>947</v>
      </c>
      <c r="T283" s="107">
        <v>10100</v>
      </c>
      <c r="U283" s="107" t="s">
        <v>303</v>
      </c>
      <c r="V283" s="107">
        <v>14995</v>
      </c>
      <c r="W283" s="107" t="s">
        <v>948</v>
      </c>
      <c r="X283" s="107">
        <v>0.76959279999999997</v>
      </c>
      <c r="Y283" s="107">
        <v>47.771999999999998</v>
      </c>
      <c r="Z283" s="107">
        <v>47.771999999999998</v>
      </c>
      <c r="AA283" s="107">
        <v>1.1425183999999999</v>
      </c>
    </row>
    <row r="284" spans="1:27" x14ac:dyDescent="0.15">
      <c r="A284" s="107">
        <v>10</v>
      </c>
      <c r="B284" s="107" t="s">
        <v>949</v>
      </c>
      <c r="C284" s="107" t="s">
        <v>223</v>
      </c>
      <c r="D284" s="107" t="s">
        <v>224</v>
      </c>
      <c r="E284" s="107" t="s">
        <v>225</v>
      </c>
      <c r="F284" s="107">
        <v>34.9</v>
      </c>
      <c r="G284" s="107">
        <v>1</v>
      </c>
      <c r="H284" s="107">
        <v>84.040999999999997</v>
      </c>
      <c r="I284" s="107">
        <v>4320</v>
      </c>
      <c r="J284" s="107">
        <v>0.61699999999999999</v>
      </c>
      <c r="K284" s="107">
        <v>3171</v>
      </c>
      <c r="L284" s="107">
        <v>5.6000000000000001E-2</v>
      </c>
      <c r="M284" s="107">
        <v>1050</v>
      </c>
      <c r="N284" s="107">
        <v>-0.33500000000000002</v>
      </c>
      <c r="O284" s="107">
        <v>0.36635000000000001</v>
      </c>
      <c r="P284" s="107">
        <v>84.713999999999999</v>
      </c>
      <c r="Q284" s="107">
        <v>164448</v>
      </c>
      <c r="R284" s="107">
        <v>84041</v>
      </c>
      <c r="S284" s="107" t="s">
        <v>645</v>
      </c>
      <c r="T284" s="107">
        <v>61691</v>
      </c>
      <c r="U284" s="107" t="s">
        <v>802</v>
      </c>
      <c r="V284" s="107">
        <v>18716</v>
      </c>
      <c r="W284" s="107" t="s">
        <v>950</v>
      </c>
      <c r="X284" s="107">
        <v>0.73406090000000002</v>
      </c>
      <c r="Y284" s="107">
        <v>-0.33500000000000002</v>
      </c>
      <c r="Z284" s="107">
        <v>-0.33500000000000002</v>
      </c>
      <c r="AA284" s="107">
        <v>0.2226998</v>
      </c>
    </row>
    <row r="285" spans="1:27" x14ac:dyDescent="0.15">
      <c r="A285" s="107">
        <v>10</v>
      </c>
      <c r="B285" s="107" t="s">
        <v>949</v>
      </c>
      <c r="C285" s="107" t="s">
        <v>223</v>
      </c>
      <c r="D285" s="107" t="s">
        <v>224</v>
      </c>
      <c r="E285" s="107" t="s">
        <v>225</v>
      </c>
      <c r="F285" s="107">
        <v>74.599999999999994</v>
      </c>
      <c r="G285" s="107">
        <v>2</v>
      </c>
      <c r="H285" s="107">
        <v>84.1</v>
      </c>
      <c r="I285" s="107">
        <v>4320</v>
      </c>
      <c r="J285" s="107">
        <v>0.61699999999999999</v>
      </c>
      <c r="K285" s="107">
        <v>3172</v>
      </c>
      <c r="L285" s="107">
        <v>5.3999999999999999E-2</v>
      </c>
      <c r="M285" s="107">
        <v>1006</v>
      </c>
      <c r="N285" s="107">
        <v>-0.17799999999999999</v>
      </c>
      <c r="O285" s="107">
        <v>0.36640699999999998</v>
      </c>
      <c r="P285" s="107">
        <v>84.772000000000006</v>
      </c>
      <c r="Q285" s="107">
        <v>163903</v>
      </c>
      <c r="R285" s="107">
        <v>84100</v>
      </c>
      <c r="S285" s="107" t="s">
        <v>951</v>
      </c>
      <c r="T285" s="107">
        <v>61745</v>
      </c>
      <c r="U285" s="107" t="s">
        <v>952</v>
      </c>
      <c r="V285" s="107">
        <v>18058</v>
      </c>
      <c r="W285" s="107" t="s">
        <v>953</v>
      </c>
      <c r="X285" s="107">
        <v>0.73417600000000005</v>
      </c>
      <c r="Y285" s="107">
        <v>-0.17799999999999999</v>
      </c>
      <c r="Z285" s="107">
        <v>-0.17799999999999999</v>
      </c>
      <c r="AA285" s="107">
        <v>0.2147172</v>
      </c>
    </row>
    <row r="286" spans="1:27" x14ac:dyDescent="0.15">
      <c r="A286" s="107">
        <v>10</v>
      </c>
      <c r="B286" s="107" t="s">
        <v>949</v>
      </c>
      <c r="C286" s="107" t="s">
        <v>223</v>
      </c>
      <c r="D286" s="107" t="s">
        <v>224</v>
      </c>
      <c r="E286" s="107" t="s">
        <v>225</v>
      </c>
      <c r="F286" s="107">
        <v>114.5</v>
      </c>
      <c r="G286" s="107">
        <v>3</v>
      </c>
      <c r="H286" s="107">
        <v>84.094999999999999</v>
      </c>
      <c r="I286" s="107">
        <v>4321</v>
      </c>
      <c r="J286" s="107">
        <v>0.61799999999999999</v>
      </c>
      <c r="K286" s="107">
        <v>3172</v>
      </c>
      <c r="L286" s="107">
        <v>5.3999999999999999E-2</v>
      </c>
      <c r="M286" s="107">
        <v>999</v>
      </c>
      <c r="N286" s="107">
        <v>0</v>
      </c>
      <c r="O286" s="107">
        <v>0.36647200000000002</v>
      </c>
      <c r="P286" s="107">
        <v>84.766000000000005</v>
      </c>
      <c r="Q286" s="107">
        <v>163776</v>
      </c>
      <c r="R286" s="107">
        <v>84095</v>
      </c>
      <c r="S286" s="107" t="s">
        <v>868</v>
      </c>
      <c r="T286" s="107">
        <v>61751</v>
      </c>
      <c r="U286" s="107" t="s">
        <v>954</v>
      </c>
      <c r="V286" s="107">
        <v>17930</v>
      </c>
      <c r="W286" s="107" t="s">
        <v>955</v>
      </c>
      <c r="X286" s="107">
        <v>0.73430689999999998</v>
      </c>
      <c r="Y286" s="107">
        <v>0</v>
      </c>
      <c r="Z286" s="107">
        <v>0</v>
      </c>
      <c r="AA286" s="107">
        <v>0.2132096</v>
      </c>
    </row>
    <row r="287" spans="1:27" x14ac:dyDescent="0.15">
      <c r="A287" s="107">
        <v>10</v>
      </c>
      <c r="B287" s="107" t="s">
        <v>949</v>
      </c>
      <c r="C287" s="107" t="s">
        <v>223</v>
      </c>
      <c r="D287" s="107" t="s">
        <v>224</v>
      </c>
      <c r="E287" s="107" t="s">
        <v>225</v>
      </c>
      <c r="F287" s="107">
        <v>154.19999999999999</v>
      </c>
      <c r="G287" s="107">
        <v>4</v>
      </c>
      <c r="H287" s="107">
        <v>84.096000000000004</v>
      </c>
      <c r="I287" s="107">
        <v>4322</v>
      </c>
      <c r="J287" s="107">
        <v>0.61799999999999999</v>
      </c>
      <c r="K287" s="107">
        <v>3174</v>
      </c>
      <c r="L287" s="107">
        <v>5.3999999999999999E-2</v>
      </c>
      <c r="M287" s="107">
        <v>999</v>
      </c>
      <c r="N287" s="107">
        <v>7.9000000000000001E-2</v>
      </c>
      <c r="O287" s="107">
        <v>0.36650100000000002</v>
      </c>
      <c r="P287" s="107">
        <v>84.768000000000001</v>
      </c>
      <c r="Q287" s="107">
        <v>163824</v>
      </c>
      <c r="R287" s="107">
        <v>84096</v>
      </c>
      <c r="S287" s="107" t="s">
        <v>642</v>
      </c>
      <c r="T287" s="107">
        <v>61757</v>
      </c>
      <c r="U287" s="107" t="s">
        <v>956</v>
      </c>
      <c r="V287" s="107">
        <v>17970</v>
      </c>
      <c r="W287" s="107" t="s">
        <v>957</v>
      </c>
      <c r="X287" s="107">
        <v>0.73436469999999998</v>
      </c>
      <c r="Y287" s="107">
        <v>7.9000000000000001E-2</v>
      </c>
      <c r="Z287" s="107">
        <v>7.9000000000000001E-2</v>
      </c>
      <c r="AA287" s="107">
        <v>0.2136894</v>
      </c>
    </row>
    <row r="288" spans="1:27" x14ac:dyDescent="0.15">
      <c r="A288" s="107">
        <v>10</v>
      </c>
      <c r="B288" s="107" t="s">
        <v>949</v>
      </c>
      <c r="C288" s="107" t="s">
        <v>223</v>
      </c>
      <c r="D288" s="107" t="s">
        <v>224</v>
      </c>
      <c r="E288" s="107" t="s">
        <v>225</v>
      </c>
      <c r="F288" s="107">
        <v>348.8</v>
      </c>
      <c r="G288" s="107">
        <v>5</v>
      </c>
      <c r="H288" s="107">
        <v>12.808</v>
      </c>
      <c r="I288" s="107">
        <v>936</v>
      </c>
      <c r="J288" s="107">
        <v>9.5000000000000001E-2</v>
      </c>
      <c r="K288" s="107">
        <v>696</v>
      </c>
      <c r="L288" s="107">
        <v>1.7999999999999999E-2</v>
      </c>
      <c r="M288" s="107">
        <v>426</v>
      </c>
      <c r="N288" s="107">
        <v>9.3369999999999997</v>
      </c>
      <c r="O288" s="107">
        <v>0.36988100000000002</v>
      </c>
      <c r="P288" s="107">
        <v>12.920999999999999</v>
      </c>
      <c r="Q288" s="107">
        <v>28457</v>
      </c>
      <c r="R288" s="107">
        <v>12808</v>
      </c>
      <c r="S288" s="107" t="s">
        <v>880</v>
      </c>
      <c r="T288" s="107">
        <v>9493</v>
      </c>
      <c r="U288" s="107" t="s">
        <v>958</v>
      </c>
      <c r="V288" s="107">
        <v>6157</v>
      </c>
      <c r="W288" s="107" t="s">
        <v>959</v>
      </c>
      <c r="X288" s="107">
        <v>0.74116349999999998</v>
      </c>
      <c r="Y288" s="107">
        <v>9.3369999999999997</v>
      </c>
      <c r="Z288" s="107">
        <v>9.3369999999999997</v>
      </c>
      <c r="AA288" s="107">
        <v>0.4807536</v>
      </c>
    </row>
    <row r="289" spans="1:27" x14ac:dyDescent="0.15">
      <c r="A289" s="107">
        <v>10</v>
      </c>
      <c r="B289" s="107" t="s">
        <v>949</v>
      </c>
      <c r="C289" s="107" t="s">
        <v>223</v>
      </c>
      <c r="D289" s="107" t="s">
        <v>224</v>
      </c>
      <c r="E289" s="107" t="s">
        <v>225</v>
      </c>
      <c r="F289" s="107">
        <v>413.6</v>
      </c>
      <c r="G289" s="107">
        <v>6</v>
      </c>
      <c r="H289" s="107">
        <v>11.656000000000001</v>
      </c>
      <c r="I289" s="107">
        <v>851</v>
      </c>
      <c r="J289" s="107">
        <v>8.5999999999999993E-2</v>
      </c>
      <c r="K289" s="107">
        <v>633</v>
      </c>
      <c r="L289" s="107">
        <v>1.7000000000000001E-2</v>
      </c>
      <c r="M289" s="107">
        <v>388</v>
      </c>
      <c r="N289" s="107">
        <v>10.516999999999999</v>
      </c>
      <c r="O289" s="107">
        <v>0.37031199999999997</v>
      </c>
      <c r="P289" s="107">
        <v>11.759</v>
      </c>
      <c r="Q289" s="107">
        <v>25958</v>
      </c>
      <c r="R289" s="107">
        <v>11656</v>
      </c>
      <c r="S289" s="107" t="s">
        <v>309</v>
      </c>
      <c r="T289" s="107">
        <v>8649</v>
      </c>
      <c r="U289" s="107" t="s">
        <v>781</v>
      </c>
      <c r="V289" s="107">
        <v>5653</v>
      </c>
      <c r="W289" s="107" t="s">
        <v>960</v>
      </c>
      <c r="X289" s="107">
        <v>0.74202959999999996</v>
      </c>
      <c r="Y289" s="107">
        <v>10.516999999999999</v>
      </c>
      <c r="Z289" s="107">
        <v>10.516999999999999</v>
      </c>
      <c r="AA289" s="107">
        <v>0.4850199</v>
      </c>
    </row>
    <row r="290" spans="1:27" x14ac:dyDescent="0.15">
      <c r="A290" s="107">
        <v>9</v>
      </c>
      <c r="B290" s="107" t="s">
        <v>961</v>
      </c>
      <c r="C290" s="107" t="s">
        <v>223</v>
      </c>
      <c r="D290" s="107" t="s">
        <v>224</v>
      </c>
      <c r="E290" s="107" t="s">
        <v>225</v>
      </c>
      <c r="F290" s="107">
        <v>34.9</v>
      </c>
      <c r="G290" s="107">
        <v>1</v>
      </c>
      <c r="H290" s="107">
        <v>84.058000000000007</v>
      </c>
      <c r="I290" s="107">
        <v>4322</v>
      </c>
      <c r="J290" s="107">
        <v>0.61699999999999999</v>
      </c>
      <c r="K290" s="107">
        <v>3171</v>
      </c>
      <c r="L290" s="107">
        <v>5.7000000000000002E-2</v>
      </c>
      <c r="M290" s="107">
        <v>1077</v>
      </c>
      <c r="N290" s="107">
        <v>-0.90300000000000002</v>
      </c>
      <c r="O290" s="107">
        <v>0.36614200000000002</v>
      </c>
      <c r="P290" s="107">
        <v>84.731999999999999</v>
      </c>
      <c r="Q290" s="107">
        <v>164893</v>
      </c>
      <c r="R290" s="107">
        <v>84058</v>
      </c>
      <c r="S290" s="107" t="s">
        <v>334</v>
      </c>
      <c r="T290" s="107">
        <v>61689</v>
      </c>
      <c r="U290" s="107" t="s">
        <v>328</v>
      </c>
      <c r="V290" s="107">
        <v>19146</v>
      </c>
      <c r="W290" s="107" t="s">
        <v>962</v>
      </c>
      <c r="X290" s="107">
        <v>0.73389070000000001</v>
      </c>
      <c r="Y290" s="107">
        <v>-0.90300000000000002</v>
      </c>
      <c r="Z290" s="107">
        <v>-0.90300000000000002</v>
      </c>
      <c r="AA290" s="107">
        <v>0.22777510000000001</v>
      </c>
    </row>
    <row r="291" spans="1:27" x14ac:dyDescent="0.15">
      <c r="A291" s="107">
        <v>9</v>
      </c>
      <c r="B291" s="107" t="s">
        <v>961</v>
      </c>
      <c r="C291" s="107" t="s">
        <v>223</v>
      </c>
      <c r="D291" s="107" t="s">
        <v>224</v>
      </c>
      <c r="E291" s="107" t="s">
        <v>225</v>
      </c>
      <c r="F291" s="107">
        <v>74.599999999999994</v>
      </c>
      <c r="G291" s="107">
        <v>2</v>
      </c>
      <c r="H291" s="107">
        <v>84.123999999999995</v>
      </c>
      <c r="I291" s="107">
        <v>4320</v>
      </c>
      <c r="J291" s="107">
        <v>0.61699999999999999</v>
      </c>
      <c r="K291" s="107">
        <v>3169</v>
      </c>
      <c r="L291" s="107">
        <v>5.5E-2</v>
      </c>
      <c r="M291" s="107">
        <v>1021</v>
      </c>
      <c r="N291" s="107">
        <v>-1.1830000000000001</v>
      </c>
      <c r="O291" s="107">
        <v>0.36603999999999998</v>
      </c>
      <c r="P291" s="107">
        <v>84.796000000000006</v>
      </c>
      <c r="Q291" s="107">
        <v>164148</v>
      </c>
      <c r="R291" s="107">
        <v>84124</v>
      </c>
      <c r="S291" s="107" t="s">
        <v>963</v>
      </c>
      <c r="T291" s="107">
        <v>61720</v>
      </c>
      <c r="U291" s="107" t="s">
        <v>259</v>
      </c>
      <c r="V291" s="107">
        <v>18304</v>
      </c>
      <c r="W291" s="107" t="s">
        <v>964</v>
      </c>
      <c r="X291" s="107">
        <v>0.73368509999999998</v>
      </c>
      <c r="Y291" s="107">
        <v>-1.1830000000000001</v>
      </c>
      <c r="Z291" s="107">
        <v>-1.1830000000000001</v>
      </c>
      <c r="AA291" s="107">
        <v>0.2175888</v>
      </c>
    </row>
    <row r="292" spans="1:27" x14ac:dyDescent="0.15">
      <c r="A292" s="107">
        <v>9</v>
      </c>
      <c r="B292" s="107" t="s">
        <v>961</v>
      </c>
      <c r="C292" s="107" t="s">
        <v>223</v>
      </c>
      <c r="D292" s="107" t="s">
        <v>224</v>
      </c>
      <c r="E292" s="107" t="s">
        <v>225</v>
      </c>
      <c r="F292" s="107">
        <v>114.5</v>
      </c>
      <c r="G292" s="107">
        <v>3</v>
      </c>
      <c r="H292" s="107">
        <v>84.135000000000005</v>
      </c>
      <c r="I292" s="107">
        <v>4323</v>
      </c>
      <c r="J292" s="107">
        <v>0.61799999999999999</v>
      </c>
      <c r="K292" s="107">
        <v>3175</v>
      </c>
      <c r="L292" s="107">
        <v>5.3999999999999999E-2</v>
      </c>
      <c r="M292" s="107">
        <v>1006</v>
      </c>
      <c r="N292" s="107">
        <v>0</v>
      </c>
      <c r="O292" s="107">
        <v>0.36647200000000002</v>
      </c>
      <c r="P292" s="107">
        <v>84.808000000000007</v>
      </c>
      <c r="Q292" s="107">
        <v>164049</v>
      </c>
      <c r="R292" s="107">
        <v>84135</v>
      </c>
      <c r="S292" s="107" t="s">
        <v>963</v>
      </c>
      <c r="T292" s="107">
        <v>61802</v>
      </c>
      <c r="U292" s="107" t="s">
        <v>259</v>
      </c>
      <c r="V292" s="107">
        <v>18112</v>
      </c>
      <c r="W292" s="107" t="s">
        <v>965</v>
      </c>
      <c r="X292" s="107">
        <v>0.73455380000000003</v>
      </c>
      <c r="Y292" s="107">
        <v>0</v>
      </c>
      <c r="Z292" s="107">
        <v>0</v>
      </c>
      <c r="AA292" s="107">
        <v>0.21526690000000001</v>
      </c>
    </row>
    <row r="293" spans="1:27" x14ac:dyDescent="0.15">
      <c r="A293" s="107">
        <v>9</v>
      </c>
      <c r="B293" s="107" t="s">
        <v>961</v>
      </c>
      <c r="C293" s="107" t="s">
        <v>223</v>
      </c>
      <c r="D293" s="107" t="s">
        <v>224</v>
      </c>
      <c r="E293" s="107" t="s">
        <v>225</v>
      </c>
      <c r="F293" s="107">
        <v>154.19999999999999</v>
      </c>
      <c r="G293" s="107">
        <v>4</v>
      </c>
      <c r="H293" s="107">
        <v>84.129000000000005</v>
      </c>
      <c r="I293" s="107">
        <v>4320</v>
      </c>
      <c r="J293" s="107">
        <v>0.61799999999999999</v>
      </c>
      <c r="K293" s="107">
        <v>3172</v>
      </c>
      <c r="L293" s="107">
        <v>5.3999999999999999E-2</v>
      </c>
      <c r="M293" s="107">
        <v>998</v>
      </c>
      <c r="N293" s="107">
        <v>-0.38500000000000001</v>
      </c>
      <c r="O293" s="107">
        <v>0.36633199999999999</v>
      </c>
      <c r="P293" s="107">
        <v>84.801000000000002</v>
      </c>
      <c r="Q293" s="107">
        <v>163931</v>
      </c>
      <c r="R293" s="107">
        <v>84129</v>
      </c>
      <c r="S293" s="107" t="s">
        <v>966</v>
      </c>
      <c r="T293" s="107">
        <v>61773</v>
      </c>
      <c r="U293" s="107" t="s">
        <v>967</v>
      </c>
      <c r="V293" s="107">
        <v>18028</v>
      </c>
      <c r="W293" s="107" t="s">
        <v>531</v>
      </c>
      <c r="X293" s="107">
        <v>0.73427129999999996</v>
      </c>
      <c r="Y293" s="107">
        <v>-0.38500000000000001</v>
      </c>
      <c r="Z293" s="107">
        <v>-0.38500000000000001</v>
      </c>
      <c r="AA293" s="107">
        <v>0.21429580000000001</v>
      </c>
    </row>
    <row r="294" spans="1:27" x14ac:dyDescent="0.15">
      <c r="A294" s="107">
        <v>9</v>
      </c>
      <c r="B294" s="107" t="s">
        <v>961</v>
      </c>
      <c r="C294" s="107" t="s">
        <v>223</v>
      </c>
      <c r="D294" s="107" t="s">
        <v>224</v>
      </c>
      <c r="E294" s="107" t="s">
        <v>225</v>
      </c>
      <c r="F294" s="107">
        <v>349.2</v>
      </c>
      <c r="G294" s="107">
        <v>5</v>
      </c>
      <c r="H294" s="107">
        <v>12.85</v>
      </c>
      <c r="I294" s="107">
        <v>938</v>
      </c>
      <c r="J294" s="107">
        <v>9.5000000000000001E-2</v>
      </c>
      <c r="K294" s="107">
        <v>695</v>
      </c>
      <c r="L294" s="107">
        <v>1.4999999999999999E-2</v>
      </c>
      <c r="M294" s="107">
        <v>354</v>
      </c>
      <c r="N294" s="107">
        <v>7.008</v>
      </c>
      <c r="O294" s="107">
        <v>0.369031</v>
      </c>
      <c r="P294" s="107">
        <v>12.96</v>
      </c>
      <c r="Q294" s="107">
        <v>27406</v>
      </c>
      <c r="R294" s="107">
        <v>12850</v>
      </c>
      <c r="S294" s="107" t="s">
        <v>968</v>
      </c>
      <c r="T294" s="107">
        <v>9505</v>
      </c>
      <c r="U294" s="107" t="s">
        <v>969</v>
      </c>
      <c r="V294" s="107">
        <v>5051</v>
      </c>
      <c r="W294" s="107" t="s">
        <v>970</v>
      </c>
      <c r="X294" s="107">
        <v>0.73970170000000002</v>
      </c>
      <c r="Y294" s="107">
        <v>7.008</v>
      </c>
      <c r="Z294" s="107">
        <v>7.008</v>
      </c>
      <c r="AA294" s="107">
        <v>0.39308019999999999</v>
      </c>
    </row>
    <row r="295" spans="1:27" x14ac:dyDescent="0.15">
      <c r="A295" s="107">
        <v>9</v>
      </c>
      <c r="B295" s="107" t="s">
        <v>961</v>
      </c>
      <c r="C295" s="107" t="s">
        <v>223</v>
      </c>
      <c r="D295" s="107" t="s">
        <v>224</v>
      </c>
      <c r="E295" s="107" t="s">
        <v>225</v>
      </c>
      <c r="F295" s="107">
        <v>413.8</v>
      </c>
      <c r="G295" s="107">
        <v>6</v>
      </c>
      <c r="H295" s="107">
        <v>11.930999999999999</v>
      </c>
      <c r="I295" s="107">
        <v>871</v>
      </c>
      <c r="J295" s="107">
        <v>8.7999999999999995E-2</v>
      </c>
      <c r="K295" s="107">
        <v>646</v>
      </c>
      <c r="L295" s="107">
        <v>1.4E-2</v>
      </c>
      <c r="M295" s="107">
        <v>327</v>
      </c>
      <c r="N295" s="107">
        <v>7.4710000000000001</v>
      </c>
      <c r="O295" s="107">
        <v>0.36919999999999997</v>
      </c>
      <c r="P295" s="107">
        <v>12.032999999999999</v>
      </c>
      <c r="Q295" s="107">
        <v>25485</v>
      </c>
      <c r="R295" s="107">
        <v>11931</v>
      </c>
      <c r="S295" s="107" t="s">
        <v>971</v>
      </c>
      <c r="T295" s="107">
        <v>8829</v>
      </c>
      <c r="U295" s="107" t="s">
        <v>972</v>
      </c>
      <c r="V295" s="107">
        <v>4725</v>
      </c>
      <c r="W295" s="107" t="s">
        <v>973</v>
      </c>
      <c r="X295" s="107">
        <v>0.74004150000000002</v>
      </c>
      <c r="Y295" s="107">
        <v>7.4710000000000001</v>
      </c>
      <c r="Z295" s="107">
        <v>7.4710000000000001</v>
      </c>
      <c r="AA295" s="107">
        <v>0.39599610000000002</v>
      </c>
    </row>
    <row r="296" spans="1:27" x14ac:dyDescent="0.15">
      <c r="A296" s="107">
        <v>8</v>
      </c>
      <c r="B296" s="107" t="s">
        <v>974</v>
      </c>
      <c r="C296" s="107" t="s">
        <v>223</v>
      </c>
      <c r="D296" s="107" t="s">
        <v>224</v>
      </c>
      <c r="E296" s="107" t="s">
        <v>225</v>
      </c>
      <c r="F296" s="107">
        <v>34.9</v>
      </c>
      <c r="G296" s="107">
        <v>1</v>
      </c>
      <c r="H296" s="107">
        <v>84.183999999999997</v>
      </c>
      <c r="I296" s="107">
        <v>4328</v>
      </c>
      <c r="J296" s="107">
        <v>0.61799999999999999</v>
      </c>
      <c r="K296" s="107">
        <v>3176</v>
      </c>
      <c r="L296" s="107">
        <v>5.8000000000000003E-2</v>
      </c>
      <c r="M296" s="107">
        <v>1081</v>
      </c>
      <c r="N296" s="107">
        <v>-0.31</v>
      </c>
      <c r="O296" s="107">
        <v>0.36635899999999999</v>
      </c>
      <c r="P296" s="107">
        <v>84.86</v>
      </c>
      <c r="Q296" s="107">
        <v>165213</v>
      </c>
      <c r="R296" s="107">
        <v>84184</v>
      </c>
      <c r="S296" s="107" t="s">
        <v>804</v>
      </c>
      <c r="T296" s="107">
        <v>61793</v>
      </c>
      <c r="U296" s="107" t="s">
        <v>587</v>
      </c>
      <c r="V296" s="107">
        <v>19235</v>
      </c>
      <c r="W296" s="107" t="s">
        <v>975</v>
      </c>
      <c r="X296" s="107">
        <v>0.73402840000000003</v>
      </c>
      <c r="Y296" s="107">
        <v>-0.31</v>
      </c>
      <c r="Z296" s="107">
        <v>-0.31</v>
      </c>
      <c r="AA296" s="107">
        <v>0.228492</v>
      </c>
    </row>
    <row r="297" spans="1:27" x14ac:dyDescent="0.15">
      <c r="A297" s="107">
        <v>8</v>
      </c>
      <c r="B297" s="107" t="s">
        <v>974</v>
      </c>
      <c r="C297" s="107" t="s">
        <v>223</v>
      </c>
      <c r="D297" s="107" t="s">
        <v>224</v>
      </c>
      <c r="E297" s="107" t="s">
        <v>225</v>
      </c>
      <c r="F297" s="107">
        <v>74.599999999999994</v>
      </c>
      <c r="G297" s="107">
        <v>2</v>
      </c>
      <c r="H297" s="107">
        <v>84.212999999999994</v>
      </c>
      <c r="I297" s="107">
        <v>4330</v>
      </c>
      <c r="J297" s="107">
        <v>0.61799999999999999</v>
      </c>
      <c r="K297" s="107">
        <v>3181</v>
      </c>
      <c r="L297" s="107">
        <v>5.6000000000000001E-2</v>
      </c>
      <c r="M297" s="107">
        <v>1035</v>
      </c>
      <c r="N297" s="107">
        <v>0.20399999999999999</v>
      </c>
      <c r="O297" s="107">
        <v>0.36654700000000001</v>
      </c>
      <c r="P297" s="107">
        <v>84.887</v>
      </c>
      <c r="Q297" s="107">
        <v>164579</v>
      </c>
      <c r="R297" s="107">
        <v>84213</v>
      </c>
      <c r="S297" s="107" t="s">
        <v>804</v>
      </c>
      <c r="T297" s="107">
        <v>61846</v>
      </c>
      <c r="U297" s="107" t="s">
        <v>976</v>
      </c>
      <c r="V297" s="107">
        <v>18520</v>
      </c>
      <c r="W297" s="107" t="s">
        <v>977</v>
      </c>
      <c r="X297" s="107">
        <v>0.73440609999999995</v>
      </c>
      <c r="Y297" s="107">
        <v>0.20399999999999999</v>
      </c>
      <c r="Z297" s="107">
        <v>0.20399999999999999</v>
      </c>
      <c r="AA297" s="107">
        <v>0.21992210000000001</v>
      </c>
    </row>
    <row r="298" spans="1:27" x14ac:dyDescent="0.15">
      <c r="A298" s="107">
        <v>8</v>
      </c>
      <c r="B298" s="107" t="s">
        <v>974</v>
      </c>
      <c r="C298" s="107" t="s">
        <v>223</v>
      </c>
      <c r="D298" s="107" t="s">
        <v>224</v>
      </c>
      <c r="E298" s="107" t="s">
        <v>225</v>
      </c>
      <c r="F298" s="107">
        <v>114.5</v>
      </c>
      <c r="G298" s="107">
        <v>3</v>
      </c>
      <c r="H298" s="107">
        <v>84.277000000000001</v>
      </c>
      <c r="I298" s="107">
        <v>4328</v>
      </c>
      <c r="J298" s="107">
        <v>0.61899999999999999</v>
      </c>
      <c r="K298" s="107">
        <v>3178</v>
      </c>
      <c r="L298" s="107">
        <v>5.5E-2</v>
      </c>
      <c r="M298" s="107">
        <v>1019</v>
      </c>
      <c r="N298" s="107">
        <v>0</v>
      </c>
      <c r="O298" s="107">
        <v>0.36647200000000002</v>
      </c>
      <c r="P298" s="107">
        <v>84.950999999999993</v>
      </c>
      <c r="Q298" s="107">
        <v>164489</v>
      </c>
      <c r="R298" s="107">
        <v>84277</v>
      </c>
      <c r="S298" s="107" t="s">
        <v>978</v>
      </c>
      <c r="T298" s="107">
        <v>61881</v>
      </c>
      <c r="U298" s="107" t="s">
        <v>979</v>
      </c>
      <c r="V298" s="107">
        <v>18330</v>
      </c>
      <c r="W298" s="107" t="s">
        <v>980</v>
      </c>
      <c r="X298" s="107">
        <v>0.73425620000000003</v>
      </c>
      <c r="Y298" s="107">
        <v>0</v>
      </c>
      <c r="Z298" s="107">
        <v>0</v>
      </c>
      <c r="AA298" s="107">
        <v>0.2175009</v>
      </c>
    </row>
    <row r="299" spans="1:27" x14ac:dyDescent="0.15">
      <c r="A299" s="107">
        <v>8</v>
      </c>
      <c r="B299" s="107" t="s">
        <v>974</v>
      </c>
      <c r="C299" s="107" t="s">
        <v>223</v>
      </c>
      <c r="D299" s="107" t="s">
        <v>224</v>
      </c>
      <c r="E299" s="107" t="s">
        <v>225</v>
      </c>
      <c r="F299" s="107">
        <v>154.19999999999999</v>
      </c>
      <c r="G299" s="107">
        <v>4</v>
      </c>
      <c r="H299" s="107">
        <v>84.257000000000005</v>
      </c>
      <c r="I299" s="107">
        <v>4330</v>
      </c>
      <c r="J299" s="107">
        <v>0.61899999999999999</v>
      </c>
      <c r="K299" s="107">
        <v>3180</v>
      </c>
      <c r="L299" s="107">
        <v>5.5E-2</v>
      </c>
      <c r="M299" s="107">
        <v>1014</v>
      </c>
      <c r="N299" s="107">
        <v>0.13700000000000001</v>
      </c>
      <c r="O299" s="107">
        <v>0.36652200000000001</v>
      </c>
      <c r="P299" s="107">
        <v>84.930999999999997</v>
      </c>
      <c r="Q299" s="107">
        <v>164404</v>
      </c>
      <c r="R299" s="107">
        <v>84257</v>
      </c>
      <c r="S299" s="107" t="s">
        <v>978</v>
      </c>
      <c r="T299" s="107">
        <v>61875</v>
      </c>
      <c r="U299" s="107" t="s">
        <v>981</v>
      </c>
      <c r="V299" s="107">
        <v>18271</v>
      </c>
      <c r="W299" s="107" t="s">
        <v>982</v>
      </c>
      <c r="X299" s="107">
        <v>0.73435660000000003</v>
      </c>
      <c r="Y299" s="107">
        <v>0.13700000000000001</v>
      </c>
      <c r="Z299" s="107">
        <v>0.13700000000000001</v>
      </c>
      <c r="AA299" s="107">
        <v>0.21685160000000001</v>
      </c>
    </row>
    <row r="300" spans="1:27" x14ac:dyDescent="0.15">
      <c r="A300" s="107">
        <v>8</v>
      </c>
      <c r="B300" s="107" t="s">
        <v>974</v>
      </c>
      <c r="C300" s="107" t="s">
        <v>223</v>
      </c>
      <c r="D300" s="107" t="s">
        <v>224</v>
      </c>
      <c r="E300" s="107" t="s">
        <v>225</v>
      </c>
      <c r="F300" s="107">
        <v>349</v>
      </c>
      <c r="G300" s="107">
        <v>5</v>
      </c>
      <c r="H300" s="107">
        <v>13.641999999999999</v>
      </c>
      <c r="I300" s="107">
        <v>997</v>
      </c>
      <c r="J300" s="107">
        <v>0.10100000000000001</v>
      </c>
      <c r="K300" s="107">
        <v>739</v>
      </c>
      <c r="L300" s="107">
        <v>1.6E-2</v>
      </c>
      <c r="M300" s="107">
        <v>373</v>
      </c>
      <c r="N300" s="107">
        <v>6.3609999999999998</v>
      </c>
      <c r="O300" s="107">
        <v>0.36879499999999998</v>
      </c>
      <c r="P300" s="107">
        <v>13.759</v>
      </c>
      <c r="Q300" s="107">
        <v>29211</v>
      </c>
      <c r="R300" s="107">
        <v>13642</v>
      </c>
      <c r="S300" s="107" t="s">
        <v>983</v>
      </c>
      <c r="T300" s="107">
        <v>10080</v>
      </c>
      <c r="U300" s="107" t="s">
        <v>984</v>
      </c>
      <c r="V300" s="107">
        <v>5489</v>
      </c>
      <c r="W300" s="107" t="s">
        <v>985</v>
      </c>
      <c r="X300" s="107">
        <v>0.73892709999999995</v>
      </c>
      <c r="Y300" s="107">
        <v>6.3609999999999998</v>
      </c>
      <c r="Z300" s="107">
        <v>6.3609999999999998</v>
      </c>
      <c r="AA300" s="107">
        <v>0.40233000000000002</v>
      </c>
    </row>
    <row r="301" spans="1:27" x14ac:dyDescent="0.15">
      <c r="A301" s="107">
        <v>8</v>
      </c>
      <c r="B301" s="107" t="s">
        <v>974</v>
      </c>
      <c r="C301" s="107" t="s">
        <v>223</v>
      </c>
      <c r="D301" s="107" t="s">
        <v>224</v>
      </c>
      <c r="E301" s="107" t="s">
        <v>225</v>
      </c>
      <c r="F301" s="107">
        <v>413.8</v>
      </c>
      <c r="G301" s="107">
        <v>6</v>
      </c>
      <c r="H301" s="107">
        <v>12.673</v>
      </c>
      <c r="I301" s="107">
        <v>927</v>
      </c>
      <c r="J301" s="107">
        <v>9.4E-2</v>
      </c>
      <c r="K301" s="107">
        <v>687</v>
      </c>
      <c r="L301" s="107">
        <v>1.6E-2</v>
      </c>
      <c r="M301" s="107">
        <v>350</v>
      </c>
      <c r="N301" s="107">
        <v>7.2830000000000004</v>
      </c>
      <c r="O301" s="107">
        <v>0.36913099999999999</v>
      </c>
      <c r="P301" s="107">
        <v>12.782999999999999</v>
      </c>
      <c r="Q301" s="107">
        <v>27345</v>
      </c>
      <c r="R301" s="107">
        <v>12673</v>
      </c>
      <c r="S301" s="107" t="s">
        <v>352</v>
      </c>
      <c r="T301" s="107">
        <v>9373</v>
      </c>
      <c r="U301" s="107" t="s">
        <v>986</v>
      </c>
      <c r="V301" s="107">
        <v>5299</v>
      </c>
      <c r="W301" s="107" t="s">
        <v>987</v>
      </c>
      <c r="X301" s="107">
        <v>0.73960400000000004</v>
      </c>
      <c r="Y301" s="107">
        <v>7.2830000000000004</v>
      </c>
      <c r="Z301" s="107">
        <v>7.2830000000000004</v>
      </c>
      <c r="AA301" s="107">
        <v>0.418153</v>
      </c>
    </row>
    <row r="302" spans="1:27" x14ac:dyDescent="0.15">
      <c r="A302" s="107">
        <v>7</v>
      </c>
      <c r="B302" s="107" t="s">
        <v>988</v>
      </c>
      <c r="C302" s="107" t="s">
        <v>223</v>
      </c>
      <c r="D302" s="107" t="s">
        <v>224</v>
      </c>
      <c r="E302" s="107" t="s">
        <v>225</v>
      </c>
      <c r="F302" s="107">
        <v>34.9</v>
      </c>
      <c r="G302" s="107">
        <v>1</v>
      </c>
      <c r="H302" s="107">
        <v>84.206000000000003</v>
      </c>
      <c r="I302" s="107">
        <v>4327</v>
      </c>
      <c r="J302" s="107">
        <v>0.61799999999999999</v>
      </c>
      <c r="K302" s="107">
        <v>3175</v>
      </c>
      <c r="L302" s="107">
        <v>5.8000000000000003E-2</v>
      </c>
      <c r="M302" s="107">
        <v>1082</v>
      </c>
      <c r="N302" s="107">
        <v>-0.95099999999999996</v>
      </c>
      <c r="O302" s="107">
        <v>0.36612499999999998</v>
      </c>
      <c r="P302" s="107">
        <v>84.881</v>
      </c>
      <c r="Q302" s="107">
        <v>165242</v>
      </c>
      <c r="R302" s="107">
        <v>84206</v>
      </c>
      <c r="S302" s="107" t="s">
        <v>338</v>
      </c>
      <c r="T302" s="107">
        <v>61792</v>
      </c>
      <c r="U302" s="107" t="s">
        <v>989</v>
      </c>
      <c r="V302" s="107">
        <v>19245</v>
      </c>
      <c r="W302" s="107" t="s">
        <v>990</v>
      </c>
      <c r="X302" s="107">
        <v>0.73382179999999997</v>
      </c>
      <c r="Y302" s="107">
        <v>-0.95099999999999996</v>
      </c>
      <c r="Z302" s="107">
        <v>-0.95099999999999996</v>
      </c>
      <c r="AA302" s="107">
        <v>0.22854369999999999</v>
      </c>
    </row>
    <row r="303" spans="1:27" x14ac:dyDescent="0.15">
      <c r="A303" s="107">
        <v>7</v>
      </c>
      <c r="B303" s="107" t="s">
        <v>988</v>
      </c>
      <c r="C303" s="107" t="s">
        <v>223</v>
      </c>
      <c r="D303" s="107" t="s">
        <v>224</v>
      </c>
      <c r="E303" s="107" t="s">
        <v>225</v>
      </c>
      <c r="F303" s="107">
        <v>74.599999999999994</v>
      </c>
      <c r="G303" s="107">
        <v>2</v>
      </c>
      <c r="H303" s="107">
        <v>84.262</v>
      </c>
      <c r="I303" s="107">
        <v>4327</v>
      </c>
      <c r="J303" s="107">
        <v>0.61799999999999999</v>
      </c>
      <c r="K303" s="107">
        <v>3174</v>
      </c>
      <c r="L303" s="107">
        <v>5.6000000000000001E-2</v>
      </c>
      <c r="M303" s="107">
        <v>1033</v>
      </c>
      <c r="N303" s="107">
        <v>-1.244</v>
      </c>
      <c r="O303" s="107">
        <v>0.36601800000000001</v>
      </c>
      <c r="P303" s="107">
        <v>84.936000000000007</v>
      </c>
      <c r="Q303" s="107">
        <v>164601</v>
      </c>
      <c r="R303" s="107">
        <v>84262</v>
      </c>
      <c r="S303" s="107" t="s">
        <v>972</v>
      </c>
      <c r="T303" s="107">
        <v>61815</v>
      </c>
      <c r="U303" s="107" t="s">
        <v>991</v>
      </c>
      <c r="V303" s="107">
        <v>18523</v>
      </c>
      <c r="W303" s="107" t="s">
        <v>265</v>
      </c>
      <c r="X303" s="107">
        <v>0.73360669999999994</v>
      </c>
      <c r="Y303" s="107">
        <v>-1.244</v>
      </c>
      <c r="Z303" s="107">
        <v>-1.244</v>
      </c>
      <c r="AA303" s="107">
        <v>0.2198261</v>
      </c>
    </row>
    <row r="304" spans="1:27" x14ac:dyDescent="0.15">
      <c r="A304" s="107">
        <v>7</v>
      </c>
      <c r="B304" s="107" t="s">
        <v>988</v>
      </c>
      <c r="C304" s="107" t="s">
        <v>223</v>
      </c>
      <c r="D304" s="107" t="s">
        <v>224</v>
      </c>
      <c r="E304" s="107" t="s">
        <v>225</v>
      </c>
      <c r="F304" s="107">
        <v>114.5</v>
      </c>
      <c r="G304" s="107">
        <v>3</v>
      </c>
      <c r="H304" s="107">
        <v>84.244</v>
      </c>
      <c r="I304" s="107">
        <v>4328</v>
      </c>
      <c r="J304" s="107">
        <v>0.61899999999999999</v>
      </c>
      <c r="K304" s="107">
        <v>3179</v>
      </c>
      <c r="L304" s="107">
        <v>5.5E-2</v>
      </c>
      <c r="M304" s="107">
        <v>1027</v>
      </c>
      <c r="N304" s="107">
        <v>0</v>
      </c>
      <c r="O304" s="107">
        <v>0.36647200000000002</v>
      </c>
      <c r="P304" s="107">
        <v>84.918999999999997</v>
      </c>
      <c r="Q304" s="107">
        <v>164579</v>
      </c>
      <c r="R304" s="107">
        <v>84244</v>
      </c>
      <c r="S304" s="107" t="s">
        <v>903</v>
      </c>
      <c r="T304" s="107">
        <v>61879</v>
      </c>
      <c r="U304" s="107" t="s">
        <v>812</v>
      </c>
      <c r="V304" s="107">
        <v>18455</v>
      </c>
      <c r="W304" s="107" t="s">
        <v>992</v>
      </c>
      <c r="X304" s="107">
        <v>0.73452050000000002</v>
      </c>
      <c r="Y304" s="107">
        <v>0</v>
      </c>
      <c r="Z304" s="107">
        <v>0</v>
      </c>
      <c r="AA304" s="107">
        <v>0.2190637</v>
      </c>
    </row>
    <row r="305" spans="1:27" x14ac:dyDescent="0.15">
      <c r="A305" s="107">
        <v>7</v>
      </c>
      <c r="B305" s="107" t="s">
        <v>988</v>
      </c>
      <c r="C305" s="107" t="s">
        <v>223</v>
      </c>
      <c r="D305" s="107" t="s">
        <v>224</v>
      </c>
      <c r="E305" s="107" t="s">
        <v>225</v>
      </c>
      <c r="F305" s="107">
        <v>154.19999999999999</v>
      </c>
      <c r="G305" s="107">
        <v>4</v>
      </c>
      <c r="H305" s="107">
        <v>84.263000000000005</v>
      </c>
      <c r="I305" s="107">
        <v>4327</v>
      </c>
      <c r="J305" s="107">
        <v>0.61899999999999999</v>
      </c>
      <c r="K305" s="107">
        <v>3177</v>
      </c>
      <c r="L305" s="107">
        <v>5.5E-2</v>
      </c>
      <c r="M305" s="107">
        <v>1024</v>
      </c>
      <c r="N305" s="107">
        <v>-0.50900000000000001</v>
      </c>
      <c r="O305" s="107">
        <v>0.366286</v>
      </c>
      <c r="P305" s="107">
        <v>84.936000000000007</v>
      </c>
      <c r="Q305" s="107">
        <v>164551</v>
      </c>
      <c r="R305" s="107">
        <v>84263</v>
      </c>
      <c r="S305" s="107" t="s">
        <v>972</v>
      </c>
      <c r="T305" s="107">
        <v>61861</v>
      </c>
      <c r="U305" s="107" t="s">
        <v>577</v>
      </c>
      <c r="V305" s="107">
        <v>18427</v>
      </c>
      <c r="W305" s="107" t="s">
        <v>993</v>
      </c>
      <c r="X305" s="107">
        <v>0.73414639999999998</v>
      </c>
      <c r="Y305" s="107">
        <v>-0.50900000000000001</v>
      </c>
      <c r="Z305" s="107">
        <v>-0.50900000000000001</v>
      </c>
      <c r="AA305" s="107">
        <v>0.2186854</v>
      </c>
    </row>
    <row r="306" spans="1:27" x14ac:dyDescent="0.15">
      <c r="A306" s="107">
        <v>7</v>
      </c>
      <c r="B306" s="107" t="s">
        <v>988</v>
      </c>
      <c r="C306" s="107" t="s">
        <v>223</v>
      </c>
      <c r="D306" s="107" t="s">
        <v>224</v>
      </c>
      <c r="E306" s="107" t="s">
        <v>225</v>
      </c>
      <c r="F306" s="107">
        <v>349.2</v>
      </c>
      <c r="G306" s="107">
        <v>5</v>
      </c>
      <c r="H306" s="107">
        <v>14.06</v>
      </c>
      <c r="I306" s="107">
        <v>1026</v>
      </c>
      <c r="J306" s="107">
        <v>0.107</v>
      </c>
      <c r="K306" s="107">
        <v>785</v>
      </c>
      <c r="L306" s="107">
        <v>0.129</v>
      </c>
      <c r="M306" s="107">
        <v>3134</v>
      </c>
      <c r="N306" s="107">
        <v>39.343000000000004</v>
      </c>
      <c r="O306" s="107">
        <v>0.38083499999999998</v>
      </c>
      <c r="P306" s="107">
        <v>14.295999999999999</v>
      </c>
      <c r="Q306" s="107">
        <v>67730</v>
      </c>
      <c r="R306" s="107">
        <v>14060</v>
      </c>
      <c r="S306" s="107" t="s">
        <v>376</v>
      </c>
      <c r="T306" s="107">
        <v>10734</v>
      </c>
      <c r="U306" s="107" t="s">
        <v>409</v>
      </c>
      <c r="V306" s="107">
        <v>42936</v>
      </c>
      <c r="W306" s="107" t="s">
        <v>994</v>
      </c>
      <c r="X306" s="107">
        <v>0.76341870000000001</v>
      </c>
      <c r="Y306" s="107">
        <v>39.343000000000004</v>
      </c>
      <c r="Z306" s="107">
        <v>39.343000000000004</v>
      </c>
      <c r="AA306" s="107">
        <v>3.0536786999999999</v>
      </c>
    </row>
    <row r="307" spans="1:27" x14ac:dyDescent="0.15">
      <c r="A307" s="107">
        <v>7</v>
      </c>
      <c r="B307" s="107" t="s">
        <v>988</v>
      </c>
      <c r="C307" s="107" t="s">
        <v>223</v>
      </c>
      <c r="D307" s="107" t="s">
        <v>224</v>
      </c>
      <c r="E307" s="107" t="s">
        <v>225</v>
      </c>
      <c r="F307" s="107">
        <v>414</v>
      </c>
      <c r="G307" s="107">
        <v>6</v>
      </c>
      <c r="H307" s="107">
        <v>12.852</v>
      </c>
      <c r="I307" s="107">
        <v>942</v>
      </c>
      <c r="J307" s="107">
        <v>9.8000000000000004E-2</v>
      </c>
      <c r="K307" s="107">
        <v>721</v>
      </c>
      <c r="L307" s="107">
        <v>0.11799999999999999</v>
      </c>
      <c r="M307" s="107">
        <v>2871</v>
      </c>
      <c r="N307" s="107">
        <v>39.972999999999999</v>
      </c>
      <c r="O307" s="107">
        <v>0.38106499999999999</v>
      </c>
      <c r="P307" s="107">
        <v>13.068</v>
      </c>
      <c r="Q307" s="107">
        <v>61979</v>
      </c>
      <c r="R307" s="107">
        <v>12852</v>
      </c>
      <c r="S307" s="107" t="s">
        <v>995</v>
      </c>
      <c r="T307" s="107">
        <v>9817</v>
      </c>
      <c r="U307" s="107" t="s">
        <v>248</v>
      </c>
      <c r="V307" s="107">
        <v>39310</v>
      </c>
      <c r="W307" s="107" t="s">
        <v>996</v>
      </c>
      <c r="X307" s="107">
        <v>0.76388109999999998</v>
      </c>
      <c r="Y307" s="107">
        <v>39.972999999999999</v>
      </c>
      <c r="Z307" s="107">
        <v>39.972999999999999</v>
      </c>
      <c r="AA307" s="107">
        <v>3.0586986999999999</v>
      </c>
    </row>
    <row r="308" spans="1:27" x14ac:dyDescent="0.15">
      <c r="A308" s="107">
        <v>6</v>
      </c>
      <c r="B308" s="107" t="s">
        <v>997</v>
      </c>
      <c r="C308" s="107" t="s">
        <v>223</v>
      </c>
      <c r="D308" s="107" t="s">
        <v>224</v>
      </c>
      <c r="E308" s="107" t="s">
        <v>225</v>
      </c>
      <c r="F308" s="107">
        <v>34.9</v>
      </c>
      <c r="G308" s="107">
        <v>1</v>
      </c>
      <c r="H308" s="107">
        <v>84.287999999999997</v>
      </c>
      <c r="I308" s="107">
        <v>4334</v>
      </c>
      <c r="J308" s="107">
        <v>0.61899999999999999</v>
      </c>
      <c r="K308" s="107">
        <v>3181</v>
      </c>
      <c r="L308" s="107">
        <v>5.8000000000000003E-2</v>
      </c>
      <c r="M308" s="107">
        <v>1090</v>
      </c>
      <c r="N308" s="107">
        <v>0.39200000000000002</v>
      </c>
      <c r="O308" s="107">
        <v>0.36661500000000002</v>
      </c>
      <c r="P308" s="107">
        <v>84.965000000000003</v>
      </c>
      <c r="Q308" s="107">
        <v>165539</v>
      </c>
      <c r="R308" s="107">
        <v>84288</v>
      </c>
      <c r="S308" s="107" t="s">
        <v>232</v>
      </c>
      <c r="T308" s="107">
        <v>61878</v>
      </c>
      <c r="U308" s="107" t="s">
        <v>998</v>
      </c>
      <c r="V308" s="107">
        <v>19373</v>
      </c>
      <c r="W308" s="107" t="s">
        <v>999</v>
      </c>
      <c r="X308" s="107">
        <v>0.73412920000000004</v>
      </c>
      <c r="Y308" s="107">
        <v>0.39200000000000002</v>
      </c>
      <c r="Z308" s="107">
        <v>0.39200000000000002</v>
      </c>
      <c r="AA308" s="107">
        <v>0.2298424</v>
      </c>
    </row>
    <row r="309" spans="1:27" x14ac:dyDescent="0.15">
      <c r="A309" s="107">
        <v>6</v>
      </c>
      <c r="B309" s="107" t="s">
        <v>997</v>
      </c>
      <c r="C309" s="107" t="s">
        <v>223</v>
      </c>
      <c r="D309" s="107" t="s">
        <v>224</v>
      </c>
      <c r="E309" s="107" t="s">
        <v>225</v>
      </c>
      <c r="F309" s="107">
        <v>74.599999999999994</v>
      </c>
      <c r="G309" s="107">
        <v>2</v>
      </c>
      <c r="H309" s="107">
        <v>84.338999999999999</v>
      </c>
      <c r="I309" s="107">
        <v>4333</v>
      </c>
      <c r="J309" s="107">
        <v>0.61899999999999999</v>
      </c>
      <c r="K309" s="107">
        <v>3179</v>
      </c>
      <c r="L309" s="107">
        <v>5.6000000000000001E-2</v>
      </c>
      <c r="M309" s="107">
        <v>1040</v>
      </c>
      <c r="N309" s="107">
        <v>-0.16800000000000001</v>
      </c>
      <c r="O309" s="107">
        <v>0.36641099999999999</v>
      </c>
      <c r="P309" s="107">
        <v>85.013999999999996</v>
      </c>
      <c r="Q309" s="107">
        <v>164914</v>
      </c>
      <c r="R309" s="107">
        <v>84339</v>
      </c>
      <c r="S309" s="107" t="s">
        <v>232</v>
      </c>
      <c r="T309" s="107">
        <v>61881</v>
      </c>
      <c r="U309" s="107" t="s">
        <v>567</v>
      </c>
      <c r="V309" s="107">
        <v>18694</v>
      </c>
      <c r="W309" s="107" t="s">
        <v>1000</v>
      </c>
      <c r="X309" s="107">
        <v>0.73371839999999999</v>
      </c>
      <c r="Y309" s="107">
        <v>-0.16800000000000001</v>
      </c>
      <c r="Z309" s="107">
        <v>-0.16800000000000001</v>
      </c>
      <c r="AA309" s="107">
        <v>0.2216513</v>
      </c>
    </row>
    <row r="310" spans="1:27" x14ac:dyDescent="0.15">
      <c r="A310" s="107">
        <v>6</v>
      </c>
      <c r="B310" s="107" t="s">
        <v>997</v>
      </c>
      <c r="C310" s="107" t="s">
        <v>223</v>
      </c>
      <c r="D310" s="107" t="s">
        <v>224</v>
      </c>
      <c r="E310" s="107" t="s">
        <v>225</v>
      </c>
      <c r="F310" s="107">
        <v>114.5</v>
      </c>
      <c r="G310" s="107">
        <v>3</v>
      </c>
      <c r="H310" s="107">
        <v>84.33</v>
      </c>
      <c r="I310" s="107">
        <v>4334</v>
      </c>
      <c r="J310" s="107">
        <v>0.61899999999999999</v>
      </c>
      <c r="K310" s="107">
        <v>3180</v>
      </c>
      <c r="L310" s="107">
        <v>5.6000000000000001E-2</v>
      </c>
      <c r="M310" s="107">
        <v>1031</v>
      </c>
      <c r="N310" s="107">
        <v>0</v>
      </c>
      <c r="O310" s="107">
        <v>0.36647200000000002</v>
      </c>
      <c r="P310" s="107">
        <v>85.004000000000005</v>
      </c>
      <c r="Q310" s="107">
        <v>164740</v>
      </c>
      <c r="R310" s="107">
        <v>84330</v>
      </c>
      <c r="S310" s="107" t="s">
        <v>1001</v>
      </c>
      <c r="T310" s="107">
        <v>61885</v>
      </c>
      <c r="U310" s="107" t="s">
        <v>1002</v>
      </c>
      <c r="V310" s="107">
        <v>18526</v>
      </c>
      <c r="W310" s="107" t="s">
        <v>1003</v>
      </c>
      <c r="X310" s="107">
        <v>0.73384170000000004</v>
      </c>
      <c r="Y310" s="107">
        <v>0</v>
      </c>
      <c r="Z310" s="107">
        <v>0</v>
      </c>
      <c r="AA310" s="107">
        <v>0.2196813</v>
      </c>
    </row>
    <row r="311" spans="1:27" x14ac:dyDescent="0.15">
      <c r="A311" s="107">
        <v>6</v>
      </c>
      <c r="B311" s="107" t="s">
        <v>997</v>
      </c>
      <c r="C311" s="107" t="s">
        <v>223</v>
      </c>
      <c r="D311" s="107" t="s">
        <v>224</v>
      </c>
      <c r="E311" s="107" t="s">
        <v>225</v>
      </c>
      <c r="F311" s="107">
        <v>154.19999999999999</v>
      </c>
      <c r="G311" s="107">
        <v>4</v>
      </c>
      <c r="H311" s="107">
        <v>84.352000000000004</v>
      </c>
      <c r="I311" s="107">
        <v>4333</v>
      </c>
      <c r="J311" s="107">
        <v>0.61899999999999999</v>
      </c>
      <c r="K311" s="107">
        <v>3180</v>
      </c>
      <c r="L311" s="107">
        <v>5.6000000000000001E-2</v>
      </c>
      <c r="M311" s="107">
        <v>1028</v>
      </c>
      <c r="N311" s="107">
        <v>8.8999999999999996E-2</v>
      </c>
      <c r="O311" s="107">
        <v>0.366504</v>
      </c>
      <c r="P311" s="107">
        <v>85.027000000000001</v>
      </c>
      <c r="Q311" s="107">
        <v>164768</v>
      </c>
      <c r="R311" s="107">
        <v>84352</v>
      </c>
      <c r="S311" s="107" t="s">
        <v>653</v>
      </c>
      <c r="T311" s="107">
        <v>61907</v>
      </c>
      <c r="U311" s="107" t="s">
        <v>967</v>
      </c>
      <c r="V311" s="107">
        <v>18508</v>
      </c>
      <c r="W311" s="107" t="s">
        <v>1004</v>
      </c>
      <c r="X311" s="107">
        <v>0.73390659999999996</v>
      </c>
      <c r="Y311" s="107">
        <v>8.8999999999999996E-2</v>
      </c>
      <c r="Z311" s="107">
        <v>8.8999999999999996E-2</v>
      </c>
      <c r="AA311" s="107">
        <v>0.21941550000000001</v>
      </c>
    </row>
    <row r="312" spans="1:27" x14ac:dyDescent="0.15">
      <c r="A312" s="107">
        <v>6</v>
      </c>
      <c r="B312" s="107" t="s">
        <v>997</v>
      </c>
      <c r="C312" s="107" t="s">
        <v>223</v>
      </c>
      <c r="D312" s="107" t="s">
        <v>224</v>
      </c>
      <c r="E312" s="107" t="s">
        <v>225</v>
      </c>
      <c r="F312" s="107">
        <v>349.2</v>
      </c>
      <c r="G312" s="107">
        <v>5</v>
      </c>
      <c r="H312" s="107">
        <v>20.102</v>
      </c>
      <c r="I312" s="107">
        <v>1474</v>
      </c>
      <c r="J312" s="107">
        <v>0.152</v>
      </c>
      <c r="K312" s="107">
        <v>1112</v>
      </c>
      <c r="L312" s="107">
        <v>3.7999999999999999E-2</v>
      </c>
      <c r="M312" s="107">
        <v>884</v>
      </c>
      <c r="N312" s="107">
        <v>27.254000000000001</v>
      </c>
      <c r="O312" s="107">
        <v>0.37642199999999998</v>
      </c>
      <c r="P312" s="107">
        <v>20.292000000000002</v>
      </c>
      <c r="Q312" s="107">
        <v>47924</v>
      </c>
      <c r="R312" s="107">
        <v>20102</v>
      </c>
      <c r="S312" s="107" t="s">
        <v>633</v>
      </c>
      <c r="T312" s="107">
        <v>15154</v>
      </c>
      <c r="U312" s="107" t="s">
        <v>1005</v>
      </c>
      <c r="V312" s="107">
        <v>12667</v>
      </c>
      <c r="W312" s="107" t="s">
        <v>1006</v>
      </c>
      <c r="X312" s="107">
        <v>0.75384180000000001</v>
      </c>
      <c r="Y312" s="107">
        <v>27.254000000000001</v>
      </c>
      <c r="Z312" s="107">
        <v>27.254000000000001</v>
      </c>
      <c r="AA312" s="107">
        <v>0.63013439999999998</v>
      </c>
    </row>
    <row r="313" spans="1:27" x14ac:dyDescent="0.15">
      <c r="A313" s="107">
        <v>6</v>
      </c>
      <c r="B313" s="107" t="s">
        <v>997</v>
      </c>
      <c r="C313" s="107" t="s">
        <v>223</v>
      </c>
      <c r="D313" s="107" t="s">
        <v>224</v>
      </c>
      <c r="E313" s="107" t="s">
        <v>225</v>
      </c>
      <c r="F313" s="107">
        <v>414</v>
      </c>
      <c r="G313" s="107">
        <v>6</v>
      </c>
      <c r="H313" s="107">
        <v>18.236000000000001</v>
      </c>
      <c r="I313" s="107">
        <v>1340</v>
      </c>
      <c r="J313" s="107">
        <v>0.13700000000000001</v>
      </c>
      <c r="K313" s="107">
        <v>1011</v>
      </c>
      <c r="L313" s="107">
        <v>3.5000000000000003E-2</v>
      </c>
      <c r="M313" s="107">
        <v>805</v>
      </c>
      <c r="N313" s="107">
        <v>26.905999999999999</v>
      </c>
      <c r="O313" s="107">
        <v>0.37629499999999999</v>
      </c>
      <c r="P313" s="107">
        <v>18.408000000000001</v>
      </c>
      <c r="Q313" s="107">
        <v>43510</v>
      </c>
      <c r="R313" s="107">
        <v>18236</v>
      </c>
      <c r="S313" s="107" t="s">
        <v>1007</v>
      </c>
      <c r="T313" s="107">
        <v>13742</v>
      </c>
      <c r="U313" s="107" t="s">
        <v>1008</v>
      </c>
      <c r="V313" s="107">
        <v>11533</v>
      </c>
      <c r="W313" s="107" t="s">
        <v>1009</v>
      </c>
      <c r="X313" s="107">
        <v>0.75358639999999999</v>
      </c>
      <c r="Y313" s="107">
        <v>26.905999999999999</v>
      </c>
      <c r="Z313" s="107">
        <v>26.905999999999999</v>
      </c>
      <c r="AA313" s="107">
        <v>0.63241460000000005</v>
      </c>
    </row>
    <row r="314" spans="1:27" x14ac:dyDescent="0.15">
      <c r="A314" s="107">
        <v>5</v>
      </c>
      <c r="B314" s="107" t="s">
        <v>1010</v>
      </c>
      <c r="C314" s="107" t="s">
        <v>223</v>
      </c>
      <c r="D314" s="107" t="s">
        <v>224</v>
      </c>
      <c r="E314" s="107" t="s">
        <v>225</v>
      </c>
      <c r="F314" s="107">
        <v>34.9</v>
      </c>
      <c r="G314" s="107">
        <v>1</v>
      </c>
      <c r="H314" s="107">
        <v>84.325000000000003</v>
      </c>
      <c r="I314" s="107">
        <v>4337</v>
      </c>
      <c r="J314" s="107">
        <v>0.61899999999999999</v>
      </c>
      <c r="K314" s="107">
        <v>3185</v>
      </c>
      <c r="L314" s="107">
        <v>5.8000000000000003E-2</v>
      </c>
      <c r="M314" s="107">
        <v>1080</v>
      </c>
      <c r="N314" s="107">
        <v>1.07</v>
      </c>
      <c r="O314" s="107">
        <v>0.36686299999999999</v>
      </c>
      <c r="P314" s="107">
        <v>85.001999999999995</v>
      </c>
      <c r="Q314" s="107">
        <v>165451</v>
      </c>
      <c r="R314" s="107">
        <v>84325</v>
      </c>
      <c r="S314" s="107" t="s">
        <v>406</v>
      </c>
      <c r="T314" s="107">
        <v>61935</v>
      </c>
      <c r="U314" s="107" t="s">
        <v>1011</v>
      </c>
      <c r="V314" s="107">
        <v>19191</v>
      </c>
      <c r="W314" s="107" t="s">
        <v>1012</v>
      </c>
      <c r="X314" s="107">
        <v>0.73447430000000002</v>
      </c>
      <c r="Y314" s="107">
        <v>1.07</v>
      </c>
      <c r="Z314" s="107">
        <v>1.07</v>
      </c>
      <c r="AA314" s="107">
        <v>0.22758829999999999</v>
      </c>
    </row>
    <row r="315" spans="1:27" x14ac:dyDescent="0.15">
      <c r="A315" s="107">
        <v>5</v>
      </c>
      <c r="B315" s="107" t="s">
        <v>1010</v>
      </c>
      <c r="C315" s="107" t="s">
        <v>223</v>
      </c>
      <c r="D315" s="107" t="s">
        <v>224</v>
      </c>
      <c r="E315" s="107" t="s">
        <v>225</v>
      </c>
      <c r="F315" s="107">
        <v>74.599999999999994</v>
      </c>
      <c r="G315" s="107">
        <v>2</v>
      </c>
      <c r="H315" s="107">
        <v>84.384</v>
      </c>
      <c r="I315" s="107">
        <v>4336</v>
      </c>
      <c r="J315" s="107">
        <v>0.61899999999999999</v>
      </c>
      <c r="K315" s="107">
        <v>3182</v>
      </c>
      <c r="L315" s="107">
        <v>5.6000000000000001E-2</v>
      </c>
      <c r="M315" s="107">
        <v>1037</v>
      </c>
      <c r="N315" s="107">
        <v>0.33600000000000002</v>
      </c>
      <c r="O315" s="107">
        <v>0.366595</v>
      </c>
      <c r="P315" s="107">
        <v>85.058999999999997</v>
      </c>
      <c r="Q315" s="107">
        <v>164882</v>
      </c>
      <c r="R315" s="107">
        <v>84384</v>
      </c>
      <c r="S315" s="107" t="s">
        <v>1013</v>
      </c>
      <c r="T315" s="107">
        <v>61932</v>
      </c>
      <c r="U315" s="107" t="s">
        <v>432</v>
      </c>
      <c r="V315" s="107">
        <v>18566</v>
      </c>
      <c r="W315" s="107" t="s">
        <v>1014</v>
      </c>
      <c r="X315" s="107">
        <v>0.73393580000000003</v>
      </c>
      <c r="Y315" s="107">
        <v>0.33600000000000002</v>
      </c>
      <c r="Z315" s="107">
        <v>0.33600000000000002</v>
      </c>
      <c r="AA315" s="107">
        <v>0.2200164</v>
      </c>
    </row>
    <row r="316" spans="1:27" x14ac:dyDescent="0.15">
      <c r="A316" s="107">
        <v>5</v>
      </c>
      <c r="B316" s="107" t="s">
        <v>1010</v>
      </c>
      <c r="C316" s="107" t="s">
        <v>223</v>
      </c>
      <c r="D316" s="107" t="s">
        <v>224</v>
      </c>
      <c r="E316" s="107" t="s">
        <v>225</v>
      </c>
      <c r="F316" s="107">
        <v>114.5</v>
      </c>
      <c r="G316" s="107">
        <v>3</v>
      </c>
      <c r="H316" s="107">
        <v>84.382000000000005</v>
      </c>
      <c r="I316" s="107">
        <v>4339</v>
      </c>
      <c r="J316" s="107">
        <v>0.61899999999999999</v>
      </c>
      <c r="K316" s="107">
        <v>3183</v>
      </c>
      <c r="L316" s="107">
        <v>5.5E-2</v>
      </c>
      <c r="M316" s="107">
        <v>1031</v>
      </c>
      <c r="N316" s="107">
        <v>0</v>
      </c>
      <c r="O316" s="107">
        <v>0.36647200000000002</v>
      </c>
      <c r="P316" s="107">
        <v>85.057000000000002</v>
      </c>
      <c r="Q316" s="107">
        <v>164767</v>
      </c>
      <c r="R316" s="107">
        <v>84382</v>
      </c>
      <c r="S316" s="107" t="s">
        <v>656</v>
      </c>
      <c r="T316" s="107">
        <v>61910</v>
      </c>
      <c r="U316" s="107" t="s">
        <v>1015</v>
      </c>
      <c r="V316" s="107">
        <v>18475</v>
      </c>
      <c r="W316" s="107" t="s">
        <v>1016</v>
      </c>
      <c r="X316" s="107">
        <v>0.73368909999999998</v>
      </c>
      <c r="Y316" s="107">
        <v>0</v>
      </c>
      <c r="Z316" s="107">
        <v>0</v>
      </c>
      <c r="AA316" s="107">
        <v>0.2189401</v>
      </c>
    </row>
    <row r="317" spans="1:27" x14ac:dyDescent="0.15">
      <c r="A317" s="107">
        <v>5</v>
      </c>
      <c r="B317" s="107" t="s">
        <v>1010</v>
      </c>
      <c r="C317" s="107" t="s">
        <v>223</v>
      </c>
      <c r="D317" s="107" t="s">
        <v>224</v>
      </c>
      <c r="E317" s="107" t="s">
        <v>225</v>
      </c>
      <c r="F317" s="107">
        <v>154.19999999999999</v>
      </c>
      <c r="G317" s="107">
        <v>4</v>
      </c>
      <c r="H317" s="107">
        <v>84.406000000000006</v>
      </c>
      <c r="I317" s="107">
        <v>4337</v>
      </c>
      <c r="J317" s="107">
        <v>0.61899999999999999</v>
      </c>
      <c r="K317" s="107">
        <v>3181</v>
      </c>
      <c r="L317" s="107">
        <v>5.6000000000000001E-2</v>
      </c>
      <c r="M317" s="107">
        <v>1032</v>
      </c>
      <c r="N317" s="107">
        <v>-2.4E-2</v>
      </c>
      <c r="O317" s="107">
        <v>0.36646299999999998</v>
      </c>
      <c r="P317" s="107">
        <v>85.081000000000003</v>
      </c>
      <c r="Q317" s="107">
        <v>164892</v>
      </c>
      <c r="R317" s="107">
        <v>84406</v>
      </c>
      <c r="S317" s="107" t="s">
        <v>406</v>
      </c>
      <c r="T317" s="107">
        <v>61926</v>
      </c>
      <c r="U317" s="107" t="s">
        <v>823</v>
      </c>
      <c r="V317" s="107">
        <v>18560</v>
      </c>
      <c r="W317" s="107" t="s">
        <v>1017</v>
      </c>
      <c r="X317" s="107">
        <v>0.73367130000000003</v>
      </c>
      <c r="Y317" s="107">
        <v>-2.4E-2</v>
      </c>
      <c r="Z317" s="107">
        <v>-2.4E-2</v>
      </c>
      <c r="AA317" s="107">
        <v>0.2198919</v>
      </c>
    </row>
    <row r="318" spans="1:27" x14ac:dyDescent="0.15">
      <c r="A318" s="107">
        <v>5</v>
      </c>
      <c r="B318" s="107" t="s">
        <v>1010</v>
      </c>
      <c r="C318" s="107" t="s">
        <v>223</v>
      </c>
      <c r="D318" s="107" t="s">
        <v>224</v>
      </c>
      <c r="E318" s="107" t="s">
        <v>225</v>
      </c>
      <c r="F318" s="107">
        <v>349</v>
      </c>
      <c r="G318" s="107">
        <v>5</v>
      </c>
      <c r="H318" s="107">
        <v>12.614000000000001</v>
      </c>
      <c r="I318" s="107">
        <v>922</v>
      </c>
      <c r="J318" s="107">
        <v>9.2999999999999999E-2</v>
      </c>
      <c r="K318" s="107">
        <v>677</v>
      </c>
      <c r="L318" s="107">
        <v>8.9999999999999993E-3</v>
      </c>
      <c r="M318" s="107">
        <v>187</v>
      </c>
      <c r="N318" s="107">
        <v>0.23</v>
      </c>
      <c r="O318" s="107">
        <v>0.36655599999999999</v>
      </c>
      <c r="P318" s="107">
        <v>12.715</v>
      </c>
      <c r="Q318" s="107">
        <v>24804</v>
      </c>
      <c r="R318" s="107">
        <v>12614</v>
      </c>
      <c r="S318" s="107" t="s">
        <v>695</v>
      </c>
      <c r="T318" s="107">
        <v>9257</v>
      </c>
      <c r="U318" s="107" t="s">
        <v>841</v>
      </c>
      <c r="V318" s="107">
        <v>2933</v>
      </c>
      <c r="W318" s="107" t="s">
        <v>1018</v>
      </c>
      <c r="X318" s="107">
        <v>0.7338576</v>
      </c>
      <c r="Y318" s="107">
        <v>0.23</v>
      </c>
      <c r="Z318" s="107">
        <v>0.23</v>
      </c>
      <c r="AA318" s="107">
        <v>0.23252229999999999</v>
      </c>
    </row>
    <row r="319" spans="1:27" x14ac:dyDescent="0.15">
      <c r="A319" s="107">
        <v>5</v>
      </c>
      <c r="B319" s="107" t="s">
        <v>1010</v>
      </c>
      <c r="C319" s="107" t="s">
        <v>223</v>
      </c>
      <c r="D319" s="107" t="s">
        <v>224</v>
      </c>
      <c r="E319" s="107" t="s">
        <v>225</v>
      </c>
      <c r="F319" s="107">
        <v>413.8</v>
      </c>
      <c r="G319" s="107">
        <v>6</v>
      </c>
      <c r="H319" s="107">
        <v>11.692</v>
      </c>
      <c r="I319" s="107">
        <v>854</v>
      </c>
      <c r="J319" s="107">
        <v>8.5999999999999993E-2</v>
      </c>
      <c r="K319" s="107">
        <v>626</v>
      </c>
      <c r="L319" s="107">
        <v>8.0000000000000002E-3</v>
      </c>
      <c r="M319" s="107">
        <v>173</v>
      </c>
      <c r="N319" s="107">
        <v>-0.55900000000000005</v>
      </c>
      <c r="O319" s="107">
        <v>0.36626799999999998</v>
      </c>
      <c r="P319" s="107">
        <v>11.786</v>
      </c>
      <c r="Q319" s="107">
        <v>23032</v>
      </c>
      <c r="R319" s="107">
        <v>11692</v>
      </c>
      <c r="S319" s="107" t="s">
        <v>1019</v>
      </c>
      <c r="T319" s="107">
        <v>8573</v>
      </c>
      <c r="U319" s="107" t="s">
        <v>1020</v>
      </c>
      <c r="V319" s="107">
        <v>2767</v>
      </c>
      <c r="W319" s="107" t="s">
        <v>1021</v>
      </c>
      <c r="X319" s="107">
        <v>0.7332786</v>
      </c>
      <c r="Y319" s="107">
        <v>-0.55900000000000005</v>
      </c>
      <c r="Z319" s="107">
        <v>-0.55900000000000005</v>
      </c>
      <c r="AA319" s="107">
        <v>0.2366626</v>
      </c>
    </row>
    <row r="320" spans="1:27" x14ac:dyDescent="0.15">
      <c r="A320" s="107">
        <v>4</v>
      </c>
      <c r="B320" s="107" t="s">
        <v>1022</v>
      </c>
      <c r="C320" s="107" t="s">
        <v>223</v>
      </c>
      <c r="D320" s="107" t="s">
        <v>224</v>
      </c>
      <c r="E320" s="107" t="s">
        <v>225</v>
      </c>
      <c r="F320" s="107">
        <v>34.9</v>
      </c>
      <c r="G320" s="107">
        <v>1</v>
      </c>
      <c r="H320" s="107">
        <v>84.42</v>
      </c>
      <c r="I320" s="107">
        <v>4339</v>
      </c>
      <c r="J320" s="107">
        <v>0.62</v>
      </c>
      <c r="K320" s="107">
        <v>3186</v>
      </c>
      <c r="L320" s="107">
        <v>5.8000000000000003E-2</v>
      </c>
      <c r="M320" s="107">
        <v>1086</v>
      </c>
      <c r="N320" s="107">
        <v>0.249</v>
      </c>
      <c r="O320" s="107">
        <v>0.36656300000000003</v>
      </c>
      <c r="P320" s="107">
        <v>85.096999999999994</v>
      </c>
      <c r="Q320" s="107">
        <v>165700</v>
      </c>
      <c r="R320" s="107">
        <v>84420</v>
      </c>
      <c r="S320" s="107" t="s">
        <v>698</v>
      </c>
      <c r="T320" s="107">
        <v>61977</v>
      </c>
      <c r="U320" s="107" t="s">
        <v>1023</v>
      </c>
      <c r="V320" s="107">
        <v>19303</v>
      </c>
      <c r="W320" s="107" t="s">
        <v>1024</v>
      </c>
      <c r="X320" s="107">
        <v>0.734151</v>
      </c>
      <c r="Y320" s="107">
        <v>0.249</v>
      </c>
      <c r="Z320" s="107">
        <v>0.249</v>
      </c>
      <c r="AA320" s="107">
        <v>0.2286559</v>
      </c>
    </row>
    <row r="321" spans="1:27" x14ac:dyDescent="0.15">
      <c r="A321" s="107">
        <v>4</v>
      </c>
      <c r="B321" s="107" t="s">
        <v>1022</v>
      </c>
      <c r="C321" s="107" t="s">
        <v>223</v>
      </c>
      <c r="D321" s="107" t="s">
        <v>224</v>
      </c>
      <c r="E321" s="107" t="s">
        <v>225</v>
      </c>
      <c r="F321" s="107">
        <v>74.599999999999994</v>
      </c>
      <c r="G321" s="107">
        <v>2</v>
      </c>
      <c r="H321" s="107">
        <v>84.462999999999994</v>
      </c>
      <c r="I321" s="107">
        <v>4337</v>
      </c>
      <c r="J321" s="107">
        <v>0.62</v>
      </c>
      <c r="K321" s="107">
        <v>3183</v>
      </c>
      <c r="L321" s="107">
        <v>5.6000000000000001E-2</v>
      </c>
      <c r="M321" s="107">
        <v>1040</v>
      </c>
      <c r="N321" s="107">
        <v>7.0999999999999994E-2</v>
      </c>
      <c r="O321" s="107">
        <v>0.36649799999999999</v>
      </c>
      <c r="P321" s="107">
        <v>85.138999999999996</v>
      </c>
      <c r="Q321" s="107">
        <v>165106</v>
      </c>
      <c r="R321" s="107">
        <v>84463</v>
      </c>
      <c r="S321" s="107" t="s">
        <v>1025</v>
      </c>
      <c r="T321" s="107">
        <v>61998</v>
      </c>
      <c r="U321" s="107" t="s">
        <v>1023</v>
      </c>
      <c r="V321" s="107">
        <v>18646</v>
      </c>
      <c r="W321" s="107" t="s">
        <v>1026</v>
      </c>
      <c r="X321" s="107">
        <v>0.73402060000000002</v>
      </c>
      <c r="Y321" s="107">
        <v>7.0999999999999994E-2</v>
      </c>
      <c r="Z321" s="107">
        <v>7.0999999999999994E-2</v>
      </c>
      <c r="AA321" s="107">
        <v>0.2207558</v>
      </c>
    </row>
    <row r="322" spans="1:27" x14ac:dyDescent="0.15">
      <c r="A322" s="107">
        <v>4</v>
      </c>
      <c r="B322" s="107" t="s">
        <v>1022</v>
      </c>
      <c r="C322" s="107" t="s">
        <v>223</v>
      </c>
      <c r="D322" s="107" t="s">
        <v>224</v>
      </c>
      <c r="E322" s="107" t="s">
        <v>225</v>
      </c>
      <c r="F322" s="107">
        <v>114.5</v>
      </c>
      <c r="G322" s="107">
        <v>3</v>
      </c>
      <c r="H322" s="107">
        <v>84.483000000000004</v>
      </c>
      <c r="I322" s="107">
        <v>4341</v>
      </c>
      <c r="J322" s="107">
        <v>0.62</v>
      </c>
      <c r="K322" s="107">
        <v>3186</v>
      </c>
      <c r="L322" s="107">
        <v>5.6000000000000001E-2</v>
      </c>
      <c r="M322" s="107">
        <v>1035</v>
      </c>
      <c r="N322" s="107">
        <v>0</v>
      </c>
      <c r="O322" s="107">
        <v>0.36647200000000002</v>
      </c>
      <c r="P322" s="107">
        <v>85.159000000000006</v>
      </c>
      <c r="Q322" s="107">
        <v>165049</v>
      </c>
      <c r="R322" s="107">
        <v>84483</v>
      </c>
      <c r="S322" s="107" t="s">
        <v>626</v>
      </c>
      <c r="T322" s="107">
        <v>62008</v>
      </c>
      <c r="U322" s="107" t="s">
        <v>588</v>
      </c>
      <c r="V322" s="107">
        <v>18558</v>
      </c>
      <c r="W322" s="107" t="s">
        <v>1027</v>
      </c>
      <c r="X322" s="107">
        <v>0.73396830000000002</v>
      </c>
      <c r="Y322" s="107">
        <v>0</v>
      </c>
      <c r="Z322" s="107">
        <v>0</v>
      </c>
      <c r="AA322" s="107">
        <v>0.2196631</v>
      </c>
    </row>
    <row r="323" spans="1:27" x14ac:dyDescent="0.15">
      <c r="A323" s="107">
        <v>4</v>
      </c>
      <c r="B323" s="107" t="s">
        <v>1022</v>
      </c>
      <c r="C323" s="107" t="s">
        <v>223</v>
      </c>
      <c r="D323" s="107" t="s">
        <v>224</v>
      </c>
      <c r="E323" s="107" t="s">
        <v>225</v>
      </c>
      <c r="F323" s="107">
        <v>154.19999999999999</v>
      </c>
      <c r="G323" s="107">
        <v>4</v>
      </c>
      <c r="H323" s="107">
        <v>84.481999999999999</v>
      </c>
      <c r="I323" s="107">
        <v>4337</v>
      </c>
      <c r="J323" s="107">
        <v>0.62</v>
      </c>
      <c r="K323" s="107">
        <v>3183</v>
      </c>
      <c r="L323" s="107">
        <v>5.6000000000000001E-2</v>
      </c>
      <c r="M323" s="107">
        <v>1033</v>
      </c>
      <c r="N323" s="107">
        <v>-9.5000000000000001E-2</v>
      </c>
      <c r="O323" s="107">
        <v>0.36643700000000001</v>
      </c>
      <c r="P323" s="107">
        <v>85.158000000000001</v>
      </c>
      <c r="Q323" s="107">
        <v>165067</v>
      </c>
      <c r="R323" s="107">
        <v>84482</v>
      </c>
      <c r="S323" s="107" t="s">
        <v>1028</v>
      </c>
      <c r="T323" s="107">
        <v>62002</v>
      </c>
      <c r="U323" s="107" t="s">
        <v>438</v>
      </c>
      <c r="V323" s="107">
        <v>18583</v>
      </c>
      <c r="W323" s="107" t="s">
        <v>1029</v>
      </c>
      <c r="X323" s="107">
        <v>0.73389870000000001</v>
      </c>
      <c r="Y323" s="107">
        <v>-9.5000000000000001E-2</v>
      </c>
      <c r="Z323" s="107">
        <v>-9.5000000000000001E-2</v>
      </c>
      <c r="AA323" s="107">
        <v>0.2199642</v>
      </c>
    </row>
    <row r="324" spans="1:27" x14ac:dyDescent="0.15">
      <c r="A324" s="107">
        <v>4</v>
      </c>
      <c r="B324" s="107" t="s">
        <v>1022</v>
      </c>
      <c r="C324" s="107" t="s">
        <v>223</v>
      </c>
      <c r="D324" s="107" t="s">
        <v>224</v>
      </c>
      <c r="E324" s="107" t="s">
        <v>225</v>
      </c>
      <c r="F324" s="107">
        <v>349.4</v>
      </c>
      <c r="G324" s="107">
        <v>5</v>
      </c>
      <c r="H324" s="107">
        <v>13.226000000000001</v>
      </c>
      <c r="I324" s="107">
        <v>965</v>
      </c>
      <c r="J324" s="107">
        <v>9.7000000000000003E-2</v>
      </c>
      <c r="K324" s="107">
        <v>709</v>
      </c>
      <c r="L324" s="107">
        <v>8.9999999999999993E-3</v>
      </c>
      <c r="M324" s="107">
        <v>195</v>
      </c>
      <c r="N324" s="107">
        <v>0.251</v>
      </c>
      <c r="O324" s="107">
        <v>0.366564</v>
      </c>
      <c r="P324" s="107">
        <v>13.332000000000001</v>
      </c>
      <c r="Q324" s="107">
        <v>25901</v>
      </c>
      <c r="R324" s="107">
        <v>13226</v>
      </c>
      <c r="S324" s="107" t="s">
        <v>1030</v>
      </c>
      <c r="T324" s="107">
        <v>9710</v>
      </c>
      <c r="U324" s="107" t="s">
        <v>722</v>
      </c>
      <c r="V324" s="107">
        <v>2964</v>
      </c>
      <c r="W324" s="107" t="s">
        <v>1031</v>
      </c>
      <c r="X324" s="107">
        <v>0.73415209999999997</v>
      </c>
      <c r="Y324" s="107">
        <v>0.251</v>
      </c>
      <c r="Z324" s="107">
        <v>0.251</v>
      </c>
      <c r="AA324" s="107">
        <v>0.22413440000000001</v>
      </c>
    </row>
    <row r="325" spans="1:27" x14ac:dyDescent="0.15">
      <c r="A325" s="107">
        <v>4</v>
      </c>
      <c r="B325" s="107" t="s">
        <v>1022</v>
      </c>
      <c r="C325" s="107" t="s">
        <v>223</v>
      </c>
      <c r="D325" s="107" t="s">
        <v>224</v>
      </c>
      <c r="E325" s="107" t="s">
        <v>225</v>
      </c>
      <c r="F325" s="107">
        <v>414.2</v>
      </c>
      <c r="G325" s="107">
        <v>6</v>
      </c>
      <c r="H325" s="107">
        <v>12.048</v>
      </c>
      <c r="I325" s="107">
        <v>881</v>
      </c>
      <c r="J325" s="107">
        <v>8.7999999999999995E-2</v>
      </c>
      <c r="K325" s="107">
        <v>646</v>
      </c>
      <c r="L325" s="107">
        <v>8.0000000000000002E-3</v>
      </c>
      <c r="M325" s="107">
        <v>176</v>
      </c>
      <c r="N325" s="107">
        <v>-0.88300000000000001</v>
      </c>
      <c r="O325" s="107">
        <v>0.36614999999999998</v>
      </c>
      <c r="P325" s="107">
        <v>12.144</v>
      </c>
      <c r="Q325" s="107">
        <v>23563</v>
      </c>
      <c r="R325" s="107">
        <v>12048</v>
      </c>
      <c r="S325" s="107" t="s">
        <v>344</v>
      </c>
      <c r="T325" s="107">
        <v>8835</v>
      </c>
      <c r="U325" s="107" t="s">
        <v>1032</v>
      </c>
      <c r="V325" s="107">
        <v>2681</v>
      </c>
      <c r="W325" s="107" t="s">
        <v>1033</v>
      </c>
      <c r="X325" s="107">
        <v>0.73331990000000002</v>
      </c>
      <c r="Y325" s="107">
        <v>-0.88300000000000001</v>
      </c>
      <c r="Z325" s="107">
        <v>-0.88300000000000001</v>
      </c>
      <c r="AA325" s="107">
        <v>0.2225365</v>
      </c>
    </row>
    <row r="326" spans="1:27" x14ac:dyDescent="0.15">
      <c r="A326" s="107">
        <v>20</v>
      </c>
      <c r="B326" s="107" t="s">
        <v>1034</v>
      </c>
      <c r="C326" s="107" t="s">
        <v>223</v>
      </c>
      <c r="D326" s="107" t="s">
        <v>224</v>
      </c>
      <c r="E326" s="107" t="s">
        <v>225</v>
      </c>
      <c r="F326" s="107">
        <v>34.9</v>
      </c>
      <c r="G326" s="107">
        <v>1</v>
      </c>
      <c r="H326" s="107">
        <v>84.683999999999997</v>
      </c>
      <c r="I326" s="107">
        <v>4356</v>
      </c>
      <c r="J326" s="107">
        <v>0.622</v>
      </c>
      <c r="K326" s="107">
        <v>3198</v>
      </c>
      <c r="L326" s="107">
        <v>0.06</v>
      </c>
      <c r="M326" s="107">
        <v>1134</v>
      </c>
      <c r="N326" s="107">
        <v>-0.17100000000000001</v>
      </c>
      <c r="O326" s="107">
        <v>0.36641000000000001</v>
      </c>
      <c r="P326" s="107">
        <v>85.366</v>
      </c>
      <c r="Q326" s="107">
        <v>166977</v>
      </c>
      <c r="R326" s="107">
        <v>84684</v>
      </c>
      <c r="S326" s="107" t="s">
        <v>482</v>
      </c>
      <c r="T326" s="107">
        <v>62166</v>
      </c>
      <c r="U326" s="107" t="s">
        <v>1035</v>
      </c>
      <c r="V326" s="107">
        <v>20127</v>
      </c>
      <c r="W326" s="107" t="s">
        <v>705</v>
      </c>
      <c r="X326" s="107">
        <v>0.73410019999999998</v>
      </c>
      <c r="Y326" s="107">
        <v>-0.17100000000000001</v>
      </c>
      <c r="Z326" s="107">
        <v>-0.17100000000000001</v>
      </c>
      <c r="AA326" s="107">
        <v>0.2376701</v>
      </c>
    </row>
    <row r="327" spans="1:27" x14ac:dyDescent="0.15">
      <c r="A327" s="107">
        <v>20</v>
      </c>
      <c r="B327" s="107" t="s">
        <v>1034</v>
      </c>
      <c r="C327" s="107" t="s">
        <v>223</v>
      </c>
      <c r="D327" s="107" t="s">
        <v>224</v>
      </c>
      <c r="E327" s="107" t="s">
        <v>225</v>
      </c>
      <c r="F327" s="107">
        <v>74.599999999999994</v>
      </c>
      <c r="G327" s="107">
        <v>2</v>
      </c>
      <c r="H327" s="107">
        <v>84.786000000000001</v>
      </c>
      <c r="I327" s="107">
        <v>4354</v>
      </c>
      <c r="J327" s="107">
        <v>0.623</v>
      </c>
      <c r="K327" s="107">
        <v>3199</v>
      </c>
      <c r="L327" s="107">
        <v>5.8999999999999997E-2</v>
      </c>
      <c r="M327" s="107">
        <v>1094</v>
      </c>
      <c r="N327" s="107">
        <v>0.76</v>
      </c>
      <c r="O327" s="107">
        <v>0.36674899999999999</v>
      </c>
      <c r="P327" s="107">
        <v>85.468000000000004</v>
      </c>
      <c r="Q327" s="107">
        <v>166710</v>
      </c>
      <c r="R327" s="107">
        <v>84786</v>
      </c>
      <c r="S327" s="107" t="s">
        <v>422</v>
      </c>
      <c r="T327" s="107">
        <v>62299</v>
      </c>
      <c r="U327" s="107" t="s">
        <v>1036</v>
      </c>
      <c r="V327" s="107">
        <v>19625</v>
      </c>
      <c r="W327" s="107" t="s">
        <v>1037</v>
      </c>
      <c r="X327" s="107">
        <v>0.73478350000000003</v>
      </c>
      <c r="Y327" s="107">
        <v>0.76</v>
      </c>
      <c r="Z327" s="107">
        <v>0.76</v>
      </c>
      <c r="AA327" s="107">
        <v>0.2314707</v>
      </c>
    </row>
    <row r="328" spans="1:27" x14ac:dyDescent="0.15">
      <c r="A328" s="107">
        <v>20</v>
      </c>
      <c r="B328" s="107" t="s">
        <v>1034</v>
      </c>
      <c r="C328" s="107" t="s">
        <v>223</v>
      </c>
      <c r="D328" s="107" t="s">
        <v>224</v>
      </c>
      <c r="E328" s="107" t="s">
        <v>225</v>
      </c>
      <c r="F328" s="107">
        <v>114.5</v>
      </c>
      <c r="G328" s="107">
        <v>3</v>
      </c>
      <c r="H328" s="107">
        <v>84.772999999999996</v>
      </c>
      <c r="I328" s="107">
        <v>4356</v>
      </c>
      <c r="J328" s="107">
        <v>0.622</v>
      </c>
      <c r="K328" s="107">
        <v>3199</v>
      </c>
      <c r="L328" s="107">
        <v>5.8999999999999997E-2</v>
      </c>
      <c r="M328" s="107">
        <v>1089</v>
      </c>
      <c r="N328" s="107">
        <v>0</v>
      </c>
      <c r="O328" s="107">
        <v>0.36647200000000002</v>
      </c>
      <c r="P328" s="107">
        <v>85.453000000000003</v>
      </c>
      <c r="Q328" s="107">
        <v>166515</v>
      </c>
      <c r="R328" s="107">
        <v>84773</v>
      </c>
      <c r="S328" s="107" t="s">
        <v>762</v>
      </c>
      <c r="T328" s="107">
        <v>62242</v>
      </c>
      <c r="U328" s="107" t="s">
        <v>554</v>
      </c>
      <c r="V328" s="107">
        <v>19500</v>
      </c>
      <c r="W328" s="107" t="s">
        <v>1038</v>
      </c>
      <c r="X328" s="107">
        <v>0.73422569999999998</v>
      </c>
      <c r="Y328" s="107">
        <v>0</v>
      </c>
      <c r="Z328" s="107">
        <v>0</v>
      </c>
      <c r="AA328" s="107">
        <v>0.23003129999999999</v>
      </c>
    </row>
    <row r="329" spans="1:27" x14ac:dyDescent="0.15">
      <c r="A329" s="107">
        <v>20</v>
      </c>
      <c r="B329" s="107" t="s">
        <v>1034</v>
      </c>
      <c r="C329" s="107" t="s">
        <v>223</v>
      </c>
      <c r="D329" s="107" t="s">
        <v>224</v>
      </c>
      <c r="E329" s="107" t="s">
        <v>225</v>
      </c>
      <c r="F329" s="107">
        <v>154.19999999999999</v>
      </c>
      <c r="G329" s="107">
        <v>4</v>
      </c>
      <c r="H329" s="107">
        <v>84.754999999999995</v>
      </c>
      <c r="I329" s="107">
        <v>4350</v>
      </c>
      <c r="J329" s="107">
        <v>0.622</v>
      </c>
      <c r="K329" s="107">
        <v>3193</v>
      </c>
      <c r="L329" s="107">
        <v>5.8999999999999997E-2</v>
      </c>
      <c r="M329" s="107">
        <v>1089</v>
      </c>
      <c r="N329" s="107">
        <v>-0.33200000000000002</v>
      </c>
      <c r="O329" s="107">
        <v>0.36635099999999998</v>
      </c>
      <c r="P329" s="107">
        <v>85.436000000000007</v>
      </c>
      <c r="Q329" s="107">
        <v>166548</v>
      </c>
      <c r="R329" s="107">
        <v>84755</v>
      </c>
      <c r="S329" s="107" t="s">
        <v>743</v>
      </c>
      <c r="T329" s="107">
        <v>62209</v>
      </c>
      <c r="U329" s="107" t="s">
        <v>1039</v>
      </c>
      <c r="V329" s="107">
        <v>19583</v>
      </c>
      <c r="W329" s="107" t="s">
        <v>1040</v>
      </c>
      <c r="X329" s="107">
        <v>0.73398180000000002</v>
      </c>
      <c r="Y329" s="107">
        <v>-0.33200000000000002</v>
      </c>
      <c r="Z329" s="107">
        <v>-0.33200000000000002</v>
      </c>
      <c r="AA329" s="107">
        <v>0.23105600000000001</v>
      </c>
    </row>
    <row r="330" spans="1:27" x14ac:dyDescent="0.15">
      <c r="A330" s="107">
        <v>20</v>
      </c>
      <c r="B330" s="107" t="s">
        <v>1034</v>
      </c>
      <c r="C330" s="107" t="s">
        <v>223</v>
      </c>
      <c r="D330" s="107" t="s">
        <v>224</v>
      </c>
      <c r="E330" s="107" t="s">
        <v>225</v>
      </c>
      <c r="F330" s="107">
        <v>349.2</v>
      </c>
      <c r="G330" s="107">
        <v>5</v>
      </c>
      <c r="H330" s="107">
        <v>13.163</v>
      </c>
      <c r="I330" s="107">
        <v>958</v>
      </c>
      <c r="J330" s="107">
        <v>0.11</v>
      </c>
      <c r="K330" s="107">
        <v>806</v>
      </c>
      <c r="L330" s="107">
        <v>3.6999999999999998E-2</v>
      </c>
      <c r="M330" s="107">
        <v>896</v>
      </c>
      <c r="N330" s="107">
        <v>142.315</v>
      </c>
      <c r="O330" s="107">
        <v>0.418408</v>
      </c>
      <c r="P330" s="107">
        <v>13.31</v>
      </c>
      <c r="Q330" s="107">
        <v>36673</v>
      </c>
      <c r="R330" s="107">
        <v>13163</v>
      </c>
      <c r="S330" s="107" t="s">
        <v>1041</v>
      </c>
      <c r="T330" s="107">
        <v>11040</v>
      </c>
      <c r="U330" s="107" t="s">
        <v>1042</v>
      </c>
      <c r="V330" s="107">
        <v>12471</v>
      </c>
      <c r="W330" s="107" t="s">
        <v>1043</v>
      </c>
      <c r="X330" s="107">
        <v>0.83871680000000004</v>
      </c>
      <c r="Y330" s="107">
        <v>142.315</v>
      </c>
      <c r="Z330" s="107">
        <v>142.315</v>
      </c>
      <c r="AA330" s="107">
        <v>0.94746799999999998</v>
      </c>
    </row>
    <row r="331" spans="1:27" x14ac:dyDescent="0.15">
      <c r="A331" s="107">
        <v>20</v>
      </c>
      <c r="B331" s="107" t="s">
        <v>1034</v>
      </c>
      <c r="C331" s="107" t="s">
        <v>223</v>
      </c>
      <c r="D331" s="107" t="s">
        <v>224</v>
      </c>
      <c r="E331" s="107" t="s">
        <v>225</v>
      </c>
      <c r="F331" s="107">
        <v>414</v>
      </c>
      <c r="G331" s="107">
        <v>6</v>
      </c>
      <c r="H331" s="107">
        <v>12.162000000000001</v>
      </c>
      <c r="I331" s="107">
        <v>886</v>
      </c>
      <c r="J331" s="107">
        <v>0.10199999999999999</v>
      </c>
      <c r="K331" s="107">
        <v>744</v>
      </c>
      <c r="L331" s="107">
        <v>3.4000000000000002E-2</v>
      </c>
      <c r="M331" s="107">
        <v>818</v>
      </c>
      <c r="N331" s="107">
        <v>140.471</v>
      </c>
      <c r="O331" s="107">
        <v>0.417736</v>
      </c>
      <c r="P331" s="107">
        <v>12.298</v>
      </c>
      <c r="Q331" s="107">
        <v>33703</v>
      </c>
      <c r="R331" s="107">
        <v>12162</v>
      </c>
      <c r="S331" s="107" t="s">
        <v>407</v>
      </c>
      <c r="T331" s="107">
        <v>10184</v>
      </c>
      <c r="U331" s="107" t="s">
        <v>1044</v>
      </c>
      <c r="V331" s="107">
        <v>11356</v>
      </c>
      <c r="W331" s="107" t="s">
        <v>1045</v>
      </c>
      <c r="X331" s="107">
        <v>0.83736299999999997</v>
      </c>
      <c r="Y331" s="107">
        <v>140.471</v>
      </c>
      <c r="Z331" s="107">
        <v>140.471</v>
      </c>
      <c r="AA331" s="107">
        <v>0.93372949999999999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4"/>
  <sheetViews>
    <sheetView topLeftCell="A28" workbookViewId="0">
      <selection activeCell="B48" sqref="B1:B48"/>
    </sheetView>
  </sheetViews>
  <sheetFormatPr baseColWidth="10" defaultRowHeight="13" x14ac:dyDescent="0.15"/>
  <cols>
    <col min="1" max="11" width="8.83203125" customWidth="1"/>
    <col min="13" max="16384" width="8.83203125" customWidth="1"/>
  </cols>
  <sheetData>
    <row r="1" spans="1:11" x14ac:dyDescent="0.15">
      <c r="A1" s="107" t="s">
        <v>193</v>
      </c>
      <c r="B1" s="107" t="s">
        <v>194</v>
      </c>
      <c r="C1" s="107" t="s">
        <v>195</v>
      </c>
      <c r="D1" s="107" t="s">
        <v>196</v>
      </c>
      <c r="E1" s="107" t="s">
        <v>197</v>
      </c>
      <c r="F1" s="107" t="s">
        <v>198</v>
      </c>
      <c r="G1" s="107" t="s">
        <v>199</v>
      </c>
      <c r="H1" s="107" t="s">
        <v>206</v>
      </c>
      <c r="I1" s="107" t="s">
        <v>200</v>
      </c>
      <c r="J1" s="107" t="s">
        <v>202</v>
      </c>
      <c r="K1" s="107" t="s">
        <v>204</v>
      </c>
    </row>
    <row r="2" spans="1:11" x14ac:dyDescent="0.15">
      <c r="A2" s="107">
        <v>58</v>
      </c>
      <c r="B2" s="107" t="s">
        <v>222</v>
      </c>
      <c r="C2" s="107" t="s">
        <v>223</v>
      </c>
      <c r="D2" s="107" t="s">
        <v>224</v>
      </c>
      <c r="E2" s="107" t="s">
        <v>225</v>
      </c>
      <c r="F2" s="107">
        <v>347.8</v>
      </c>
      <c r="G2" s="107">
        <v>5</v>
      </c>
      <c r="H2" s="107">
        <v>-0.26800000000000002</v>
      </c>
      <c r="I2" s="107">
        <v>28.481000000000002</v>
      </c>
      <c r="J2" s="107">
        <v>0.20899999999999999</v>
      </c>
      <c r="K2" s="107">
        <v>1.9E-2</v>
      </c>
    </row>
    <row r="3" spans="1:11" x14ac:dyDescent="0.15">
      <c r="A3" s="107">
        <v>57</v>
      </c>
      <c r="B3" s="107" t="s">
        <v>243</v>
      </c>
      <c r="C3" s="107" t="s">
        <v>223</v>
      </c>
      <c r="D3" s="107" t="s">
        <v>224</v>
      </c>
      <c r="E3" s="107" t="s">
        <v>225</v>
      </c>
      <c r="F3" s="107">
        <v>347.6</v>
      </c>
      <c r="G3" s="107">
        <v>5</v>
      </c>
      <c r="H3" s="107">
        <v>220.65199999999999</v>
      </c>
      <c r="I3" s="107">
        <v>12.028</v>
      </c>
      <c r="J3" s="107">
        <v>0.108</v>
      </c>
      <c r="K3" s="107">
        <v>0.379</v>
      </c>
    </row>
    <row r="4" spans="1:11" x14ac:dyDescent="0.15">
      <c r="A4" s="107">
        <v>56</v>
      </c>
      <c r="B4" s="107" t="s">
        <v>257</v>
      </c>
      <c r="C4" s="107" t="s">
        <v>223</v>
      </c>
      <c r="D4" s="107" t="s">
        <v>224</v>
      </c>
      <c r="E4" s="107" t="s">
        <v>225</v>
      </c>
      <c r="F4" s="107">
        <v>347.6</v>
      </c>
      <c r="G4" s="107">
        <v>5</v>
      </c>
      <c r="H4" s="107">
        <v>90.646000000000001</v>
      </c>
      <c r="I4" s="107">
        <v>12.276</v>
      </c>
      <c r="J4" s="107">
        <v>9.8000000000000004E-2</v>
      </c>
      <c r="K4" s="107">
        <v>0.249</v>
      </c>
    </row>
    <row r="5" spans="1:11" x14ac:dyDescent="0.15">
      <c r="A5" s="107">
        <v>55</v>
      </c>
      <c r="B5" s="107" t="s">
        <v>274</v>
      </c>
      <c r="C5" s="107" t="s">
        <v>223</v>
      </c>
      <c r="D5" s="107" t="s">
        <v>224</v>
      </c>
      <c r="E5" s="107" t="s">
        <v>225</v>
      </c>
      <c r="F5" s="107">
        <v>348</v>
      </c>
      <c r="G5" s="107">
        <v>5</v>
      </c>
      <c r="H5" s="107">
        <v>143.11199999999999</v>
      </c>
      <c r="I5" s="107">
        <v>12.052</v>
      </c>
      <c r="J5" s="107">
        <v>0.10100000000000001</v>
      </c>
      <c r="K5" s="107">
        <v>0.38300000000000001</v>
      </c>
    </row>
    <row r="6" spans="1:11" x14ac:dyDescent="0.15">
      <c r="A6" s="107">
        <v>54</v>
      </c>
      <c r="B6" s="107" t="s">
        <v>291</v>
      </c>
      <c r="C6" s="107" t="s">
        <v>223</v>
      </c>
      <c r="D6" s="107" t="s">
        <v>224</v>
      </c>
      <c r="E6" s="107" t="s">
        <v>225</v>
      </c>
      <c r="F6" s="107">
        <v>348</v>
      </c>
      <c r="G6" s="107">
        <v>5</v>
      </c>
      <c r="H6" s="107">
        <v>110.64100000000001</v>
      </c>
      <c r="I6" s="107">
        <v>13.255000000000001</v>
      </c>
      <c r="J6" s="107">
        <v>0.108</v>
      </c>
      <c r="K6" s="107">
        <v>0.29499999999999998</v>
      </c>
    </row>
    <row r="7" spans="1:11" x14ac:dyDescent="0.15">
      <c r="A7" s="107">
        <v>53</v>
      </c>
      <c r="B7" s="107" t="s">
        <v>308</v>
      </c>
      <c r="C7" s="107" t="s">
        <v>223</v>
      </c>
      <c r="D7" s="107" t="s">
        <v>224</v>
      </c>
      <c r="E7" s="107" t="s">
        <v>225</v>
      </c>
      <c r="F7" s="107">
        <v>348</v>
      </c>
      <c r="G7" s="107">
        <v>5</v>
      </c>
      <c r="H7" s="107">
        <v>126.13200000000001</v>
      </c>
      <c r="I7" s="107">
        <v>13.29</v>
      </c>
      <c r="J7" s="107">
        <v>0.11</v>
      </c>
      <c r="K7" s="107">
        <v>0.38600000000000001</v>
      </c>
    </row>
    <row r="8" spans="1:11" x14ac:dyDescent="0.15">
      <c r="A8" s="107">
        <v>52</v>
      </c>
      <c r="B8" s="107" t="s">
        <v>326</v>
      </c>
      <c r="C8" s="107" t="s">
        <v>223</v>
      </c>
      <c r="D8" s="107" t="s">
        <v>224</v>
      </c>
      <c r="E8" s="107" t="s">
        <v>225</v>
      </c>
      <c r="F8" s="107">
        <v>347.8</v>
      </c>
      <c r="G8" s="107">
        <v>5</v>
      </c>
      <c r="H8" s="107">
        <v>97.393000000000001</v>
      </c>
      <c r="I8" s="107">
        <v>12.824</v>
      </c>
      <c r="J8" s="107">
        <v>0.10299999999999999</v>
      </c>
      <c r="K8" s="107">
        <v>0.20599999999999999</v>
      </c>
    </row>
    <row r="9" spans="1:11" x14ac:dyDescent="0.15">
      <c r="A9" s="107">
        <v>51</v>
      </c>
      <c r="B9" s="107" t="s">
        <v>343</v>
      </c>
      <c r="C9" s="107" t="s">
        <v>223</v>
      </c>
      <c r="D9" s="107" t="s">
        <v>224</v>
      </c>
      <c r="E9" s="107" t="s">
        <v>225</v>
      </c>
      <c r="F9" s="107">
        <v>348</v>
      </c>
      <c r="G9" s="107">
        <v>5</v>
      </c>
      <c r="H9" s="107">
        <v>97.286000000000001</v>
      </c>
      <c r="I9" s="107">
        <v>13.903</v>
      </c>
      <c r="J9" s="107">
        <v>0.112</v>
      </c>
      <c r="K9" s="107">
        <v>0.28899999999999998</v>
      </c>
    </row>
    <row r="10" spans="1:11" x14ac:dyDescent="0.15">
      <c r="A10" s="107">
        <v>50</v>
      </c>
      <c r="B10" s="107" t="s">
        <v>360</v>
      </c>
      <c r="C10" s="107" t="s">
        <v>223</v>
      </c>
      <c r="D10" s="107" t="s">
        <v>224</v>
      </c>
      <c r="E10" s="107" t="s">
        <v>225</v>
      </c>
      <c r="F10" s="107">
        <v>348.2</v>
      </c>
      <c r="G10" s="107">
        <v>5</v>
      </c>
      <c r="H10" s="107">
        <v>135.839</v>
      </c>
      <c r="I10" s="107">
        <v>13.909000000000001</v>
      </c>
      <c r="J10" s="107">
        <v>0.11600000000000001</v>
      </c>
      <c r="K10" s="107">
        <v>0.32500000000000001</v>
      </c>
    </row>
    <row r="11" spans="1:11" x14ac:dyDescent="0.15">
      <c r="A11" s="107">
        <v>49</v>
      </c>
      <c r="B11" s="107" t="s">
        <v>379</v>
      </c>
      <c r="C11" s="107" t="s">
        <v>223</v>
      </c>
      <c r="D11" s="107" t="s">
        <v>224</v>
      </c>
      <c r="E11" s="107" t="s">
        <v>225</v>
      </c>
      <c r="F11" s="107">
        <v>348</v>
      </c>
      <c r="G11" s="107">
        <v>5</v>
      </c>
      <c r="H11" s="107">
        <v>55.043999999999997</v>
      </c>
      <c r="I11" s="107">
        <v>13.375</v>
      </c>
      <c r="J11" s="107">
        <v>0.104</v>
      </c>
      <c r="K11" s="107">
        <v>0.16200000000000001</v>
      </c>
    </row>
    <row r="12" spans="1:11" x14ac:dyDescent="0.15">
      <c r="A12" s="107">
        <v>48</v>
      </c>
      <c r="B12" s="107" t="s">
        <v>396</v>
      </c>
      <c r="C12" s="107" t="s">
        <v>223</v>
      </c>
      <c r="D12" s="107" t="s">
        <v>224</v>
      </c>
      <c r="E12" s="107" t="s">
        <v>225</v>
      </c>
      <c r="F12" s="107">
        <v>348</v>
      </c>
      <c r="G12" s="107">
        <v>5</v>
      </c>
      <c r="H12" s="107">
        <v>53.231999999999999</v>
      </c>
      <c r="I12" s="107">
        <v>18.414999999999999</v>
      </c>
      <c r="J12" s="107">
        <v>0.14199999999999999</v>
      </c>
      <c r="K12" s="107">
        <v>0.27600000000000002</v>
      </c>
    </row>
    <row r="13" spans="1:11" x14ac:dyDescent="0.15">
      <c r="A13" s="107">
        <v>47</v>
      </c>
      <c r="B13" s="107" t="s">
        <v>415</v>
      </c>
      <c r="C13" s="107" t="s">
        <v>223</v>
      </c>
      <c r="D13" s="107" t="s">
        <v>224</v>
      </c>
      <c r="E13" s="107" t="s">
        <v>225</v>
      </c>
      <c r="F13" s="107">
        <v>348</v>
      </c>
      <c r="G13" s="107">
        <v>5</v>
      </c>
      <c r="H13" s="107">
        <v>30.027000000000001</v>
      </c>
      <c r="I13" s="107">
        <v>17.614000000000001</v>
      </c>
      <c r="J13" s="107">
        <v>0.13300000000000001</v>
      </c>
      <c r="K13" s="107">
        <v>8.7999999999999995E-2</v>
      </c>
    </row>
    <row r="14" spans="1:11" x14ac:dyDescent="0.15">
      <c r="A14" s="107">
        <v>46</v>
      </c>
      <c r="B14" s="107" t="s">
        <v>431</v>
      </c>
      <c r="C14" s="107" t="s">
        <v>223</v>
      </c>
      <c r="D14" s="107" t="s">
        <v>224</v>
      </c>
      <c r="E14" s="107" t="s">
        <v>225</v>
      </c>
      <c r="F14" s="107">
        <v>348.2</v>
      </c>
      <c r="G14" s="107">
        <v>5</v>
      </c>
      <c r="H14" s="107">
        <v>92.323999999999998</v>
      </c>
      <c r="I14" s="107">
        <v>11.933999999999999</v>
      </c>
      <c r="J14" s="107">
        <v>9.6000000000000002E-2</v>
      </c>
      <c r="K14" s="107">
        <v>0.23799999999999999</v>
      </c>
    </row>
    <row r="15" spans="1:11" x14ac:dyDescent="0.15">
      <c r="A15" s="107">
        <v>45</v>
      </c>
      <c r="B15" s="107" t="s">
        <v>450</v>
      </c>
      <c r="C15" s="107" t="s">
        <v>223</v>
      </c>
      <c r="D15" s="107" t="s">
        <v>224</v>
      </c>
      <c r="E15" s="107" t="s">
        <v>225</v>
      </c>
      <c r="F15" s="107">
        <v>348</v>
      </c>
      <c r="G15" s="107">
        <v>5</v>
      </c>
      <c r="H15" s="107">
        <v>-0.30099999999999999</v>
      </c>
      <c r="I15" s="107">
        <v>18.625</v>
      </c>
      <c r="J15" s="107">
        <v>0.13700000000000001</v>
      </c>
      <c r="K15" s="107">
        <v>1.4E-2</v>
      </c>
    </row>
    <row r="16" spans="1:11" x14ac:dyDescent="0.15">
      <c r="A16" s="107">
        <v>44</v>
      </c>
      <c r="B16" s="107" t="s">
        <v>469</v>
      </c>
      <c r="C16" s="107" t="s">
        <v>223</v>
      </c>
      <c r="D16" s="107" t="s">
        <v>224</v>
      </c>
      <c r="E16" s="107" t="s">
        <v>225</v>
      </c>
      <c r="F16" s="107">
        <v>348.4</v>
      </c>
      <c r="G16" s="107">
        <v>5</v>
      </c>
      <c r="H16" s="107">
        <v>1.149</v>
      </c>
      <c r="I16" s="107">
        <v>19.716000000000001</v>
      </c>
      <c r="J16" s="107">
        <v>0.14499999999999999</v>
      </c>
      <c r="K16" s="107">
        <v>1.6E-2</v>
      </c>
    </row>
    <row r="17" spans="1:11" x14ac:dyDescent="0.15">
      <c r="A17" s="107">
        <v>43</v>
      </c>
      <c r="B17" s="107" t="s">
        <v>488</v>
      </c>
      <c r="C17" s="107" t="s">
        <v>223</v>
      </c>
      <c r="D17" s="107" t="s">
        <v>224</v>
      </c>
      <c r="E17" s="107" t="s">
        <v>225</v>
      </c>
      <c r="F17" s="107">
        <v>348.2</v>
      </c>
      <c r="G17" s="107">
        <v>5</v>
      </c>
      <c r="H17" s="107">
        <v>316.19499999999999</v>
      </c>
      <c r="I17" s="107">
        <v>11.964</v>
      </c>
      <c r="J17" s="107">
        <v>0.11600000000000001</v>
      </c>
      <c r="K17" s="107">
        <v>0.85</v>
      </c>
    </row>
    <row r="18" spans="1:11" x14ac:dyDescent="0.15">
      <c r="A18" s="107">
        <v>42</v>
      </c>
      <c r="B18" s="107" t="s">
        <v>507</v>
      </c>
      <c r="C18" s="107" t="s">
        <v>223</v>
      </c>
      <c r="D18" s="107" t="s">
        <v>224</v>
      </c>
      <c r="E18" s="107" t="s">
        <v>225</v>
      </c>
      <c r="F18" s="107">
        <v>348.2</v>
      </c>
      <c r="G18" s="107">
        <v>5</v>
      </c>
      <c r="H18" s="107">
        <v>216.898</v>
      </c>
      <c r="I18" s="107">
        <v>12.272</v>
      </c>
      <c r="J18" s="107">
        <v>0.11</v>
      </c>
      <c r="K18" s="107">
        <v>0.78100000000000003</v>
      </c>
    </row>
    <row r="19" spans="1:11" x14ac:dyDescent="0.15">
      <c r="A19" s="107">
        <v>41</v>
      </c>
      <c r="B19" s="107" t="s">
        <v>222</v>
      </c>
      <c r="C19" s="107" t="s">
        <v>223</v>
      </c>
      <c r="D19" s="107" t="s">
        <v>224</v>
      </c>
      <c r="E19" s="107" t="s">
        <v>225</v>
      </c>
      <c r="F19" s="107">
        <v>348.8</v>
      </c>
      <c r="G19" s="107">
        <v>5</v>
      </c>
      <c r="H19" s="107">
        <v>-0.314</v>
      </c>
      <c r="I19" s="107">
        <v>27.977</v>
      </c>
      <c r="J19" s="107">
        <v>0.20499999999999999</v>
      </c>
      <c r="K19" s="107">
        <v>2.1000000000000001E-2</v>
      </c>
    </row>
    <row r="20" spans="1:11" x14ac:dyDescent="0.15">
      <c r="A20" s="107">
        <v>40</v>
      </c>
      <c r="B20" s="107" t="s">
        <v>543</v>
      </c>
      <c r="C20" s="107" t="s">
        <v>223</v>
      </c>
      <c r="D20" s="107" t="s">
        <v>224</v>
      </c>
      <c r="E20" s="107" t="s">
        <v>225</v>
      </c>
      <c r="F20" s="107">
        <v>349.4</v>
      </c>
      <c r="G20" s="107">
        <v>5</v>
      </c>
      <c r="H20" s="107">
        <v>-0.86</v>
      </c>
      <c r="I20" s="107">
        <v>5.5250000000000004</v>
      </c>
      <c r="J20" s="107">
        <v>4.1000000000000002E-2</v>
      </c>
      <c r="K20" s="107">
        <v>4.0000000000000001E-3</v>
      </c>
    </row>
    <row r="21" spans="1:11" x14ac:dyDescent="0.15">
      <c r="A21" s="107">
        <v>39</v>
      </c>
      <c r="B21" s="107" t="s">
        <v>561</v>
      </c>
      <c r="C21" s="107" t="s">
        <v>223</v>
      </c>
      <c r="D21" s="107" t="s">
        <v>224</v>
      </c>
      <c r="E21" s="107" t="s">
        <v>225</v>
      </c>
      <c r="F21" s="107">
        <v>348.2</v>
      </c>
      <c r="G21" s="107">
        <v>5</v>
      </c>
      <c r="H21" s="107">
        <v>251.27799999999999</v>
      </c>
      <c r="I21" s="107">
        <v>12.542</v>
      </c>
      <c r="J21" s="107">
        <v>0.115</v>
      </c>
      <c r="K21" s="107">
        <v>0.64900000000000002</v>
      </c>
    </row>
    <row r="22" spans="1:11" x14ac:dyDescent="0.15">
      <c r="A22" s="107">
        <v>38</v>
      </c>
      <c r="B22" s="107" t="s">
        <v>576</v>
      </c>
      <c r="C22" s="107" t="s">
        <v>223</v>
      </c>
      <c r="D22" s="107" t="s">
        <v>224</v>
      </c>
      <c r="E22" s="107" t="s">
        <v>225</v>
      </c>
      <c r="F22" s="107">
        <v>348.4</v>
      </c>
      <c r="G22" s="107">
        <v>5</v>
      </c>
      <c r="H22" s="107">
        <v>312.904</v>
      </c>
      <c r="I22" s="107">
        <v>12.443</v>
      </c>
      <c r="J22" s="107">
        <v>0.12</v>
      </c>
      <c r="K22" s="107">
        <v>0.85299999999999998</v>
      </c>
    </row>
    <row r="23" spans="1:11" x14ac:dyDescent="0.15">
      <c r="A23" s="107">
        <v>37</v>
      </c>
      <c r="B23" s="107" t="s">
        <v>592</v>
      </c>
      <c r="C23" s="107" t="s">
        <v>223</v>
      </c>
      <c r="D23" s="107" t="s">
        <v>224</v>
      </c>
      <c r="E23" s="107" t="s">
        <v>225</v>
      </c>
      <c r="F23" s="107">
        <v>348.4</v>
      </c>
      <c r="G23" s="107">
        <v>5</v>
      </c>
      <c r="H23" s="107">
        <v>352.88499999999999</v>
      </c>
      <c r="I23" s="107">
        <v>11.683</v>
      </c>
      <c r="J23" s="107">
        <v>0.11600000000000001</v>
      </c>
      <c r="K23" s="107">
        <v>0.78</v>
      </c>
    </row>
    <row r="24" spans="1:11" x14ac:dyDescent="0.15">
      <c r="A24" s="107">
        <v>36</v>
      </c>
      <c r="B24" s="107" t="s">
        <v>608</v>
      </c>
      <c r="C24" s="107" t="s">
        <v>223</v>
      </c>
      <c r="D24" s="107" t="s">
        <v>224</v>
      </c>
      <c r="E24" s="107" t="s">
        <v>225</v>
      </c>
      <c r="F24" s="107">
        <v>348.2</v>
      </c>
      <c r="G24" s="107">
        <v>5</v>
      </c>
      <c r="H24" s="107">
        <v>241.18199999999999</v>
      </c>
      <c r="I24" s="107">
        <v>11.648</v>
      </c>
      <c r="J24" s="107">
        <v>0.106</v>
      </c>
      <c r="K24" s="107">
        <v>0.77200000000000002</v>
      </c>
    </row>
    <row r="25" spans="1:11" x14ac:dyDescent="0.15">
      <c r="A25" s="107">
        <v>35</v>
      </c>
      <c r="B25" s="107" t="s">
        <v>621</v>
      </c>
      <c r="C25" s="107" t="s">
        <v>223</v>
      </c>
      <c r="D25" s="107" t="s">
        <v>224</v>
      </c>
      <c r="E25" s="107" t="s">
        <v>225</v>
      </c>
      <c r="F25" s="107">
        <v>348.6</v>
      </c>
      <c r="G25" s="107">
        <v>5</v>
      </c>
      <c r="H25" s="107">
        <v>185.83600000000001</v>
      </c>
      <c r="I25" s="107">
        <v>12.419</v>
      </c>
      <c r="J25" s="107">
        <v>0.108</v>
      </c>
      <c r="K25" s="107">
        <v>0.627</v>
      </c>
    </row>
    <row r="26" spans="1:11" x14ac:dyDescent="0.15">
      <c r="A26" s="107">
        <v>34</v>
      </c>
      <c r="B26" s="107" t="s">
        <v>639</v>
      </c>
      <c r="C26" s="107" t="s">
        <v>223</v>
      </c>
      <c r="D26" s="107" t="s">
        <v>224</v>
      </c>
      <c r="E26" s="107" t="s">
        <v>225</v>
      </c>
      <c r="F26" s="107">
        <v>348.6</v>
      </c>
      <c r="G26" s="107">
        <v>5</v>
      </c>
      <c r="H26" s="107">
        <v>221.87200000000001</v>
      </c>
      <c r="I26" s="107">
        <v>11.281000000000001</v>
      </c>
      <c r="J26" s="107">
        <v>0.10100000000000001</v>
      </c>
      <c r="K26" s="107">
        <v>0.61699999999999999</v>
      </c>
    </row>
    <row r="27" spans="1:11" x14ac:dyDescent="0.15">
      <c r="A27" s="107">
        <v>33</v>
      </c>
      <c r="B27" s="107" t="s">
        <v>655</v>
      </c>
      <c r="C27" s="107" t="s">
        <v>223</v>
      </c>
      <c r="D27" s="107" t="s">
        <v>224</v>
      </c>
      <c r="E27" s="107" t="s">
        <v>225</v>
      </c>
      <c r="F27" s="107">
        <v>348.2</v>
      </c>
      <c r="G27" s="107">
        <v>5</v>
      </c>
      <c r="H27" s="107">
        <v>111.05200000000001</v>
      </c>
      <c r="I27" s="107">
        <v>18.259</v>
      </c>
      <c r="J27" s="107">
        <v>0.14899999999999999</v>
      </c>
      <c r="K27" s="107">
        <v>0.50900000000000001</v>
      </c>
    </row>
    <row r="28" spans="1:11" x14ac:dyDescent="0.15">
      <c r="A28" s="107">
        <v>32</v>
      </c>
      <c r="B28" s="107" t="s">
        <v>668</v>
      </c>
      <c r="C28" s="107" t="s">
        <v>223</v>
      </c>
      <c r="D28" s="107" t="s">
        <v>224</v>
      </c>
      <c r="E28" s="107" t="s">
        <v>225</v>
      </c>
      <c r="F28" s="107">
        <v>348.6</v>
      </c>
      <c r="G28" s="107">
        <v>5</v>
      </c>
      <c r="H28" s="107">
        <v>209.04</v>
      </c>
      <c r="I28" s="107">
        <v>12.183</v>
      </c>
      <c r="J28" s="107">
        <v>0.108</v>
      </c>
      <c r="K28" s="107">
        <v>0.746</v>
      </c>
    </row>
    <row r="29" spans="1:11" x14ac:dyDescent="0.15">
      <c r="A29" s="107">
        <v>31</v>
      </c>
      <c r="B29" s="107" t="s">
        <v>682</v>
      </c>
      <c r="C29" s="107" t="s">
        <v>223</v>
      </c>
      <c r="D29" s="107" t="s">
        <v>224</v>
      </c>
      <c r="E29" s="107" t="s">
        <v>225</v>
      </c>
      <c r="F29" s="107">
        <v>348.6</v>
      </c>
      <c r="G29" s="107">
        <v>5</v>
      </c>
      <c r="H29" s="107">
        <v>273.91899999999998</v>
      </c>
      <c r="I29" s="107">
        <v>11.417</v>
      </c>
      <c r="J29" s="107">
        <v>0.107</v>
      </c>
      <c r="K29" s="107">
        <v>0.81299999999999994</v>
      </c>
    </row>
    <row r="30" spans="1:11" x14ac:dyDescent="0.15">
      <c r="A30" s="107">
        <v>30</v>
      </c>
      <c r="B30" s="107" t="s">
        <v>694</v>
      </c>
      <c r="C30" s="107" t="s">
        <v>223</v>
      </c>
      <c r="D30" s="107" t="s">
        <v>224</v>
      </c>
      <c r="E30" s="107" t="s">
        <v>225</v>
      </c>
      <c r="F30" s="107">
        <v>348.6</v>
      </c>
      <c r="G30" s="107">
        <v>5</v>
      </c>
      <c r="H30" s="107">
        <v>157.363</v>
      </c>
      <c r="I30" s="107">
        <v>12.79</v>
      </c>
      <c r="J30" s="107">
        <v>0.109</v>
      </c>
      <c r="K30" s="107">
        <v>7.9000000000000001E-2</v>
      </c>
    </row>
    <row r="31" spans="1:11" x14ac:dyDescent="0.15">
      <c r="A31" s="107">
        <v>29</v>
      </c>
      <c r="B31" s="107" t="s">
        <v>707</v>
      </c>
      <c r="C31" s="107" t="s">
        <v>223</v>
      </c>
      <c r="D31" s="107" t="s">
        <v>224</v>
      </c>
      <c r="E31" s="107" t="s">
        <v>225</v>
      </c>
      <c r="F31" s="107">
        <v>348.8</v>
      </c>
      <c r="G31" s="107">
        <v>5</v>
      </c>
      <c r="H31" s="107">
        <v>0.27200000000000002</v>
      </c>
      <c r="I31" s="107">
        <v>13.733000000000001</v>
      </c>
      <c r="J31" s="107">
        <v>0.10100000000000001</v>
      </c>
      <c r="K31" s="107">
        <v>0.01</v>
      </c>
    </row>
    <row r="32" spans="1:11" x14ac:dyDescent="0.15">
      <c r="A32" s="107">
        <v>28</v>
      </c>
      <c r="B32" s="107" t="s">
        <v>721</v>
      </c>
      <c r="C32" s="107" t="s">
        <v>223</v>
      </c>
      <c r="D32" s="107" t="s">
        <v>224</v>
      </c>
      <c r="E32" s="107" t="s">
        <v>225</v>
      </c>
      <c r="F32" s="107">
        <v>348.6</v>
      </c>
      <c r="G32" s="107">
        <v>5</v>
      </c>
      <c r="H32" s="107">
        <v>60.055999999999997</v>
      </c>
      <c r="I32" s="107">
        <v>11.971</v>
      </c>
      <c r="J32" s="107">
        <v>9.2999999999999999E-2</v>
      </c>
      <c r="K32" s="107">
        <v>4.2000000000000003E-2</v>
      </c>
    </row>
    <row r="33" spans="1:11" x14ac:dyDescent="0.15">
      <c r="A33" s="107">
        <v>18</v>
      </c>
      <c r="B33" s="107" t="s">
        <v>843</v>
      </c>
      <c r="C33" s="107" t="s">
        <v>223</v>
      </c>
      <c r="D33" s="107" t="s">
        <v>224</v>
      </c>
      <c r="E33" s="107" t="s">
        <v>225</v>
      </c>
      <c r="F33" s="107">
        <v>349</v>
      </c>
      <c r="G33" s="107">
        <v>5</v>
      </c>
      <c r="H33" s="107">
        <v>-9.7370000000000001</v>
      </c>
      <c r="I33" s="107">
        <v>4.29</v>
      </c>
      <c r="J33" s="107">
        <v>3.1E-2</v>
      </c>
      <c r="K33" s="107">
        <v>2E-3</v>
      </c>
    </row>
    <row r="34" spans="1:11" x14ac:dyDescent="0.15">
      <c r="A34" s="107">
        <v>17</v>
      </c>
      <c r="B34" s="107" t="s">
        <v>859</v>
      </c>
      <c r="C34" s="107" t="s">
        <v>223</v>
      </c>
      <c r="D34" s="107" t="s">
        <v>224</v>
      </c>
      <c r="E34" s="107" t="s">
        <v>225</v>
      </c>
      <c r="F34" s="107">
        <v>349</v>
      </c>
      <c r="G34" s="107">
        <v>5</v>
      </c>
      <c r="H34" s="107">
        <v>74.099999999999994</v>
      </c>
      <c r="I34" s="107">
        <v>13.503</v>
      </c>
      <c r="J34" s="107">
        <v>0.106</v>
      </c>
      <c r="K34" s="107">
        <v>8.2000000000000003E-2</v>
      </c>
    </row>
    <row r="35" spans="1:11" x14ac:dyDescent="0.15">
      <c r="A35" s="107">
        <v>16</v>
      </c>
      <c r="B35" s="107" t="s">
        <v>870</v>
      </c>
      <c r="C35" s="107" t="s">
        <v>223</v>
      </c>
      <c r="D35" s="107" t="s">
        <v>224</v>
      </c>
      <c r="E35" s="107" t="s">
        <v>225</v>
      </c>
      <c r="F35" s="107">
        <v>348.8</v>
      </c>
      <c r="G35" s="107">
        <v>5</v>
      </c>
      <c r="H35" s="107">
        <v>62.317</v>
      </c>
      <c r="I35" s="107">
        <v>14.766</v>
      </c>
      <c r="J35" s="107">
        <v>0.115</v>
      </c>
      <c r="K35" s="107">
        <v>7.0000000000000007E-2</v>
      </c>
    </row>
    <row r="36" spans="1:11" x14ac:dyDescent="0.15">
      <c r="A36" s="107">
        <v>15</v>
      </c>
      <c r="B36" s="107" t="s">
        <v>882</v>
      </c>
      <c r="C36" s="107" t="s">
        <v>223</v>
      </c>
      <c r="D36" s="107" t="s">
        <v>224</v>
      </c>
      <c r="E36" s="107" t="s">
        <v>225</v>
      </c>
      <c r="F36" s="107">
        <v>349</v>
      </c>
      <c r="G36" s="107">
        <v>5</v>
      </c>
      <c r="H36" s="107">
        <v>79.292000000000002</v>
      </c>
      <c r="I36" s="107">
        <v>12.798</v>
      </c>
      <c r="J36" s="107">
        <v>0.10100000000000001</v>
      </c>
      <c r="K36" s="107">
        <v>8.1000000000000003E-2</v>
      </c>
    </row>
    <row r="37" spans="1:11" x14ac:dyDescent="0.15">
      <c r="A37" s="107">
        <v>14</v>
      </c>
      <c r="B37" s="107" t="s">
        <v>897</v>
      </c>
      <c r="C37" s="107" t="s">
        <v>223</v>
      </c>
      <c r="D37" s="107" t="s">
        <v>224</v>
      </c>
      <c r="E37" s="107" t="s">
        <v>225</v>
      </c>
      <c r="F37" s="107">
        <v>348.8</v>
      </c>
      <c r="G37" s="107">
        <v>5</v>
      </c>
      <c r="H37" s="107">
        <v>91.102000000000004</v>
      </c>
      <c r="I37" s="107">
        <v>13.715999999999999</v>
      </c>
      <c r="J37" s="107">
        <v>0.11</v>
      </c>
      <c r="K37" s="107">
        <v>0.109</v>
      </c>
    </row>
    <row r="38" spans="1:11" x14ac:dyDescent="0.15">
      <c r="A38" s="107">
        <v>13</v>
      </c>
      <c r="B38" s="107" t="s">
        <v>910</v>
      </c>
      <c r="C38" s="107" t="s">
        <v>223</v>
      </c>
      <c r="D38" s="107" t="s">
        <v>224</v>
      </c>
      <c r="E38" s="107" t="s">
        <v>225</v>
      </c>
      <c r="F38" s="107">
        <v>349</v>
      </c>
      <c r="G38" s="107">
        <v>5</v>
      </c>
      <c r="H38" s="107">
        <v>33.154000000000003</v>
      </c>
      <c r="I38" s="107">
        <v>16.093</v>
      </c>
      <c r="J38" s="107">
        <v>0.122</v>
      </c>
      <c r="K38" s="107">
        <v>4.5999999999999999E-2</v>
      </c>
    </row>
    <row r="39" spans="1:11" x14ac:dyDescent="0.15">
      <c r="A39" s="107">
        <v>12</v>
      </c>
      <c r="B39" s="107" t="s">
        <v>920</v>
      </c>
      <c r="C39" s="107" t="s">
        <v>223</v>
      </c>
      <c r="D39" s="107" t="s">
        <v>224</v>
      </c>
      <c r="E39" s="107" t="s">
        <v>225</v>
      </c>
      <c r="F39" s="107">
        <v>349</v>
      </c>
      <c r="G39" s="107">
        <v>5</v>
      </c>
      <c r="H39" s="107">
        <v>42.005000000000003</v>
      </c>
      <c r="I39" s="107">
        <v>13.339</v>
      </c>
      <c r="J39" s="107">
        <v>0.10199999999999999</v>
      </c>
      <c r="K39" s="107">
        <v>5.0999999999999997E-2</v>
      </c>
    </row>
    <row r="40" spans="1:11" x14ac:dyDescent="0.15">
      <c r="A40" s="107">
        <v>11</v>
      </c>
      <c r="B40" s="107" t="s">
        <v>935</v>
      </c>
      <c r="C40" s="107" t="s">
        <v>223</v>
      </c>
      <c r="D40" s="107" t="s">
        <v>224</v>
      </c>
      <c r="E40" s="107" t="s">
        <v>225</v>
      </c>
      <c r="F40" s="107">
        <v>349</v>
      </c>
      <c r="G40" s="107">
        <v>5</v>
      </c>
      <c r="H40" s="107">
        <v>47.817999999999998</v>
      </c>
      <c r="I40" s="107">
        <v>14.271000000000001</v>
      </c>
      <c r="J40" s="107">
        <v>0.11</v>
      </c>
      <c r="K40" s="107">
        <v>4.9000000000000002E-2</v>
      </c>
    </row>
    <row r="41" spans="1:11" x14ac:dyDescent="0.15">
      <c r="A41" s="107">
        <v>10</v>
      </c>
      <c r="B41" s="107" t="s">
        <v>949</v>
      </c>
      <c r="C41" s="107" t="s">
        <v>223</v>
      </c>
      <c r="D41" s="107" t="s">
        <v>224</v>
      </c>
      <c r="E41" s="107" t="s">
        <v>225</v>
      </c>
      <c r="F41" s="107">
        <v>348.8</v>
      </c>
      <c r="G41" s="107">
        <v>5</v>
      </c>
      <c r="H41" s="107">
        <v>9.3369999999999997</v>
      </c>
      <c r="I41" s="107">
        <v>12.808</v>
      </c>
      <c r="J41" s="107">
        <v>9.5000000000000001E-2</v>
      </c>
      <c r="K41" s="107">
        <v>1.7999999999999999E-2</v>
      </c>
    </row>
    <row r="42" spans="1:11" x14ac:dyDescent="0.15">
      <c r="A42" s="107">
        <v>9</v>
      </c>
      <c r="B42" s="107" t="s">
        <v>961</v>
      </c>
      <c r="C42" s="107" t="s">
        <v>223</v>
      </c>
      <c r="D42" s="107" t="s">
        <v>224</v>
      </c>
      <c r="E42" s="107" t="s">
        <v>225</v>
      </c>
      <c r="F42" s="107">
        <v>349.2</v>
      </c>
      <c r="G42" s="107">
        <v>5</v>
      </c>
      <c r="H42" s="107">
        <v>7.008</v>
      </c>
      <c r="I42" s="107">
        <v>12.85</v>
      </c>
      <c r="J42" s="107">
        <v>9.5000000000000001E-2</v>
      </c>
      <c r="K42" s="107">
        <v>1.4999999999999999E-2</v>
      </c>
    </row>
    <row r="43" spans="1:11" x14ac:dyDescent="0.15">
      <c r="A43" s="107">
        <v>8</v>
      </c>
      <c r="B43" s="107" t="s">
        <v>974</v>
      </c>
      <c r="C43" s="107" t="s">
        <v>223</v>
      </c>
      <c r="D43" s="107" t="s">
        <v>224</v>
      </c>
      <c r="E43" s="107" t="s">
        <v>225</v>
      </c>
      <c r="F43" s="107">
        <v>349</v>
      </c>
      <c r="G43" s="107">
        <v>5</v>
      </c>
      <c r="H43" s="107">
        <v>6.3609999999999998</v>
      </c>
      <c r="I43" s="107">
        <v>13.641999999999999</v>
      </c>
      <c r="J43" s="107">
        <v>0.10100000000000001</v>
      </c>
      <c r="K43" s="107">
        <v>1.6E-2</v>
      </c>
    </row>
    <row r="44" spans="1:11" x14ac:dyDescent="0.15">
      <c r="A44" s="107">
        <v>7</v>
      </c>
      <c r="B44" s="107" t="s">
        <v>988</v>
      </c>
      <c r="C44" s="107" t="s">
        <v>223</v>
      </c>
      <c r="D44" s="107" t="s">
        <v>224</v>
      </c>
      <c r="E44" s="107" t="s">
        <v>225</v>
      </c>
      <c r="F44" s="107">
        <v>349.2</v>
      </c>
      <c r="G44" s="107">
        <v>5</v>
      </c>
      <c r="H44" s="107">
        <v>39.343000000000004</v>
      </c>
      <c r="I44" s="107">
        <v>14.06</v>
      </c>
      <c r="J44" s="107">
        <v>0.107</v>
      </c>
      <c r="K44" s="107">
        <v>0.129</v>
      </c>
    </row>
    <row r="45" spans="1:11" x14ac:dyDescent="0.15">
      <c r="A45" s="107">
        <v>6</v>
      </c>
      <c r="B45" s="107" t="s">
        <v>997</v>
      </c>
      <c r="C45" s="107" t="s">
        <v>223</v>
      </c>
      <c r="D45" s="107" t="s">
        <v>224</v>
      </c>
      <c r="E45" s="107" t="s">
        <v>225</v>
      </c>
      <c r="F45" s="107">
        <v>349.2</v>
      </c>
      <c r="G45" s="107">
        <v>5</v>
      </c>
      <c r="H45" s="107">
        <v>27.254000000000001</v>
      </c>
      <c r="I45" s="107">
        <v>20.102</v>
      </c>
      <c r="J45" s="107">
        <v>0.152</v>
      </c>
      <c r="K45" s="107">
        <v>3.7999999999999999E-2</v>
      </c>
    </row>
    <row r="46" spans="1:11" x14ac:dyDescent="0.15">
      <c r="A46" s="107">
        <v>5</v>
      </c>
      <c r="B46" s="107" t="s">
        <v>1010</v>
      </c>
      <c r="C46" s="107" t="s">
        <v>223</v>
      </c>
      <c r="D46" s="107" t="s">
        <v>224</v>
      </c>
      <c r="E46" s="107" t="s">
        <v>225</v>
      </c>
      <c r="F46" s="107">
        <v>349</v>
      </c>
      <c r="G46" s="107">
        <v>5</v>
      </c>
      <c r="H46" s="107">
        <v>0.23</v>
      </c>
      <c r="I46" s="107">
        <v>12.614000000000001</v>
      </c>
      <c r="J46" s="107">
        <v>9.2999999999999999E-2</v>
      </c>
      <c r="K46" s="107">
        <v>8.9999999999999993E-3</v>
      </c>
    </row>
    <row r="47" spans="1:11" x14ac:dyDescent="0.15">
      <c r="A47" s="107">
        <v>4</v>
      </c>
      <c r="B47" s="107" t="s">
        <v>1022</v>
      </c>
      <c r="C47" s="107" t="s">
        <v>223</v>
      </c>
      <c r="D47" s="107" t="s">
        <v>224</v>
      </c>
      <c r="E47" s="107" t="s">
        <v>225</v>
      </c>
      <c r="F47" s="107">
        <v>349.4</v>
      </c>
      <c r="G47" s="107">
        <v>5</v>
      </c>
      <c r="H47" s="107">
        <v>0.251</v>
      </c>
      <c r="I47" s="107">
        <v>13.226000000000001</v>
      </c>
      <c r="J47" s="107">
        <v>9.7000000000000003E-2</v>
      </c>
      <c r="K47" s="107">
        <v>8.9999999999999993E-3</v>
      </c>
    </row>
    <row r="48" spans="1:11" x14ac:dyDescent="0.15">
      <c r="A48" s="107">
        <v>20</v>
      </c>
      <c r="B48" s="107" t="s">
        <v>1034</v>
      </c>
      <c r="C48" s="107" t="s">
        <v>223</v>
      </c>
      <c r="D48" s="107" t="s">
        <v>224</v>
      </c>
      <c r="E48" s="107" t="s">
        <v>225</v>
      </c>
      <c r="F48" s="107">
        <v>349.2</v>
      </c>
      <c r="G48" s="107">
        <v>5</v>
      </c>
      <c r="H48" s="107">
        <v>142.315</v>
      </c>
      <c r="I48" s="107">
        <v>13.163</v>
      </c>
      <c r="J48" s="107">
        <v>0.11</v>
      </c>
      <c r="K48" s="107">
        <v>3.6999999999999998E-2</v>
      </c>
    </row>
    <row r="56" spans="1:11" x14ac:dyDescent="0.15">
      <c r="A56" s="107">
        <v>19</v>
      </c>
      <c r="B56" s="107" t="s">
        <v>831</v>
      </c>
      <c r="C56" s="107" t="s">
        <v>223</v>
      </c>
      <c r="D56" s="107" t="s">
        <v>224</v>
      </c>
      <c r="E56" s="107" t="s">
        <v>225</v>
      </c>
      <c r="F56" s="107">
        <v>348.8</v>
      </c>
      <c r="G56" s="107">
        <v>5</v>
      </c>
      <c r="H56" s="107">
        <v>-9.6140000000000008</v>
      </c>
      <c r="I56" s="107">
        <v>4.7069999999999999</v>
      </c>
      <c r="J56" s="107">
        <v>3.4000000000000002E-2</v>
      </c>
      <c r="K56" s="107">
        <v>2E-3</v>
      </c>
    </row>
    <row r="57" spans="1:11" x14ac:dyDescent="0.15">
      <c r="A57" s="107">
        <v>20</v>
      </c>
      <c r="B57" s="107" t="s">
        <v>819</v>
      </c>
      <c r="C57" s="107" t="s">
        <v>223</v>
      </c>
      <c r="D57" s="107" t="s">
        <v>224</v>
      </c>
      <c r="E57" s="107" t="s">
        <v>225</v>
      </c>
      <c r="F57" s="107">
        <v>349</v>
      </c>
      <c r="G57" s="107">
        <v>5</v>
      </c>
      <c r="H57" s="107">
        <v>-3.3039999999999998</v>
      </c>
      <c r="I57" s="107">
        <v>14.39</v>
      </c>
      <c r="J57" s="107">
        <v>0.105</v>
      </c>
      <c r="K57" s="107">
        <v>8.9999999999999993E-3</v>
      </c>
    </row>
    <row r="58" spans="1:11" x14ac:dyDescent="0.15">
      <c r="A58" s="107">
        <v>20</v>
      </c>
      <c r="B58" s="107" t="s">
        <v>819</v>
      </c>
      <c r="C58" s="107" t="s">
        <v>223</v>
      </c>
      <c r="D58" s="107" t="s">
        <v>224</v>
      </c>
      <c r="E58" s="107" t="s">
        <v>225</v>
      </c>
      <c r="F58" s="107">
        <v>349</v>
      </c>
      <c r="G58" s="107">
        <v>5</v>
      </c>
      <c r="H58" s="107">
        <v>-3.3039999999999998</v>
      </c>
      <c r="I58" s="107">
        <v>14.39</v>
      </c>
      <c r="J58" s="107">
        <v>0.105</v>
      </c>
      <c r="K58" s="107">
        <v>8.9999999999999993E-3</v>
      </c>
    </row>
    <row r="59" spans="1:11" x14ac:dyDescent="0.15">
      <c r="A59" s="107">
        <v>23</v>
      </c>
      <c r="B59" s="107" t="s">
        <v>794</v>
      </c>
      <c r="C59" s="107" t="s">
        <v>223</v>
      </c>
      <c r="D59" s="107" t="s">
        <v>224</v>
      </c>
      <c r="E59" s="107" t="s">
        <v>225</v>
      </c>
      <c r="F59" s="107">
        <v>348.6</v>
      </c>
      <c r="G59" s="107">
        <v>5</v>
      </c>
      <c r="H59" s="107">
        <v>0.124</v>
      </c>
      <c r="I59" s="107">
        <v>24.512</v>
      </c>
      <c r="J59" s="107">
        <v>0.18</v>
      </c>
      <c r="K59" s="107">
        <v>1.7000000000000001E-2</v>
      </c>
    </row>
    <row r="60" spans="1:11" x14ac:dyDescent="0.15">
      <c r="A60" s="107">
        <v>22</v>
      </c>
      <c r="B60" s="107" t="s">
        <v>809</v>
      </c>
      <c r="C60" s="107" t="s">
        <v>223</v>
      </c>
      <c r="D60" s="107" t="s">
        <v>224</v>
      </c>
      <c r="E60" s="107" t="s">
        <v>225</v>
      </c>
      <c r="F60" s="107">
        <v>349</v>
      </c>
      <c r="G60" s="107">
        <v>5</v>
      </c>
      <c r="H60" s="107">
        <v>0.23499999999999999</v>
      </c>
      <c r="I60" s="107">
        <v>25.268999999999998</v>
      </c>
      <c r="J60" s="107">
        <v>0.185</v>
      </c>
      <c r="K60" s="107">
        <v>1.7000000000000001E-2</v>
      </c>
    </row>
    <row r="61" spans="1:11" x14ac:dyDescent="0.15">
      <c r="A61" s="107">
        <v>25</v>
      </c>
      <c r="B61" s="107" t="s">
        <v>766</v>
      </c>
      <c r="C61" s="107" t="s">
        <v>223</v>
      </c>
      <c r="D61" s="107" t="s">
        <v>224</v>
      </c>
      <c r="E61" s="107" t="s">
        <v>225</v>
      </c>
      <c r="F61" s="107">
        <v>348.4</v>
      </c>
      <c r="G61" s="107">
        <v>5</v>
      </c>
      <c r="H61" s="107">
        <v>0.78500000000000003</v>
      </c>
      <c r="I61" s="107">
        <v>48.783999999999999</v>
      </c>
      <c r="J61" s="107">
        <v>0.35799999999999998</v>
      </c>
      <c r="K61" s="107">
        <v>3.7999999999999999E-2</v>
      </c>
    </row>
    <row r="62" spans="1:11" x14ac:dyDescent="0.15">
      <c r="A62" s="107">
        <v>24</v>
      </c>
      <c r="B62" s="107" t="s">
        <v>778</v>
      </c>
      <c r="C62" s="107" t="s">
        <v>223</v>
      </c>
      <c r="D62" s="107" t="s">
        <v>224</v>
      </c>
      <c r="E62" s="107" t="s">
        <v>225</v>
      </c>
      <c r="F62" s="107">
        <v>348.4</v>
      </c>
      <c r="G62" s="107">
        <v>5</v>
      </c>
      <c r="H62" s="107">
        <v>1.2470000000000001</v>
      </c>
      <c r="I62" s="107">
        <v>48.887999999999998</v>
      </c>
      <c r="J62" s="107">
        <v>0.35899999999999999</v>
      </c>
      <c r="K62" s="107">
        <v>3.6999999999999998E-2</v>
      </c>
    </row>
    <row r="63" spans="1:11" x14ac:dyDescent="0.15">
      <c r="A63" s="107">
        <v>27</v>
      </c>
      <c r="B63" s="107" t="s">
        <v>737</v>
      </c>
      <c r="C63" s="107" t="s">
        <v>223</v>
      </c>
      <c r="D63" s="107" t="s">
        <v>224</v>
      </c>
      <c r="E63" s="107" t="s">
        <v>225</v>
      </c>
      <c r="F63" s="107">
        <v>348</v>
      </c>
      <c r="G63" s="107">
        <v>5</v>
      </c>
      <c r="H63" s="107">
        <v>0.85499999999999998</v>
      </c>
      <c r="I63" s="107">
        <v>75.037999999999997</v>
      </c>
      <c r="J63" s="107">
        <v>0.55100000000000005</v>
      </c>
      <c r="K63" s="107">
        <v>6.2E-2</v>
      </c>
    </row>
    <row r="64" spans="1:11" x14ac:dyDescent="0.15">
      <c r="A64" s="107">
        <v>26</v>
      </c>
      <c r="B64" s="107" t="s">
        <v>751</v>
      </c>
      <c r="C64" s="107" t="s">
        <v>223</v>
      </c>
      <c r="D64" s="107" t="s">
        <v>224</v>
      </c>
      <c r="E64" s="107" t="s">
        <v>225</v>
      </c>
      <c r="F64" s="107">
        <v>348.4</v>
      </c>
      <c r="G64" s="107">
        <v>5</v>
      </c>
      <c r="H64" s="107">
        <v>1.0580000000000001</v>
      </c>
      <c r="I64" s="107">
        <v>73.194999999999993</v>
      </c>
      <c r="J64" s="107">
        <v>0.53800000000000003</v>
      </c>
      <c r="K64" s="107">
        <v>0.06</v>
      </c>
    </row>
  </sheetData>
  <sortState xmlns:xlrd2="http://schemas.microsoft.com/office/spreadsheetml/2017/richdata2" ref="A2:L48">
    <sortCondition ref="G1:G4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N241"/>
  <sheetViews>
    <sheetView topLeftCell="P143" zoomScale="110" zoomScaleNormal="110" workbookViewId="0">
      <selection activeCell="R157" sqref="R157:S201"/>
    </sheetView>
  </sheetViews>
  <sheetFormatPr baseColWidth="10" defaultColWidth="8.83203125" defaultRowHeight="13" x14ac:dyDescent="0.15"/>
  <cols>
    <col min="1" max="1" width="50.33203125" customWidth="1"/>
    <col min="2" max="2" width="26.83203125" bestFit="1" customWidth="1"/>
    <col min="3" max="3" width="35.5" bestFit="1" customWidth="1"/>
    <col min="4" max="4" width="34.83203125" bestFit="1" customWidth="1"/>
    <col min="5" max="5" width="23.33203125" bestFit="1" customWidth="1"/>
    <col min="6" max="6" width="36.5" bestFit="1" customWidth="1"/>
    <col min="7" max="7" width="29.6640625" bestFit="1" customWidth="1"/>
    <col min="8" max="8" width="21.1640625" bestFit="1" customWidth="1"/>
    <col min="9" max="9" width="23.6640625" bestFit="1" customWidth="1"/>
    <col min="10" max="10" width="21.83203125" bestFit="1" customWidth="1"/>
    <col min="11" max="11" width="25.5" bestFit="1" customWidth="1"/>
    <col min="12" max="12" width="43.33203125" bestFit="1" customWidth="1"/>
    <col min="13" max="13" width="14" bestFit="1" customWidth="1"/>
    <col min="14" max="14" width="46" bestFit="1" customWidth="1"/>
    <col min="15" max="15" width="43.5" bestFit="1" customWidth="1"/>
    <col min="16" max="16" width="50.33203125" customWidth="1"/>
    <col min="17" max="17" width="52.33203125" bestFit="1" customWidth="1"/>
    <col min="18" max="18" width="26.83203125" bestFit="1" customWidth="1"/>
    <col min="19" max="19" width="23" bestFit="1" customWidth="1"/>
    <col min="20" max="22" width="50.33203125" customWidth="1"/>
    <col min="23" max="23" width="40.5" customWidth="1"/>
    <col min="24" max="24" width="23.83203125" customWidth="1"/>
    <col min="26" max="26" width="18" bestFit="1" customWidth="1"/>
    <col min="27" max="30" width="17.6640625" bestFit="1" customWidth="1"/>
    <col min="31" max="32" width="20" bestFit="1" customWidth="1"/>
    <col min="33" max="35" width="39.5" bestFit="1" customWidth="1"/>
  </cols>
  <sheetData>
    <row r="1" spans="1:26" ht="19" thickBot="1" x14ac:dyDescent="0.25">
      <c r="A1" s="57"/>
    </row>
    <row r="2" spans="1:26" ht="19" thickTop="1" x14ac:dyDescent="0.2">
      <c r="A2" s="55" t="s">
        <v>1</v>
      </c>
      <c r="C2" s="106" t="s">
        <v>60</v>
      </c>
    </row>
    <row r="3" spans="1:26" x14ac:dyDescent="0.15">
      <c r="A3" s="54" t="s">
        <v>108</v>
      </c>
    </row>
    <row r="4" spans="1:26" x14ac:dyDescent="0.15">
      <c r="A4" s="34" t="s">
        <v>109</v>
      </c>
      <c r="W4" s="30"/>
      <c r="X4" s="30"/>
      <c r="Y4" s="30"/>
      <c r="Z4" s="30"/>
    </row>
    <row r="5" spans="1:26" ht="18.75" customHeight="1" thickBot="1" x14ac:dyDescent="0.2">
      <c r="A5" s="35" t="s">
        <v>110</v>
      </c>
      <c r="W5" s="30"/>
      <c r="X5" s="30"/>
      <c r="Y5" s="30"/>
      <c r="Z5" s="30"/>
    </row>
    <row r="6" spans="1:26" ht="18.75" customHeight="1" thickTop="1" x14ac:dyDescent="0.15">
      <c r="A6" s="39"/>
      <c r="W6" s="30"/>
      <c r="X6" s="30"/>
      <c r="Y6" s="30"/>
      <c r="Z6" s="30"/>
    </row>
    <row r="7" spans="1:26" ht="8.25" customHeight="1" x14ac:dyDescent="0.15">
      <c r="A7" s="40"/>
      <c r="B7" s="41"/>
      <c r="C7" s="41"/>
      <c r="D7" s="41"/>
      <c r="E7" s="41"/>
      <c r="F7" s="41"/>
      <c r="G7" s="41"/>
      <c r="H7" s="41"/>
      <c r="I7" s="41"/>
      <c r="J7" s="41"/>
      <c r="K7" s="41"/>
      <c r="L7" s="41"/>
      <c r="M7" s="41"/>
      <c r="N7" s="41"/>
      <c r="O7" s="41"/>
      <c r="P7" s="41"/>
      <c r="Q7" s="41"/>
      <c r="R7" s="41"/>
      <c r="S7" s="41"/>
      <c r="T7" s="41"/>
      <c r="U7" s="41"/>
      <c r="V7" s="41"/>
      <c r="W7" s="30"/>
      <c r="X7" s="30"/>
      <c r="Y7" s="30"/>
      <c r="Z7" s="30"/>
    </row>
    <row r="8" spans="1:26" ht="18" x14ac:dyDescent="0.2">
      <c r="A8" s="48" t="s">
        <v>115</v>
      </c>
      <c r="W8" s="30"/>
      <c r="X8" s="30"/>
      <c r="Y8" s="30"/>
      <c r="Z8" s="30"/>
    </row>
    <row r="9" spans="1:26" x14ac:dyDescent="0.15">
      <c r="W9" s="30"/>
      <c r="X9" s="30"/>
      <c r="Y9" s="30"/>
      <c r="Z9" s="30"/>
    </row>
    <row r="10" spans="1:26" x14ac:dyDescent="0.15">
      <c r="A10" s="4" t="s">
        <v>64</v>
      </c>
      <c r="C10" s="28" t="s">
        <v>89</v>
      </c>
      <c r="D10" s="28" t="s">
        <v>90</v>
      </c>
      <c r="E10" s="28" t="s">
        <v>91</v>
      </c>
      <c r="F10" s="28" t="s">
        <v>92</v>
      </c>
      <c r="G10" s="28" t="s">
        <v>93</v>
      </c>
      <c r="H10" s="28" t="s">
        <v>94</v>
      </c>
      <c r="I10" s="28" t="s">
        <v>95</v>
      </c>
      <c r="W10" s="30"/>
      <c r="X10" s="30"/>
      <c r="Y10" s="30"/>
      <c r="Z10" s="30"/>
    </row>
    <row r="11" spans="1:26" ht="18" x14ac:dyDescent="0.2">
      <c r="A11" s="26">
        <v>1060</v>
      </c>
      <c r="C11" s="29">
        <v>0.99633700000000003</v>
      </c>
      <c r="D11" s="29">
        <v>3.663E-3</v>
      </c>
      <c r="E11" s="29">
        <f>C11^2</f>
        <v>0.99268741756900003</v>
      </c>
      <c r="F11" s="29">
        <f>(2*(0.996337*0.003663))</f>
        <v>7.2991648620000004E-3</v>
      </c>
      <c r="G11" s="29">
        <f>(0.003663^2)</f>
        <v>1.3417569E-5</v>
      </c>
      <c r="H11" s="29">
        <f>F11/E11</f>
        <v>7.3529337964965674E-3</v>
      </c>
      <c r="I11" s="29">
        <f>G11/E11</f>
        <v>1.3516408853915354E-5</v>
      </c>
      <c r="W11" s="30"/>
      <c r="X11" s="30"/>
      <c r="Y11" s="30"/>
      <c r="Z11" s="30"/>
    </row>
    <row r="12" spans="1:26" x14ac:dyDescent="0.15">
      <c r="C12" s="30"/>
      <c r="W12" s="30"/>
      <c r="X12" s="30"/>
      <c r="Y12" s="30"/>
      <c r="Z12" s="30"/>
    </row>
    <row r="13" spans="1:26" x14ac:dyDescent="0.15">
      <c r="A13" s="4" t="s">
        <v>63</v>
      </c>
      <c r="J13" s="30"/>
      <c r="W13" s="30"/>
      <c r="X13" s="30"/>
      <c r="Y13" s="30"/>
      <c r="Z13" s="30"/>
    </row>
    <row r="14" spans="1:26" ht="18" x14ac:dyDescent="0.2">
      <c r="A14" s="26">
        <v>250</v>
      </c>
      <c r="J14" s="30"/>
      <c r="W14" s="30"/>
      <c r="X14" s="30"/>
      <c r="Y14" s="30"/>
      <c r="Z14" s="30"/>
    </row>
    <row r="15" spans="1:26" ht="18" x14ac:dyDescent="0.2">
      <c r="A15" s="26"/>
      <c r="W15" s="30"/>
      <c r="X15" s="30"/>
      <c r="Y15" s="30"/>
      <c r="Z15" s="30"/>
    </row>
    <row r="16" spans="1:26" ht="14" thickBot="1" x14ac:dyDescent="0.2">
      <c r="W16" s="30"/>
      <c r="X16" s="30"/>
      <c r="Y16" s="30"/>
      <c r="Z16" s="30"/>
    </row>
    <row r="17" spans="1:40" ht="14" thickTop="1" x14ac:dyDescent="0.15">
      <c r="A17" s="7"/>
      <c r="B17" s="8"/>
      <c r="C17" s="8"/>
      <c r="D17" s="8"/>
      <c r="E17" s="9"/>
      <c r="W17" s="30"/>
      <c r="X17" s="30"/>
      <c r="Y17" s="30"/>
      <c r="Z17" s="30"/>
    </row>
    <row r="18" spans="1:40" ht="18" x14ac:dyDescent="0.2">
      <c r="A18" s="10" t="s">
        <v>101</v>
      </c>
      <c r="B18" s="11"/>
      <c r="C18" s="31" t="s">
        <v>105</v>
      </c>
      <c r="D18" s="11"/>
      <c r="E18" s="13" t="s">
        <v>104</v>
      </c>
      <c r="W18" s="30"/>
      <c r="X18" s="30"/>
      <c r="Y18" s="30"/>
      <c r="Z18" s="30"/>
    </row>
    <row r="19" spans="1:40" ht="18" x14ac:dyDescent="0.2">
      <c r="A19" s="14">
        <v>1</v>
      </c>
      <c r="B19" s="11"/>
      <c r="C19" s="11"/>
      <c r="D19" s="11"/>
      <c r="E19" s="25">
        <v>21</v>
      </c>
      <c r="W19" s="30"/>
      <c r="X19" s="30"/>
      <c r="Y19" s="30"/>
      <c r="Z19" s="30"/>
    </row>
    <row r="20" spans="1:40" x14ac:dyDescent="0.15">
      <c r="A20" s="15" t="s">
        <v>97</v>
      </c>
      <c r="B20" s="32" t="s">
        <v>102</v>
      </c>
      <c r="C20" s="12" t="s">
        <v>98</v>
      </c>
      <c r="D20" s="12" t="s">
        <v>99</v>
      </c>
      <c r="E20" s="16" t="s">
        <v>100</v>
      </c>
      <c r="W20" s="30"/>
      <c r="X20" s="30"/>
      <c r="Y20" s="30"/>
      <c r="Z20" s="30"/>
    </row>
    <row r="21" spans="1:40" x14ac:dyDescent="0.15">
      <c r="A21" s="17">
        <f>101.325*A19</f>
        <v>101.325</v>
      </c>
      <c r="B21" s="33">
        <f>(C21*D21*E21)/A21</f>
        <v>24.12497409326425</v>
      </c>
      <c r="C21" s="11">
        <v>1</v>
      </c>
      <c r="D21" s="11">
        <v>8.3145000000000007</v>
      </c>
      <c r="E21" s="18">
        <f>273+E19</f>
        <v>294</v>
      </c>
      <c r="W21" s="30"/>
      <c r="X21" s="30"/>
      <c r="Y21" s="30"/>
      <c r="Z21" s="30"/>
    </row>
    <row r="22" spans="1:40" x14ac:dyDescent="0.15">
      <c r="A22" s="19"/>
      <c r="B22" s="11"/>
      <c r="C22" s="11"/>
      <c r="D22" s="11"/>
      <c r="E22" s="20"/>
      <c r="W22" s="30"/>
      <c r="X22" s="30"/>
      <c r="Y22" s="30"/>
      <c r="Z22" s="30"/>
    </row>
    <row r="23" spans="1:40" ht="14" thickBot="1" x14ac:dyDescent="0.2">
      <c r="A23" s="21"/>
      <c r="B23" s="22" t="s">
        <v>103</v>
      </c>
      <c r="C23" s="23"/>
      <c r="D23" s="23"/>
      <c r="E23" s="24"/>
      <c r="F23" s="11"/>
      <c r="G23" s="11"/>
      <c r="H23" s="11"/>
      <c r="W23" s="30"/>
      <c r="X23" s="30"/>
      <c r="Y23" s="30"/>
      <c r="Z23" s="30"/>
    </row>
    <row r="24" spans="1:40" ht="17.25" customHeight="1" thickTop="1" x14ac:dyDescent="0.15">
      <c r="D24" s="11"/>
      <c r="E24" s="27"/>
      <c r="F24" s="11"/>
      <c r="G24" s="11"/>
      <c r="H24" s="11"/>
      <c r="S24" s="30"/>
      <c r="T24" s="30"/>
      <c r="U24" s="30"/>
      <c r="V24" s="30"/>
      <c r="W24" s="30"/>
      <c r="X24" s="30"/>
      <c r="Y24" s="30"/>
      <c r="Z24" s="30"/>
    </row>
    <row r="25" spans="1:40" ht="11.25" customHeight="1" x14ac:dyDescent="0.15">
      <c r="A25" s="41"/>
      <c r="B25" s="41"/>
      <c r="C25" s="41"/>
      <c r="D25" s="42"/>
      <c r="E25" s="43"/>
      <c r="F25" s="42"/>
      <c r="G25" s="42"/>
      <c r="H25" s="42"/>
      <c r="I25" s="41"/>
      <c r="J25" s="41"/>
      <c r="K25" s="41"/>
      <c r="L25" s="41"/>
      <c r="M25" s="41"/>
      <c r="N25" s="41"/>
      <c r="O25" s="41"/>
      <c r="P25" s="41"/>
      <c r="Q25" s="41"/>
      <c r="R25" s="41"/>
      <c r="S25" s="30"/>
      <c r="T25" s="30"/>
      <c r="U25" s="30"/>
      <c r="V25" s="30"/>
      <c r="W25" s="30"/>
      <c r="X25" s="56"/>
      <c r="Y25" s="56"/>
      <c r="Z25" s="56"/>
      <c r="AA25" s="11"/>
      <c r="AB25" s="11"/>
      <c r="AC25" s="11"/>
      <c r="AD25" s="11"/>
      <c r="AE25" s="11"/>
      <c r="AF25" s="11"/>
      <c r="AG25" s="11"/>
      <c r="AH25" s="11"/>
      <c r="AI25" s="11"/>
      <c r="AJ25" s="11"/>
      <c r="AK25" s="11"/>
      <c r="AL25" s="11"/>
      <c r="AM25" s="11"/>
      <c r="AN25" s="11"/>
    </row>
    <row r="26" spans="1:40" s="30" customFormat="1" ht="14.25" customHeight="1" x14ac:dyDescent="0.15">
      <c r="D26" s="56"/>
      <c r="E26" s="72"/>
      <c r="F26" s="56"/>
      <c r="G26" s="56"/>
      <c r="H26" s="56"/>
      <c r="X26" s="56"/>
      <c r="Y26" s="56"/>
      <c r="Z26" s="56"/>
      <c r="AA26" s="56"/>
      <c r="AB26" s="56"/>
      <c r="AC26" s="56"/>
      <c r="AD26" s="56"/>
      <c r="AE26" s="56"/>
      <c r="AF26" s="56"/>
      <c r="AG26" s="56"/>
      <c r="AH26" s="56"/>
      <c r="AI26" s="56"/>
      <c r="AJ26" s="56"/>
      <c r="AK26" s="56"/>
      <c r="AL26" s="56"/>
      <c r="AM26" s="56"/>
      <c r="AN26" s="56"/>
    </row>
    <row r="27" spans="1:40" s="30" customFormat="1" ht="28.5" customHeight="1" x14ac:dyDescent="0.3">
      <c r="A27" s="73" t="s">
        <v>39</v>
      </c>
      <c r="D27" s="56"/>
      <c r="E27" s="72"/>
      <c r="F27" s="56"/>
      <c r="G27" s="56"/>
      <c r="H27" s="56"/>
      <c r="X27" s="56"/>
      <c r="Y27" s="56"/>
      <c r="Z27" s="56"/>
      <c r="AA27" s="56"/>
      <c r="AB27" s="56"/>
      <c r="AC27" s="56"/>
      <c r="AD27" s="56"/>
      <c r="AE27" s="56"/>
      <c r="AF27" s="56"/>
      <c r="AG27" s="56"/>
      <c r="AH27" s="56"/>
      <c r="AI27" s="56"/>
      <c r="AJ27" s="56"/>
      <c r="AK27" s="56"/>
      <c r="AL27" s="56"/>
      <c r="AM27" s="56"/>
      <c r="AN27" s="56"/>
    </row>
    <row r="28" spans="1:40" s="30" customFormat="1" ht="23.25" customHeight="1" x14ac:dyDescent="0.2">
      <c r="A28" s="74" t="s">
        <v>40</v>
      </c>
      <c r="D28" s="56"/>
      <c r="E28" s="72"/>
      <c r="F28" s="56"/>
      <c r="G28" s="56"/>
      <c r="H28" s="56"/>
      <c r="X28" s="56"/>
      <c r="Y28" s="56"/>
      <c r="Z28" s="56"/>
      <c r="AA28" s="56"/>
      <c r="AB28" s="56"/>
      <c r="AC28" s="56"/>
      <c r="AD28" s="56"/>
      <c r="AE28" s="56"/>
      <c r="AF28" s="56"/>
      <c r="AG28" s="56"/>
      <c r="AH28" s="56"/>
      <c r="AI28" s="56"/>
      <c r="AJ28" s="56"/>
      <c r="AK28" s="56"/>
      <c r="AL28" s="56"/>
      <c r="AM28" s="56"/>
      <c r="AN28" s="56"/>
    </row>
    <row r="29" spans="1:40" x14ac:dyDescent="0.15">
      <c r="S29" s="30"/>
      <c r="T29" s="30"/>
      <c r="U29" s="30"/>
      <c r="V29" s="30"/>
      <c r="W29" s="30"/>
      <c r="X29" s="56"/>
      <c r="Y29" s="56"/>
      <c r="Z29" s="56"/>
      <c r="AA29" s="11"/>
      <c r="AB29" s="11"/>
      <c r="AC29" s="11"/>
      <c r="AD29" s="11"/>
      <c r="AE29" s="11"/>
      <c r="AF29" s="11"/>
      <c r="AG29" s="11"/>
      <c r="AH29" s="11"/>
      <c r="AI29" s="11"/>
      <c r="AJ29" s="11"/>
      <c r="AK29" s="11"/>
      <c r="AL29" s="11"/>
      <c r="AM29" s="11"/>
      <c r="AN29" s="11"/>
    </row>
    <row r="30" spans="1:40" ht="18" x14ac:dyDescent="0.2">
      <c r="A30" s="48" t="s">
        <v>106</v>
      </c>
      <c r="S30" s="30"/>
      <c r="T30" s="30"/>
      <c r="U30" s="30"/>
      <c r="V30" s="30"/>
      <c r="W30" s="30"/>
      <c r="X30" s="56"/>
      <c r="Y30" s="56"/>
      <c r="Z30" s="56"/>
      <c r="AA30" s="11"/>
      <c r="AB30" s="11"/>
      <c r="AC30" s="11"/>
      <c r="AD30" s="11"/>
      <c r="AE30" s="11"/>
      <c r="AF30" s="11"/>
      <c r="AG30" s="11"/>
      <c r="AH30" s="11"/>
      <c r="AI30" s="11"/>
      <c r="AJ30" s="11"/>
      <c r="AK30" s="11"/>
      <c r="AL30" s="11"/>
      <c r="AM30" s="11"/>
      <c r="AN30" s="11"/>
    </row>
    <row r="31" spans="1:40" x14ac:dyDescent="0.15">
      <c r="L31" s="36" t="s">
        <v>21</v>
      </c>
      <c r="S31" s="30"/>
      <c r="T31" s="30"/>
      <c r="U31" s="30"/>
      <c r="V31" s="30"/>
      <c r="W31" s="30"/>
      <c r="X31" s="56"/>
      <c r="Y31" s="56"/>
      <c r="Z31" s="56"/>
      <c r="AA31" s="11"/>
      <c r="AB31" s="11"/>
      <c r="AC31" s="11"/>
      <c r="AD31" s="11"/>
      <c r="AE31" s="11"/>
      <c r="AF31" s="11"/>
      <c r="AG31" s="11"/>
      <c r="AH31" s="11"/>
      <c r="AI31" s="11"/>
      <c r="AJ31" s="11"/>
      <c r="AK31" s="11"/>
      <c r="AL31" s="11"/>
      <c r="AM31" s="11"/>
      <c r="AN31" s="11"/>
    </row>
    <row r="32" spans="1:40" x14ac:dyDescent="0.15">
      <c r="A32" s="4" t="s">
        <v>4</v>
      </c>
      <c r="B32" s="5" t="s">
        <v>8</v>
      </c>
      <c r="C32" s="4" t="s">
        <v>42</v>
      </c>
      <c r="D32" s="4" t="s">
        <v>5</v>
      </c>
      <c r="E32" s="4" t="s">
        <v>6</v>
      </c>
      <c r="F32" s="4" t="s">
        <v>112</v>
      </c>
      <c r="G32" s="97" t="s">
        <v>32</v>
      </c>
      <c r="H32" s="5" t="s">
        <v>9</v>
      </c>
      <c r="I32" s="5" t="s">
        <v>10</v>
      </c>
      <c r="J32" s="5" t="s">
        <v>113</v>
      </c>
      <c r="K32" s="5" t="s">
        <v>33</v>
      </c>
      <c r="L32" s="36" t="s">
        <v>111</v>
      </c>
      <c r="M32" s="5" t="s">
        <v>12</v>
      </c>
      <c r="N32" s="5" t="s">
        <v>13</v>
      </c>
      <c r="O32" s="5" t="s">
        <v>88</v>
      </c>
      <c r="P32" s="5" t="s">
        <v>114</v>
      </c>
      <c r="Q32" s="5" t="s">
        <v>11</v>
      </c>
      <c r="R32" s="4" t="s">
        <v>41</v>
      </c>
      <c r="S32" s="30"/>
      <c r="T32" s="30"/>
      <c r="U32" s="30"/>
      <c r="V32" s="30"/>
      <c r="W32" s="30"/>
      <c r="X32" s="11"/>
      <c r="Y32" s="11"/>
      <c r="Z32" s="11"/>
      <c r="AA32" s="11"/>
      <c r="AB32" s="11"/>
      <c r="AC32" s="11"/>
      <c r="AD32" s="11"/>
      <c r="AE32" s="11"/>
      <c r="AF32" s="11"/>
      <c r="AG32" s="11"/>
      <c r="AH32" s="11"/>
      <c r="AI32" s="11"/>
      <c r="AJ32" s="11"/>
      <c r="AK32" s="11"/>
      <c r="AL32" s="11"/>
      <c r="AM32" s="11"/>
      <c r="AN32" s="11"/>
    </row>
    <row r="33" spans="1:40" ht="18" x14ac:dyDescent="0.2">
      <c r="A33" s="26">
        <v>5</v>
      </c>
      <c r="B33" s="6">
        <f>(((A44/$A$11)*$A$14)/$B$21)*1000</f>
        <v>38.126935067322229</v>
      </c>
      <c r="C33" s="94">
        <v>-3.3039999999999998</v>
      </c>
      <c r="D33" s="94">
        <v>14.39</v>
      </c>
      <c r="E33" s="94">
        <v>0.105</v>
      </c>
      <c r="F33" s="94">
        <v>8.9999999999999993E-3</v>
      </c>
      <c r="G33" s="98">
        <f>SUM(D33:F33)</f>
        <v>14.504000000000001</v>
      </c>
      <c r="H33" s="6">
        <f t="shared" ref="H33:H40" si="0">(0.996337^2)*B33</f>
        <v>37.848128711801053</v>
      </c>
      <c r="I33" s="6">
        <f t="shared" ref="I33:I40" si="1">(2*(0.996337*0.003663))*B33</f>
        <v>0.27829478473915403</v>
      </c>
      <c r="J33" s="6">
        <f t="shared" ref="J33:J40" si="2">(0.003663^2)*B33</f>
        <v>5.1157078202431568E-4</v>
      </c>
      <c r="K33" s="6">
        <f>SUM(H33:J33)</f>
        <v>38.126935067322229</v>
      </c>
      <c r="L33" s="37">
        <f t="shared" ref="L33:L40" si="3">SUM(H33:J33)-B33</f>
        <v>0</v>
      </c>
      <c r="M33" s="6">
        <f t="shared" ref="M33:M40" si="4">I33/H33</f>
        <v>7.3529337964965665E-3</v>
      </c>
      <c r="N33" s="6">
        <f t="shared" ref="N33:N40" si="5">J33/H33</f>
        <v>1.3516408853915354E-5</v>
      </c>
      <c r="O33" s="6">
        <f t="shared" ref="O33:O40" si="6">E33/D33</f>
        <v>7.2967338429464901E-3</v>
      </c>
      <c r="P33" s="6">
        <f t="shared" ref="P33:P40" si="7">$I$11*D33</f>
        <v>1.9450112340784197E-4</v>
      </c>
      <c r="Q33" s="6">
        <f t="shared" ref="Q33:Q40" si="8">J33</f>
        <v>5.1157078202431568E-4</v>
      </c>
      <c r="R33" s="93">
        <v>2.0649990517799997E-2</v>
      </c>
      <c r="S33" s="30"/>
      <c r="T33" s="30"/>
      <c r="U33" s="30"/>
      <c r="V33" s="30"/>
      <c r="W33" s="30"/>
      <c r="X33" s="11"/>
      <c r="Y33" s="11"/>
      <c r="Z33" s="11"/>
      <c r="AA33" s="11"/>
      <c r="AB33" s="11"/>
      <c r="AC33" s="11"/>
      <c r="AD33" s="11"/>
      <c r="AE33" s="11"/>
      <c r="AF33" s="11"/>
      <c r="AG33" s="11"/>
      <c r="AH33" s="11"/>
      <c r="AI33" s="11"/>
      <c r="AJ33" s="11"/>
      <c r="AK33" s="11"/>
      <c r="AL33" s="11"/>
      <c r="AM33" s="11"/>
      <c r="AN33" s="11"/>
    </row>
    <row r="34" spans="1:40" ht="18" x14ac:dyDescent="0.2">
      <c r="A34" s="26">
        <v>5</v>
      </c>
      <c r="B34" s="6">
        <f>(((A44/$A$11)*$A$14)/$B$21)*1000</f>
        <v>38.126935067322229</v>
      </c>
      <c r="C34" s="94">
        <v>-3.3039999999999998</v>
      </c>
      <c r="D34" s="94">
        <v>14.39</v>
      </c>
      <c r="E34" s="94">
        <v>0.105</v>
      </c>
      <c r="F34" s="94">
        <v>8.9999999999999993E-3</v>
      </c>
      <c r="G34" s="98">
        <f t="shared" ref="G34:G40" si="9">SUM(D34:F34)</f>
        <v>14.504000000000001</v>
      </c>
      <c r="H34" s="6">
        <f t="shared" si="0"/>
        <v>37.848128711801053</v>
      </c>
      <c r="I34" s="6">
        <f t="shared" si="1"/>
        <v>0.27829478473915403</v>
      </c>
      <c r="J34" s="6">
        <f t="shared" si="2"/>
        <v>5.1157078202431568E-4</v>
      </c>
      <c r="K34" s="6">
        <f t="shared" ref="K34:K40" si="10">SUM(H34:J34)</f>
        <v>38.126935067322229</v>
      </c>
      <c r="L34" s="37">
        <f t="shared" si="3"/>
        <v>0</v>
      </c>
      <c r="M34" s="6">
        <f t="shared" si="4"/>
        <v>7.3529337964965665E-3</v>
      </c>
      <c r="N34" s="6">
        <f t="shared" si="5"/>
        <v>1.3516408853915354E-5</v>
      </c>
      <c r="O34" s="6">
        <f t="shared" si="6"/>
        <v>7.2967338429464901E-3</v>
      </c>
      <c r="P34" s="6">
        <f t="shared" si="7"/>
        <v>1.9450112340784197E-4</v>
      </c>
      <c r="Q34" s="6">
        <f t="shared" si="8"/>
        <v>5.1157078202431568E-4</v>
      </c>
      <c r="R34" s="93">
        <v>1.5188884261199999E-2</v>
      </c>
      <c r="S34" s="30"/>
      <c r="T34" s="30"/>
      <c r="U34" s="30"/>
      <c r="V34" s="30"/>
      <c r="W34" s="30"/>
      <c r="X34" s="11"/>
      <c r="Y34" s="11"/>
      <c r="Z34" s="11"/>
      <c r="AA34" s="11"/>
      <c r="AB34" s="11"/>
      <c r="AC34" s="11"/>
      <c r="AD34" s="11"/>
      <c r="AE34" s="11"/>
      <c r="AF34" s="11"/>
      <c r="AG34" s="11"/>
      <c r="AH34" s="11"/>
      <c r="AI34" s="11"/>
      <c r="AJ34" s="11"/>
      <c r="AK34" s="11"/>
      <c r="AL34" s="11"/>
      <c r="AM34" s="11"/>
      <c r="AN34" s="11"/>
    </row>
    <row r="35" spans="1:40" ht="18" x14ac:dyDescent="0.2">
      <c r="A35" s="26">
        <v>10</v>
      </c>
      <c r="B35" s="6">
        <f>(((A45/$A$11)*$A$14)/$B$21)*1000</f>
        <v>76.253870134644458</v>
      </c>
      <c r="C35" s="94">
        <v>0.124</v>
      </c>
      <c r="D35" s="94">
        <v>24.512</v>
      </c>
      <c r="E35" s="94">
        <v>0.18</v>
      </c>
      <c r="F35" s="94">
        <v>1.7000000000000001E-2</v>
      </c>
      <c r="G35" s="98">
        <f t="shared" si="9"/>
        <v>24.709</v>
      </c>
      <c r="H35" s="6">
        <f t="shared" si="0"/>
        <v>75.696257423602106</v>
      </c>
      <c r="I35" s="6">
        <f t="shared" si="1"/>
        <v>0.55658956947830807</v>
      </c>
      <c r="J35" s="6">
        <f t="shared" si="2"/>
        <v>1.0231415640486314E-3</v>
      </c>
      <c r="K35" s="6">
        <f t="shared" si="10"/>
        <v>76.253870134644458</v>
      </c>
      <c r="L35" s="37">
        <f t="shared" si="3"/>
        <v>0</v>
      </c>
      <c r="M35" s="6">
        <f t="shared" si="4"/>
        <v>7.3529337964965665E-3</v>
      </c>
      <c r="N35" s="6">
        <f t="shared" si="5"/>
        <v>1.3516408853915354E-5</v>
      </c>
      <c r="O35" s="6">
        <f t="shared" si="6"/>
        <v>7.3433420365535242E-3</v>
      </c>
      <c r="P35" s="6">
        <f t="shared" si="7"/>
        <v>3.3131421382717318E-4</v>
      </c>
      <c r="Q35" s="6">
        <f t="shared" si="8"/>
        <v>1.0231415640486314E-3</v>
      </c>
      <c r="R35" s="93">
        <v>2.9820488440900003E-2</v>
      </c>
      <c r="S35" s="30"/>
      <c r="T35" s="30"/>
      <c r="U35" s="30"/>
      <c r="V35" s="30"/>
      <c r="W35" s="30"/>
      <c r="X35" s="11"/>
      <c r="Y35" s="11"/>
      <c r="Z35" s="11"/>
      <c r="AA35" s="11"/>
      <c r="AB35" s="11"/>
      <c r="AC35" s="11"/>
      <c r="AD35" s="11"/>
      <c r="AE35" s="11"/>
      <c r="AF35" s="11"/>
      <c r="AG35" s="11"/>
      <c r="AH35" s="11"/>
      <c r="AI35" s="11"/>
      <c r="AJ35" s="11"/>
      <c r="AK35" s="11"/>
      <c r="AL35" s="11"/>
      <c r="AM35" s="11"/>
      <c r="AN35" s="11"/>
    </row>
    <row r="36" spans="1:40" ht="16.5" customHeight="1" x14ac:dyDescent="0.2">
      <c r="A36" s="26">
        <v>10</v>
      </c>
      <c r="B36" s="6">
        <f>(((A45/$A$11)*$A$14)/$B$21)*1000</f>
        <v>76.253870134644458</v>
      </c>
      <c r="C36" s="94">
        <v>0.23499999999999999</v>
      </c>
      <c r="D36" s="94">
        <v>25.268999999999998</v>
      </c>
      <c r="E36" s="94">
        <v>0.185</v>
      </c>
      <c r="F36" s="94">
        <v>1.7000000000000001E-2</v>
      </c>
      <c r="G36" s="98">
        <f t="shared" si="9"/>
        <v>25.470999999999997</v>
      </c>
      <c r="H36" s="6">
        <f t="shared" si="0"/>
        <v>75.696257423602106</v>
      </c>
      <c r="I36" s="6">
        <f t="shared" si="1"/>
        <v>0.55658956947830807</v>
      </c>
      <c r="J36" s="6">
        <f t="shared" si="2"/>
        <v>1.0231415640486314E-3</v>
      </c>
      <c r="K36" s="6">
        <f t="shared" si="10"/>
        <v>76.253870134644458</v>
      </c>
      <c r="L36" s="37">
        <f t="shared" si="3"/>
        <v>0</v>
      </c>
      <c r="M36" s="6">
        <f t="shared" si="4"/>
        <v>7.3529337964965665E-3</v>
      </c>
      <c r="N36" s="6">
        <f t="shared" si="5"/>
        <v>1.3516408853915354E-5</v>
      </c>
      <c r="O36" s="6">
        <f t="shared" si="6"/>
        <v>7.3212236337013735E-3</v>
      </c>
      <c r="P36" s="6">
        <f t="shared" si="7"/>
        <v>3.4154613532958708E-4</v>
      </c>
      <c r="Q36" s="6">
        <f t="shared" si="8"/>
        <v>1.0231415640486314E-3</v>
      </c>
      <c r="R36" s="93">
        <v>1.53984391753E-2</v>
      </c>
      <c r="S36" s="30"/>
      <c r="T36" s="30"/>
      <c r="U36" s="30"/>
      <c r="V36" s="30"/>
      <c r="W36" s="30"/>
      <c r="X36" s="11"/>
      <c r="Y36" s="11"/>
      <c r="Z36" s="11"/>
      <c r="AA36" s="11"/>
      <c r="AB36" s="11"/>
      <c r="AC36" s="11"/>
      <c r="AD36" s="11"/>
      <c r="AE36" s="11"/>
      <c r="AF36" s="11"/>
      <c r="AG36" s="11"/>
      <c r="AH36" s="11"/>
      <c r="AI36" s="11"/>
      <c r="AJ36" s="11"/>
      <c r="AK36" s="11"/>
      <c r="AL36" s="11"/>
      <c r="AM36" s="11"/>
      <c r="AN36" s="11"/>
    </row>
    <row r="37" spans="1:40" ht="21" customHeight="1" x14ac:dyDescent="0.2">
      <c r="A37" s="26">
        <v>20</v>
      </c>
      <c r="B37" s="6">
        <f>(((A46/$A$11)*$A$14)/$B$21)*1000</f>
        <v>152.50774026928892</v>
      </c>
      <c r="C37" s="94">
        <v>0.78500000000000003</v>
      </c>
      <c r="D37" s="94">
        <v>48.783999999999999</v>
      </c>
      <c r="E37" s="94">
        <v>0.35799999999999998</v>
      </c>
      <c r="F37" s="94">
        <v>3.7999999999999999E-2</v>
      </c>
      <c r="G37" s="98">
        <f t="shared" si="9"/>
        <v>49.179999999999993</v>
      </c>
      <c r="H37" s="6">
        <f t="shared" si="0"/>
        <v>151.39251484720421</v>
      </c>
      <c r="I37" s="6">
        <f t="shared" si="1"/>
        <v>1.1131791389566161</v>
      </c>
      <c r="J37" s="6">
        <f t="shared" si="2"/>
        <v>2.0462831280972627E-3</v>
      </c>
      <c r="K37" s="6">
        <f t="shared" si="10"/>
        <v>152.50774026928892</v>
      </c>
      <c r="L37" s="37">
        <f t="shared" si="3"/>
        <v>0</v>
      </c>
      <c r="M37" s="6">
        <f t="shared" si="4"/>
        <v>7.3529337964965665E-3</v>
      </c>
      <c r="N37" s="6">
        <f t="shared" si="5"/>
        <v>1.3516408853915354E-5</v>
      </c>
      <c r="O37" s="6">
        <f t="shared" si="6"/>
        <v>7.338471630042637E-3</v>
      </c>
      <c r="P37" s="6">
        <f t="shared" si="7"/>
        <v>6.5938448952940665E-4</v>
      </c>
      <c r="Q37" s="6">
        <f t="shared" si="8"/>
        <v>2.0462831280972627E-3</v>
      </c>
      <c r="R37" s="93">
        <v>6.9320647993900003E-2</v>
      </c>
      <c r="S37" s="30"/>
      <c r="T37" s="30"/>
      <c r="U37" s="30"/>
      <c r="V37" s="30"/>
      <c r="W37" s="30"/>
      <c r="AK37" s="11"/>
      <c r="AL37" s="11"/>
      <c r="AM37" s="11"/>
      <c r="AN37" s="11"/>
    </row>
    <row r="38" spans="1:40" ht="18" x14ac:dyDescent="0.2">
      <c r="A38" s="26">
        <v>20</v>
      </c>
      <c r="B38" s="6">
        <f>(((A47/$A$11)*$A$14)/$B$21)*1000</f>
        <v>152.50774026928892</v>
      </c>
      <c r="C38" s="94">
        <v>1.2470000000000001</v>
      </c>
      <c r="D38" s="94">
        <v>48.887999999999998</v>
      </c>
      <c r="E38" s="94">
        <v>0.35899999999999999</v>
      </c>
      <c r="F38" s="94">
        <v>3.6999999999999998E-2</v>
      </c>
      <c r="G38" s="98">
        <f t="shared" si="9"/>
        <v>49.283999999999999</v>
      </c>
      <c r="H38" s="6">
        <f t="shared" si="0"/>
        <v>151.39251484720421</v>
      </c>
      <c r="I38" s="6">
        <f t="shared" si="1"/>
        <v>1.1131791389566161</v>
      </c>
      <c r="J38" s="6">
        <f t="shared" si="2"/>
        <v>2.0462831280972627E-3</v>
      </c>
      <c r="K38" s="6">
        <f t="shared" si="10"/>
        <v>152.50774026928892</v>
      </c>
      <c r="L38" s="37">
        <f t="shared" si="3"/>
        <v>0</v>
      </c>
      <c r="M38" s="6">
        <f t="shared" si="4"/>
        <v>7.3529337964965665E-3</v>
      </c>
      <c r="N38" s="6">
        <f t="shared" si="5"/>
        <v>1.3516408853915354E-5</v>
      </c>
      <c r="O38" s="6">
        <f t="shared" si="6"/>
        <v>7.3433153330060546E-3</v>
      </c>
      <c r="P38" s="6">
        <f t="shared" si="7"/>
        <v>6.6079019605021379E-4</v>
      </c>
      <c r="Q38" s="6">
        <f t="shared" si="8"/>
        <v>2.0462831280972627E-3</v>
      </c>
      <c r="R38" s="93">
        <v>0.14606659051609999</v>
      </c>
      <c r="S38" s="30"/>
      <c r="T38" s="30"/>
      <c r="U38" s="30"/>
      <c r="V38" s="30"/>
      <c r="W38" s="30"/>
      <c r="AK38" s="11"/>
      <c r="AL38" s="11"/>
      <c r="AM38" s="11"/>
      <c r="AN38" s="11"/>
    </row>
    <row r="39" spans="1:40" ht="18" x14ac:dyDescent="0.2">
      <c r="A39" s="26">
        <v>30</v>
      </c>
      <c r="B39" s="6">
        <f>(((A48/$A$11)*$A$14)/$B$21)*1000</f>
        <v>228.76161040393336</v>
      </c>
      <c r="C39" s="94">
        <v>0.85499999999999998</v>
      </c>
      <c r="D39" s="94">
        <v>75.037999999999997</v>
      </c>
      <c r="E39" s="94">
        <v>0.55100000000000005</v>
      </c>
      <c r="F39" s="94">
        <v>6.2E-2</v>
      </c>
      <c r="G39" s="98">
        <f t="shared" si="9"/>
        <v>75.650999999999996</v>
      </c>
      <c r="H39" s="6">
        <f t="shared" si="0"/>
        <v>227.08877227080629</v>
      </c>
      <c r="I39" s="6">
        <f t="shared" si="1"/>
        <v>1.6697687084349242</v>
      </c>
      <c r="J39" s="6">
        <f t="shared" si="2"/>
        <v>3.0694246921458938E-3</v>
      </c>
      <c r="K39" s="6">
        <f t="shared" si="10"/>
        <v>228.76161040393336</v>
      </c>
      <c r="L39" s="37">
        <f t="shared" si="3"/>
        <v>0</v>
      </c>
      <c r="M39" s="6">
        <f t="shared" si="4"/>
        <v>7.3529337964965682E-3</v>
      </c>
      <c r="N39" s="6">
        <f t="shared" si="5"/>
        <v>1.3516408853915354E-5</v>
      </c>
      <c r="O39" s="6">
        <f t="shared" si="6"/>
        <v>7.3429462405714451E-3</v>
      </c>
      <c r="P39" s="6">
        <f t="shared" si="7"/>
        <v>1.0142442875801002E-3</v>
      </c>
      <c r="Q39" s="6">
        <f t="shared" si="8"/>
        <v>3.0694246921458938E-3</v>
      </c>
      <c r="R39" s="93">
        <v>4.1455059957899998E-2</v>
      </c>
      <c r="S39" s="30"/>
      <c r="T39" s="30"/>
      <c r="U39" s="30"/>
      <c r="V39" s="30"/>
      <c r="W39" s="30"/>
      <c r="AK39" s="11"/>
      <c r="AL39" s="11"/>
      <c r="AM39" s="11"/>
      <c r="AN39" s="11"/>
    </row>
    <row r="40" spans="1:40" ht="18" x14ac:dyDescent="0.2">
      <c r="A40" s="26">
        <v>30</v>
      </c>
      <c r="B40" s="6">
        <f>(((A49/$A$11)*$A$14)/$B$21)*1000</f>
        <v>228.76161040393336</v>
      </c>
      <c r="C40" s="94">
        <v>1.0580000000000001</v>
      </c>
      <c r="D40" s="94">
        <v>73.194999999999993</v>
      </c>
      <c r="E40" s="94">
        <v>0.53800000000000003</v>
      </c>
      <c r="F40" s="94">
        <v>0.06</v>
      </c>
      <c r="G40" s="98">
        <f t="shared" si="9"/>
        <v>73.792999999999992</v>
      </c>
      <c r="H40" s="6">
        <f t="shared" si="0"/>
        <v>227.08877227080629</v>
      </c>
      <c r="I40" s="6">
        <f t="shared" si="1"/>
        <v>1.6697687084349242</v>
      </c>
      <c r="J40" s="6">
        <f t="shared" si="2"/>
        <v>3.0694246921458938E-3</v>
      </c>
      <c r="K40" s="6">
        <f t="shared" si="10"/>
        <v>228.76161040393336</v>
      </c>
      <c r="L40" s="37">
        <f t="shared" si="3"/>
        <v>0</v>
      </c>
      <c r="M40" s="6">
        <f t="shared" si="4"/>
        <v>7.3529337964965682E-3</v>
      </c>
      <c r="N40" s="6">
        <f t="shared" si="5"/>
        <v>1.3516408853915354E-5</v>
      </c>
      <c r="O40" s="6">
        <f t="shared" si="6"/>
        <v>7.3502288407678133E-3</v>
      </c>
      <c r="P40" s="6">
        <f t="shared" si="7"/>
        <v>9.8933354606233425E-4</v>
      </c>
      <c r="Q40" s="6">
        <f t="shared" si="8"/>
        <v>3.0694246921458938E-3</v>
      </c>
      <c r="R40" s="93"/>
      <c r="S40" s="30"/>
      <c r="T40" s="30"/>
      <c r="U40" s="30"/>
      <c r="V40" s="30"/>
      <c r="W40" s="30"/>
      <c r="AK40" s="11"/>
      <c r="AL40" s="11"/>
      <c r="AM40" s="11"/>
      <c r="AN40" s="11"/>
    </row>
    <row r="41" spans="1:40" s="30" customFormat="1" ht="18" x14ac:dyDescent="0.2">
      <c r="A41" s="45"/>
      <c r="C41" s="45"/>
      <c r="D41" s="45"/>
      <c r="E41" s="45"/>
      <c r="K41" s="3"/>
      <c r="L41" s="38">
        <f>AVERAGE(M33:M39)</f>
        <v>7.3529337964965674E-3</v>
      </c>
      <c r="M41" s="38">
        <f>AVERAGE(N33:N39)</f>
        <v>1.3516408853915358E-5</v>
      </c>
      <c r="X41"/>
      <c r="Y41"/>
      <c r="Z41"/>
      <c r="AA41"/>
      <c r="AB41"/>
      <c r="AC41"/>
      <c r="AD41"/>
      <c r="AE41"/>
      <c r="AF41"/>
      <c r="AG41"/>
      <c r="AH41"/>
      <c r="AI41"/>
      <c r="AJ41"/>
      <c r="AK41" s="56"/>
      <c r="AL41" s="56"/>
      <c r="AM41" s="56"/>
      <c r="AN41" s="56"/>
    </row>
    <row r="42" spans="1:40" x14ac:dyDescent="0.15">
      <c r="S42" s="30"/>
      <c r="T42" s="30"/>
      <c r="U42" s="30"/>
      <c r="V42" s="30"/>
      <c r="W42" s="30"/>
      <c r="AK42" s="11"/>
      <c r="AL42" s="11"/>
      <c r="AM42" s="11"/>
      <c r="AN42" s="11"/>
    </row>
    <row r="43" spans="1:40" x14ac:dyDescent="0.15">
      <c r="A43" s="5" t="s">
        <v>107</v>
      </c>
      <c r="S43" s="30"/>
      <c r="T43" s="30"/>
      <c r="U43" s="30"/>
      <c r="V43" s="30"/>
      <c r="W43" s="30"/>
      <c r="AK43" s="11"/>
      <c r="AL43" s="11"/>
      <c r="AM43" s="11"/>
      <c r="AN43" s="11"/>
    </row>
    <row r="44" spans="1:40" x14ac:dyDescent="0.15">
      <c r="A44" s="6">
        <f>A33*0.78</f>
        <v>3.9000000000000004</v>
      </c>
      <c r="S44" s="30"/>
      <c r="T44" s="30"/>
      <c r="U44" s="30"/>
      <c r="V44" s="30"/>
      <c r="W44" s="30"/>
      <c r="AK44" s="11"/>
      <c r="AL44" s="11"/>
      <c r="AM44" s="11"/>
      <c r="AN44" s="11"/>
    </row>
    <row r="45" spans="1:40" x14ac:dyDescent="0.15">
      <c r="A45" s="6">
        <f>A35*0.78</f>
        <v>7.8000000000000007</v>
      </c>
      <c r="S45" s="30"/>
      <c r="T45" s="30"/>
      <c r="U45" s="30"/>
      <c r="V45" s="30"/>
      <c r="W45" s="30"/>
      <c r="AK45" s="11"/>
      <c r="AL45" s="11"/>
      <c r="AM45" s="11"/>
      <c r="AN45" s="11"/>
    </row>
    <row r="46" spans="1:40" ht="18" x14ac:dyDescent="0.2">
      <c r="A46" s="6">
        <f>A37*0.78</f>
        <v>15.600000000000001</v>
      </c>
      <c r="N46" s="44" t="s">
        <v>118</v>
      </c>
      <c r="S46" s="30"/>
      <c r="T46" s="30"/>
      <c r="U46" s="30"/>
      <c r="V46" s="30"/>
      <c r="W46" s="30"/>
      <c r="AK46" s="11"/>
      <c r="AL46" s="11"/>
      <c r="AM46" s="11"/>
      <c r="AN46" s="11"/>
    </row>
    <row r="47" spans="1:40" x14ac:dyDescent="0.15">
      <c r="A47" s="6">
        <f>A38*0.78</f>
        <v>15.600000000000001</v>
      </c>
      <c r="S47" s="30"/>
      <c r="T47" s="30"/>
      <c r="U47" s="30"/>
      <c r="V47" s="30"/>
      <c r="W47" s="30"/>
      <c r="AK47" s="11"/>
      <c r="AL47" s="11"/>
      <c r="AM47" s="11"/>
      <c r="AN47" s="11"/>
    </row>
    <row r="48" spans="1:40" x14ac:dyDescent="0.15">
      <c r="A48" s="6">
        <f>A39*0.78</f>
        <v>23.400000000000002</v>
      </c>
      <c r="S48" s="30"/>
      <c r="T48" s="30"/>
      <c r="U48" s="30"/>
      <c r="V48" s="30"/>
      <c r="W48" s="30"/>
      <c r="AK48" s="11"/>
      <c r="AL48" s="11"/>
      <c r="AM48" s="11"/>
      <c r="AN48" s="11"/>
    </row>
    <row r="49" spans="1:40" x14ac:dyDescent="0.15">
      <c r="A49" s="6">
        <f>A40*0.78</f>
        <v>23.400000000000002</v>
      </c>
      <c r="S49" s="30"/>
      <c r="T49" s="30"/>
      <c r="U49" s="30"/>
      <c r="V49" s="30"/>
      <c r="W49" s="30"/>
      <c r="AK49" s="11"/>
      <c r="AL49" s="11"/>
      <c r="AM49" s="11"/>
      <c r="AN49" s="11"/>
    </row>
    <row r="50" spans="1:40" x14ac:dyDescent="0.15">
      <c r="S50" s="30"/>
      <c r="T50" s="30"/>
      <c r="U50" s="30"/>
      <c r="V50" s="30"/>
      <c r="W50" s="30"/>
      <c r="AK50" s="11"/>
      <c r="AL50" s="11"/>
      <c r="AM50" s="11"/>
      <c r="AN50" s="11"/>
    </row>
    <row r="51" spans="1:40" x14ac:dyDescent="0.15">
      <c r="S51" s="30"/>
      <c r="T51" s="30"/>
      <c r="U51" s="30"/>
      <c r="V51" s="30"/>
      <c r="W51" s="30"/>
      <c r="AK51" s="11"/>
      <c r="AL51" s="11"/>
      <c r="AM51" s="11"/>
      <c r="AN51" s="11"/>
    </row>
    <row r="52" spans="1:40" x14ac:dyDescent="0.15">
      <c r="S52" s="30"/>
      <c r="T52" s="30"/>
      <c r="U52" s="30"/>
      <c r="V52" s="30"/>
      <c r="W52" s="30"/>
      <c r="AK52" s="11"/>
      <c r="AL52" s="11"/>
      <c r="AM52" s="11"/>
      <c r="AN52" s="11"/>
    </row>
    <row r="53" spans="1:40" x14ac:dyDescent="0.15">
      <c r="S53" s="30"/>
      <c r="T53" s="30"/>
      <c r="U53" s="30"/>
      <c r="V53" s="30"/>
      <c r="W53" s="30"/>
      <c r="AK53" s="11"/>
      <c r="AL53" s="11"/>
      <c r="AM53" s="11"/>
      <c r="AN53" s="11"/>
    </row>
    <row r="54" spans="1:40" ht="18" x14ac:dyDescent="0.2">
      <c r="B54" s="4" t="s">
        <v>116</v>
      </c>
      <c r="C54" s="26">
        <v>3.0615000000000001</v>
      </c>
      <c r="E54" s="4" t="s">
        <v>117</v>
      </c>
      <c r="F54" s="26">
        <v>3.0659000000000001</v>
      </c>
      <c r="H54" s="4" t="s">
        <v>62</v>
      </c>
      <c r="I54" s="26">
        <v>3.0615000000000001</v>
      </c>
      <c r="K54" s="4" t="s">
        <v>34</v>
      </c>
      <c r="L54" s="26">
        <v>3.1476999999999999</v>
      </c>
      <c r="S54" s="30"/>
      <c r="T54" s="30"/>
      <c r="U54" s="30"/>
      <c r="V54" s="30"/>
      <c r="W54" s="30"/>
      <c r="AK54" s="11"/>
      <c r="AL54" s="11"/>
      <c r="AM54" s="11"/>
      <c r="AN54" s="11"/>
    </row>
    <row r="55" spans="1:40" x14ac:dyDescent="0.15">
      <c r="B55" s="52" t="s">
        <v>61</v>
      </c>
      <c r="E55" s="52" t="s">
        <v>61</v>
      </c>
      <c r="H55" s="52" t="s">
        <v>61</v>
      </c>
      <c r="K55" s="52" t="s">
        <v>61</v>
      </c>
      <c r="S55" s="30"/>
      <c r="T55" s="30"/>
      <c r="U55" s="30"/>
      <c r="V55" s="30"/>
      <c r="W55" s="30"/>
      <c r="AK55" s="11"/>
      <c r="AL55" s="11"/>
      <c r="AM55" s="11"/>
      <c r="AN55" s="11"/>
    </row>
    <row r="56" spans="1:40" ht="7.5" customHeight="1" x14ac:dyDescent="0.15">
      <c r="A56" s="41"/>
      <c r="B56" s="41"/>
      <c r="C56" s="41"/>
      <c r="D56" s="41"/>
      <c r="E56" s="41"/>
      <c r="F56" s="41"/>
      <c r="G56" s="41"/>
      <c r="H56" s="41"/>
      <c r="I56" s="41"/>
      <c r="J56" s="41"/>
      <c r="K56" s="41"/>
      <c r="L56" s="41"/>
      <c r="M56" s="41"/>
      <c r="N56" s="41"/>
      <c r="O56" s="41"/>
      <c r="P56" s="41"/>
      <c r="Q56" s="41"/>
      <c r="R56" s="41"/>
      <c r="S56" s="30"/>
      <c r="T56" s="30"/>
      <c r="U56" s="30"/>
      <c r="V56" s="30"/>
      <c r="W56" s="30"/>
      <c r="AK56" s="11"/>
      <c r="AL56" s="11"/>
      <c r="AM56" s="11"/>
      <c r="AN56" s="11"/>
    </row>
    <row r="57" spans="1:40" ht="16" x14ac:dyDescent="0.2">
      <c r="S57" s="30"/>
      <c r="U57" s="71" t="s">
        <v>37</v>
      </c>
      <c r="V57" s="30"/>
      <c r="W57" s="30"/>
      <c r="AK57" s="11"/>
      <c r="AL57" s="11"/>
      <c r="AM57" s="11"/>
      <c r="AN57" s="11"/>
    </row>
    <row r="58" spans="1:40" ht="28" x14ac:dyDescent="0.3">
      <c r="A58" s="76" t="s">
        <v>43</v>
      </c>
      <c r="S58" s="30"/>
      <c r="U58" s="71"/>
      <c r="V58" s="30"/>
      <c r="W58" s="30"/>
      <c r="AK58" s="11"/>
      <c r="AL58" s="11"/>
      <c r="AM58" s="11"/>
      <c r="AN58" s="11"/>
    </row>
    <row r="59" spans="1:40" ht="16" x14ac:dyDescent="0.2">
      <c r="A59" s="75" t="s">
        <v>123</v>
      </c>
      <c r="T59" s="30"/>
      <c r="U59" s="71"/>
      <c r="V59" s="30"/>
      <c r="W59" s="30"/>
      <c r="AK59" s="11"/>
      <c r="AL59" s="11"/>
      <c r="AM59" s="11"/>
      <c r="AN59" s="11"/>
    </row>
    <row r="60" spans="1:40" ht="16" x14ac:dyDescent="0.2">
      <c r="A60" s="75" t="s">
        <v>124</v>
      </c>
      <c r="T60" s="30"/>
      <c r="U60" s="71"/>
      <c r="V60" s="30"/>
      <c r="W60" s="30"/>
      <c r="AK60" s="11"/>
      <c r="AL60" s="11"/>
      <c r="AM60" s="11"/>
      <c r="AN60" s="11"/>
    </row>
    <row r="61" spans="1:40" ht="16" x14ac:dyDescent="0.2">
      <c r="A61" s="75"/>
      <c r="T61" s="30"/>
      <c r="U61" s="71"/>
      <c r="V61" s="30"/>
      <c r="W61" s="30"/>
      <c r="AK61" s="11"/>
      <c r="AL61" s="11"/>
      <c r="AM61" s="11"/>
      <c r="AN61" s="11"/>
    </row>
    <row r="62" spans="1:40" ht="16" x14ac:dyDescent="0.2">
      <c r="T62" s="30"/>
      <c r="U62" s="71"/>
      <c r="V62" s="30"/>
      <c r="W62" s="30"/>
      <c r="AK62" s="11"/>
      <c r="AL62" s="11"/>
      <c r="AM62" s="11"/>
      <c r="AN62" s="11"/>
    </row>
    <row r="63" spans="1:40" ht="18" x14ac:dyDescent="0.2">
      <c r="A63" s="77" t="s">
        <v>7</v>
      </c>
      <c r="L63" s="60" t="s">
        <v>26</v>
      </c>
      <c r="M63" s="66"/>
      <c r="N63" s="67" t="s">
        <v>26</v>
      </c>
      <c r="O63" s="61"/>
      <c r="P63" s="68" t="s">
        <v>27</v>
      </c>
      <c r="Q63" s="68" t="s">
        <v>28</v>
      </c>
      <c r="T63" s="30"/>
      <c r="U63" s="71" t="s">
        <v>38</v>
      </c>
      <c r="V63" s="30"/>
      <c r="W63" s="30"/>
      <c r="AK63" s="11"/>
      <c r="AL63" s="11"/>
      <c r="AM63" s="11"/>
      <c r="AN63" s="11"/>
    </row>
    <row r="64" spans="1:40" ht="18" x14ac:dyDescent="0.2">
      <c r="A64" s="59"/>
      <c r="B64" s="81" t="s">
        <v>130</v>
      </c>
      <c r="C64" s="83" t="s">
        <v>29</v>
      </c>
      <c r="D64" s="81" t="s">
        <v>5</v>
      </c>
      <c r="E64" s="81" t="s">
        <v>6</v>
      </c>
      <c r="F64" s="84" t="s">
        <v>114</v>
      </c>
      <c r="G64" s="81" t="s">
        <v>122</v>
      </c>
      <c r="H64" s="81" t="s">
        <v>50</v>
      </c>
      <c r="I64" s="5" t="s">
        <v>14</v>
      </c>
      <c r="J64" s="5" t="s">
        <v>15</v>
      </c>
      <c r="K64" s="5" t="s">
        <v>16</v>
      </c>
      <c r="L64" s="62" t="s">
        <v>17</v>
      </c>
      <c r="M64" s="32" t="s">
        <v>18</v>
      </c>
      <c r="N64" s="32" t="s">
        <v>19</v>
      </c>
      <c r="O64" s="63" t="s">
        <v>20</v>
      </c>
      <c r="P64" s="5" t="s">
        <v>119</v>
      </c>
      <c r="Q64" s="5" t="s">
        <v>84</v>
      </c>
      <c r="R64" s="57" t="s">
        <v>30</v>
      </c>
      <c r="S64" s="57" t="s">
        <v>31</v>
      </c>
      <c r="T64" s="57" t="s">
        <v>35</v>
      </c>
      <c r="U64" s="70" t="s">
        <v>36</v>
      </c>
      <c r="V64" s="57"/>
      <c r="W64" s="2"/>
      <c r="AK64" s="11"/>
      <c r="AL64" s="11"/>
      <c r="AM64" s="11"/>
      <c r="AN64" s="11"/>
    </row>
    <row r="65" spans="1:40" ht="18" x14ac:dyDescent="0.2">
      <c r="A65" s="94" t="s">
        <v>222</v>
      </c>
      <c r="B65" s="100">
        <v>0</v>
      </c>
      <c r="C65" s="101">
        <v>-0.26800000000000002</v>
      </c>
      <c r="D65" s="101">
        <v>28.481000000000002</v>
      </c>
      <c r="E65" s="101">
        <v>0.20899999999999999</v>
      </c>
      <c r="F65" s="101">
        <v>1.9E-2</v>
      </c>
      <c r="G65" s="102"/>
      <c r="H65" s="100">
        <v>1</v>
      </c>
      <c r="I65" s="6">
        <f t="shared" ref="I65:I76" si="11">$C$54*D65</f>
        <v>87.194581500000012</v>
      </c>
      <c r="J65" s="6">
        <f t="shared" ref="J65:J76" si="12">$F$54*E65</f>
        <v>0.64077309999999998</v>
      </c>
      <c r="K65" s="6">
        <f t="shared" ref="K65:K76" si="13">$I$54*F65</f>
        <v>5.8168499999999998E-2</v>
      </c>
      <c r="L65" s="64">
        <f t="shared" ref="L65:L76" si="14">$L$41*I65</f>
        <v>0.64113598518272441</v>
      </c>
      <c r="M65" s="33">
        <f t="shared" ref="M65:M76" si="15">$M$41*I65</f>
        <v>1.1785576134000445E-3</v>
      </c>
      <c r="N65" s="33">
        <f>J65-L65</f>
        <v>-3.6288518272442616E-4</v>
      </c>
      <c r="O65" s="65">
        <f t="shared" ref="O65:O76" si="16">K65-M65</f>
        <v>5.6989942386599955E-2</v>
      </c>
      <c r="P65" s="6">
        <f t="shared" ref="P65:P76" si="17">N65/H65</f>
        <v>-3.6288518272442616E-4</v>
      </c>
      <c r="Q65" s="6">
        <f t="shared" ref="Q65:Q76" si="18">O65/H65</f>
        <v>5.6989942386599955E-2</v>
      </c>
      <c r="R65" s="69">
        <f t="shared" ref="R65:R76" si="19">((C65/1000+1)*0.0036765)/(1+((C65/1000+1)*0.0036765))</f>
        <v>3.6620547618977633E-3</v>
      </c>
      <c r="S65" s="69">
        <f>R65-0.0036630329</f>
        <v>-9.7813810223668085E-7</v>
      </c>
      <c r="T65">
        <f t="shared" ref="T65:T76" si="20">(D65+E65+F65)*$L$54</f>
        <v>90.367319299999991</v>
      </c>
      <c r="U65" s="70">
        <f t="shared" ref="U65:U76" si="21">(((2*(R65)*(1-R65))*T65)-((2*(0.003663)*(1-0.003663))*T65))/H65</f>
        <v>-1.6958587446402884E-4</v>
      </c>
      <c r="W65" s="30"/>
      <c r="AK65" s="11"/>
      <c r="AL65" s="11"/>
      <c r="AM65" s="11"/>
      <c r="AN65" s="11"/>
    </row>
    <row r="66" spans="1:40" ht="18" x14ac:dyDescent="0.2">
      <c r="A66" s="93" t="s">
        <v>243</v>
      </c>
      <c r="B66" s="100">
        <v>0</v>
      </c>
      <c r="C66" s="101">
        <v>220.65199999999999</v>
      </c>
      <c r="D66" s="101">
        <v>12.028</v>
      </c>
      <c r="E66" s="101">
        <v>0.108</v>
      </c>
      <c r="F66" s="101">
        <v>0.379</v>
      </c>
      <c r="G66" s="102"/>
      <c r="H66" s="100">
        <v>1</v>
      </c>
      <c r="I66" s="6">
        <f t="shared" si="11"/>
        <v>36.823722000000004</v>
      </c>
      <c r="J66" s="6">
        <f t="shared" si="12"/>
        <v>0.3311172</v>
      </c>
      <c r="K66" s="6">
        <f t="shared" si="13"/>
        <v>1.1603085</v>
      </c>
      <c r="L66" s="64">
        <f t="shared" si="14"/>
        <v>0.27076239000659419</v>
      </c>
      <c r="M66" s="33">
        <f t="shared" si="15"/>
        <v>4.9772448207491781E-4</v>
      </c>
      <c r="N66" s="33">
        <f t="shared" ref="N66:N76" si="22">J66-L66</f>
        <v>6.0354809993405811E-2</v>
      </c>
      <c r="O66" s="65">
        <f t="shared" si="16"/>
        <v>1.159810775517925</v>
      </c>
      <c r="P66" s="6">
        <f t="shared" si="17"/>
        <v>6.0354809993405811E-2</v>
      </c>
      <c r="Q66" s="6">
        <f t="shared" si="18"/>
        <v>1.159810775517925</v>
      </c>
      <c r="R66" s="69">
        <f t="shared" si="19"/>
        <v>4.4676773613297931E-3</v>
      </c>
      <c r="S66" s="69">
        <f t="shared" ref="S66:S76" si="23">R66-0.0036630329</f>
        <v>8.0464446132979314E-4</v>
      </c>
      <c r="T66">
        <f t="shared" si="20"/>
        <v>39.393465499999998</v>
      </c>
      <c r="U66" s="70">
        <f t="shared" si="21"/>
        <v>6.2882590575236819E-2</v>
      </c>
      <c r="V66" s="30"/>
      <c r="W66" s="30"/>
      <c r="AK66" s="11"/>
      <c r="AL66" s="11"/>
      <c r="AM66" s="11"/>
      <c r="AN66" s="11"/>
    </row>
    <row r="67" spans="1:40" ht="18" x14ac:dyDescent="0.2">
      <c r="A67" s="94" t="s">
        <v>257</v>
      </c>
      <c r="B67" s="100">
        <v>1</v>
      </c>
      <c r="C67" s="101">
        <v>90.646000000000001</v>
      </c>
      <c r="D67" s="101">
        <v>12.276</v>
      </c>
      <c r="E67" s="101">
        <v>9.8000000000000004E-2</v>
      </c>
      <c r="F67" s="101">
        <v>0.249</v>
      </c>
      <c r="G67" s="102"/>
      <c r="H67" s="100">
        <v>1</v>
      </c>
      <c r="I67" s="6">
        <f t="shared" si="11"/>
        <v>37.582974</v>
      </c>
      <c r="J67" s="6">
        <f t="shared" si="12"/>
        <v>0.30045820000000001</v>
      </c>
      <c r="K67" s="6">
        <f t="shared" si="13"/>
        <v>0.76231349999999998</v>
      </c>
      <c r="L67" s="64">
        <f t="shared" si="14"/>
        <v>0.27634511969745179</v>
      </c>
      <c r="M67" s="33">
        <f t="shared" si="15"/>
        <v>5.0798684253007065E-4</v>
      </c>
      <c r="N67" s="33">
        <f t="shared" si="22"/>
        <v>2.4113080302548218E-2</v>
      </c>
      <c r="O67" s="65">
        <f t="shared" si="16"/>
        <v>0.76180551315746992</v>
      </c>
      <c r="P67" s="6">
        <f t="shared" si="17"/>
        <v>2.4113080302548218E-2</v>
      </c>
      <c r="Q67" s="6">
        <f t="shared" si="18"/>
        <v>0.76180551315746992</v>
      </c>
      <c r="R67" s="69">
        <f t="shared" si="19"/>
        <v>3.9937460557396554E-3</v>
      </c>
      <c r="S67" s="69">
        <f t="shared" si="23"/>
        <v>3.3071315573965539E-4</v>
      </c>
      <c r="T67">
        <f t="shared" si="20"/>
        <v>39.733417100000004</v>
      </c>
      <c r="U67" s="70">
        <f t="shared" si="21"/>
        <v>2.608209709877779E-2</v>
      </c>
      <c r="V67" s="30"/>
      <c r="W67" s="30"/>
      <c r="AK67" s="11"/>
      <c r="AL67" s="11"/>
      <c r="AM67" s="11"/>
      <c r="AN67" s="11"/>
    </row>
    <row r="68" spans="1:40" ht="18" x14ac:dyDescent="0.2">
      <c r="A68" s="94" t="s">
        <v>274</v>
      </c>
      <c r="B68" s="100">
        <v>1</v>
      </c>
      <c r="C68" s="101">
        <v>143.11199999999999</v>
      </c>
      <c r="D68" s="101">
        <v>12.052</v>
      </c>
      <c r="E68" s="101">
        <v>0.10100000000000001</v>
      </c>
      <c r="F68" s="101">
        <v>0.38300000000000001</v>
      </c>
      <c r="G68" s="102"/>
      <c r="H68" s="100">
        <v>1</v>
      </c>
      <c r="I68" s="6">
        <f t="shared" si="11"/>
        <v>36.897198000000003</v>
      </c>
      <c r="J68" s="6">
        <f t="shared" si="12"/>
        <v>0.30965590000000004</v>
      </c>
      <c r="K68" s="6">
        <f t="shared" si="13"/>
        <v>1.1725545000000002</v>
      </c>
      <c r="L68" s="64">
        <f t="shared" si="14"/>
        <v>0.27130265417022559</v>
      </c>
      <c r="M68" s="33">
        <f t="shared" si="15"/>
        <v>4.9871761373186804E-4</v>
      </c>
      <c r="N68" s="33">
        <f t="shared" si="22"/>
        <v>3.8353245829774452E-2</v>
      </c>
      <c r="O68" s="65">
        <f t="shared" si="16"/>
        <v>1.1720557823862683</v>
      </c>
      <c r="P68" s="6">
        <f t="shared" si="17"/>
        <v>3.8353245829774452E-2</v>
      </c>
      <c r="Q68" s="6">
        <f t="shared" si="18"/>
        <v>1.1720557823862683</v>
      </c>
      <c r="R68" s="69">
        <f t="shared" si="19"/>
        <v>4.1850629080627698E-3</v>
      </c>
      <c r="S68" s="69">
        <f t="shared" si="23"/>
        <v>5.2203000806276979E-4</v>
      </c>
      <c r="T68">
        <f t="shared" si="20"/>
        <v>39.459567200000002</v>
      </c>
      <c r="U68" s="70">
        <f t="shared" si="21"/>
        <v>4.0877406706774366E-2</v>
      </c>
      <c r="V68" s="30"/>
      <c r="W68" s="30"/>
      <c r="AK68" s="11"/>
      <c r="AL68" s="11"/>
      <c r="AM68" s="11"/>
      <c r="AN68" s="11"/>
    </row>
    <row r="69" spans="1:40" ht="18" x14ac:dyDescent="0.2">
      <c r="A69" s="94" t="s">
        <v>291</v>
      </c>
      <c r="B69" s="100">
        <v>2</v>
      </c>
      <c r="C69" s="101">
        <v>110.64100000000001</v>
      </c>
      <c r="D69" s="101">
        <v>13.255000000000001</v>
      </c>
      <c r="E69" s="101">
        <v>0.108</v>
      </c>
      <c r="F69" s="101">
        <v>0.29499999999999998</v>
      </c>
      <c r="G69" s="102"/>
      <c r="H69" s="100">
        <v>1</v>
      </c>
      <c r="I69" s="6">
        <f t="shared" si="11"/>
        <v>40.580182500000006</v>
      </c>
      <c r="J69" s="6">
        <f t="shared" si="12"/>
        <v>0.3311172</v>
      </c>
      <c r="K69" s="6">
        <f t="shared" si="13"/>
        <v>0.90314249999999996</v>
      </c>
      <c r="L69" s="64">
        <f t="shared" si="14"/>
        <v>0.29838339537224862</v>
      </c>
      <c r="M69" s="33">
        <f t="shared" si="15"/>
        <v>5.4849833803650115E-4</v>
      </c>
      <c r="N69" s="33">
        <f t="shared" si="22"/>
        <v>3.2733804627751384E-2</v>
      </c>
      <c r="O69" s="65">
        <f t="shared" si="16"/>
        <v>0.90259400166196346</v>
      </c>
      <c r="P69" s="6">
        <f t="shared" si="17"/>
        <v>3.2733804627751384E-2</v>
      </c>
      <c r="Q69" s="6">
        <f t="shared" si="18"/>
        <v>0.90259400166196346</v>
      </c>
      <c r="R69" s="69">
        <f t="shared" si="19"/>
        <v>4.0666663332065084E-3</v>
      </c>
      <c r="S69" s="69">
        <f t="shared" si="23"/>
        <v>4.0363343320650846E-4</v>
      </c>
      <c r="T69">
        <f t="shared" si="20"/>
        <v>42.991286600000002</v>
      </c>
      <c r="U69" s="70">
        <f t="shared" si="21"/>
        <v>3.4439986696866598E-2</v>
      </c>
      <c r="V69" s="30"/>
      <c r="W69" s="30"/>
      <c r="AK69" s="11"/>
      <c r="AL69" s="11"/>
      <c r="AM69" s="11"/>
      <c r="AN69" s="11"/>
    </row>
    <row r="70" spans="1:40" ht="18" x14ac:dyDescent="0.2">
      <c r="A70" s="94" t="s">
        <v>308</v>
      </c>
      <c r="B70" s="100">
        <v>2</v>
      </c>
      <c r="C70" s="101">
        <v>126.13200000000001</v>
      </c>
      <c r="D70" s="101">
        <v>13.29</v>
      </c>
      <c r="E70" s="101">
        <v>0.11</v>
      </c>
      <c r="F70" s="101">
        <v>0.38600000000000001</v>
      </c>
      <c r="G70" s="102"/>
      <c r="H70" s="100">
        <v>1</v>
      </c>
      <c r="I70" s="6">
        <f t="shared" si="11"/>
        <v>40.687334999999997</v>
      </c>
      <c r="J70" s="6">
        <f t="shared" si="12"/>
        <v>0.33724900000000002</v>
      </c>
      <c r="K70" s="6">
        <f t="shared" si="13"/>
        <v>1.1817390000000001</v>
      </c>
      <c r="L70" s="64">
        <f t="shared" si="14"/>
        <v>0.29917128061087767</v>
      </c>
      <c r="M70" s="33">
        <f t="shared" si="15"/>
        <v>5.4994665503622019E-4</v>
      </c>
      <c r="N70" s="33">
        <f t="shared" si="22"/>
        <v>3.8077719389122355E-2</v>
      </c>
      <c r="O70" s="65">
        <f t="shared" si="16"/>
        <v>1.1811890533449638</v>
      </c>
      <c r="P70" s="6">
        <f t="shared" si="17"/>
        <v>3.8077719389122355E-2</v>
      </c>
      <c r="Q70" s="6">
        <f t="shared" si="18"/>
        <v>1.1811890533449638</v>
      </c>
      <c r="R70" s="69">
        <f t="shared" si="19"/>
        <v>4.1231535176219575E-3</v>
      </c>
      <c r="S70" s="69">
        <f t="shared" si="23"/>
        <v>4.6012061762195754E-4</v>
      </c>
      <c r="T70">
        <f t="shared" si="20"/>
        <v>43.394192199999992</v>
      </c>
      <c r="U70" s="70">
        <f t="shared" si="21"/>
        <v>3.9625032696346041E-2</v>
      </c>
      <c r="AK70" s="11"/>
      <c r="AL70" s="11"/>
      <c r="AM70" s="11"/>
      <c r="AN70" s="11"/>
    </row>
    <row r="71" spans="1:40" ht="18" x14ac:dyDescent="0.2">
      <c r="A71" s="94" t="s">
        <v>326</v>
      </c>
      <c r="B71" s="100">
        <v>0</v>
      </c>
      <c r="C71" s="101">
        <v>97.393000000000001</v>
      </c>
      <c r="D71" s="101">
        <v>12.824</v>
      </c>
      <c r="E71" s="101">
        <v>0.10299999999999999</v>
      </c>
      <c r="F71" s="101">
        <v>0.20599999999999999</v>
      </c>
      <c r="G71" s="102"/>
      <c r="H71" s="100">
        <v>1</v>
      </c>
      <c r="I71" s="6">
        <f t="shared" si="11"/>
        <v>39.260676000000004</v>
      </c>
      <c r="J71" s="6">
        <f t="shared" si="12"/>
        <v>0.3157877</v>
      </c>
      <c r="K71" s="6">
        <f t="shared" si="13"/>
        <v>0.63066900000000004</v>
      </c>
      <c r="L71" s="64">
        <f t="shared" si="14"/>
        <v>0.28868115143370171</v>
      </c>
      <c r="M71" s="33">
        <f t="shared" si="15"/>
        <v>5.3066334869710224E-4</v>
      </c>
      <c r="N71" s="33">
        <f t="shared" si="22"/>
        <v>2.7106548566298294E-2</v>
      </c>
      <c r="O71" s="65">
        <f t="shared" si="16"/>
        <v>0.63013833665130292</v>
      </c>
      <c r="P71" s="6">
        <f t="shared" si="17"/>
        <v>2.7106548566298294E-2</v>
      </c>
      <c r="Q71" s="6">
        <f t="shared" si="18"/>
        <v>0.63013833665130292</v>
      </c>
      <c r="R71" s="69">
        <f t="shared" si="19"/>
        <v>4.0183530564361697E-3</v>
      </c>
      <c r="S71" s="69">
        <f t="shared" si="23"/>
        <v>3.5532015643616969E-4</v>
      </c>
      <c r="T71">
        <f t="shared" si="20"/>
        <v>41.3387441</v>
      </c>
      <c r="U71" s="70">
        <f t="shared" si="21"/>
        <v>2.9154022296304705E-2</v>
      </c>
      <c r="AK71" s="11"/>
      <c r="AL71" s="11"/>
      <c r="AM71" s="11"/>
      <c r="AN71" s="11"/>
    </row>
    <row r="72" spans="1:40" ht="18" x14ac:dyDescent="0.2">
      <c r="A72" s="94" t="s">
        <v>343</v>
      </c>
      <c r="B72" s="100">
        <v>0</v>
      </c>
      <c r="C72" s="101">
        <v>97.286000000000001</v>
      </c>
      <c r="D72" s="101">
        <v>13.903</v>
      </c>
      <c r="E72" s="101">
        <v>0.112</v>
      </c>
      <c r="F72" s="101">
        <v>0.28899999999999998</v>
      </c>
      <c r="G72" s="102"/>
      <c r="H72" s="100">
        <v>1</v>
      </c>
      <c r="I72" s="6">
        <f t="shared" si="11"/>
        <v>42.564034500000005</v>
      </c>
      <c r="J72" s="6">
        <f t="shared" si="12"/>
        <v>0.34338080000000004</v>
      </c>
      <c r="K72" s="6">
        <f t="shared" si="13"/>
        <v>0.88477349999999999</v>
      </c>
      <c r="L72" s="64">
        <f t="shared" si="14"/>
        <v>0.31297052779029594</v>
      </c>
      <c r="M72" s="33">
        <f t="shared" si="15"/>
        <v>5.7531289277415877E-4</v>
      </c>
      <c r="N72" s="33">
        <f t="shared" si="22"/>
        <v>3.0410272209704103E-2</v>
      </c>
      <c r="O72" s="65">
        <f t="shared" si="16"/>
        <v>0.88419818710722586</v>
      </c>
      <c r="P72" s="6">
        <f>N72/H72</f>
        <v>3.0410272209704103E-2</v>
      </c>
      <c r="Q72" s="6">
        <f t="shared" si="18"/>
        <v>0.88419818710722586</v>
      </c>
      <c r="R72" s="69">
        <f t="shared" si="19"/>
        <v>4.0179628259548695E-3</v>
      </c>
      <c r="S72" s="69">
        <f t="shared" si="23"/>
        <v>3.5492992595486956E-4</v>
      </c>
      <c r="T72">
        <f t="shared" si="20"/>
        <v>45.024700799999998</v>
      </c>
      <c r="U72" s="70">
        <f t="shared" si="21"/>
        <v>3.1718674311810857E-2</v>
      </c>
      <c r="AK72" s="11"/>
      <c r="AL72" s="11"/>
      <c r="AM72" s="11"/>
      <c r="AN72" s="11"/>
    </row>
    <row r="73" spans="1:40" ht="18" x14ac:dyDescent="0.2">
      <c r="A73" s="94" t="s">
        <v>360</v>
      </c>
      <c r="B73" s="100">
        <v>0</v>
      </c>
      <c r="C73" s="101">
        <v>135.839</v>
      </c>
      <c r="D73" s="101">
        <v>13.909000000000001</v>
      </c>
      <c r="E73" s="101">
        <v>0.11600000000000001</v>
      </c>
      <c r="F73" s="101">
        <v>0.32500000000000001</v>
      </c>
      <c r="G73" s="102"/>
      <c r="H73" s="100">
        <v>1</v>
      </c>
      <c r="I73" s="6">
        <f t="shared" si="11"/>
        <v>42.582403500000005</v>
      </c>
      <c r="J73" s="6">
        <f t="shared" si="12"/>
        <v>0.35564440000000003</v>
      </c>
      <c r="K73" s="6">
        <f t="shared" si="13"/>
        <v>0.99498750000000002</v>
      </c>
      <c r="L73" s="64">
        <f t="shared" si="14"/>
        <v>0.31310559383120373</v>
      </c>
      <c r="M73" s="33">
        <f t="shared" si="15"/>
        <v>5.7556117568839638E-4</v>
      </c>
      <c r="N73" s="33">
        <f t="shared" si="22"/>
        <v>4.2538806168796295E-2</v>
      </c>
      <c r="O73" s="65">
        <f t="shared" si="16"/>
        <v>0.99441193882431167</v>
      </c>
      <c r="P73" s="6">
        <f t="shared" si="17"/>
        <v>4.2538806168796295E-2</v>
      </c>
      <c r="Q73" s="6">
        <f t="shared" si="18"/>
        <v>0.99441193882431167</v>
      </c>
      <c r="R73" s="69">
        <f t="shared" si="19"/>
        <v>4.1585463595075365E-3</v>
      </c>
      <c r="S73" s="69">
        <f t="shared" si="23"/>
        <v>4.9551345950753656E-4</v>
      </c>
      <c r="T73">
        <f t="shared" si="20"/>
        <v>45.169494999999998</v>
      </c>
      <c r="U73" s="70">
        <f t="shared" si="21"/>
        <v>4.4417009217410153E-2</v>
      </c>
      <c r="AK73" s="11"/>
      <c r="AL73" s="11"/>
      <c r="AM73" s="11"/>
      <c r="AN73" s="11"/>
    </row>
    <row r="74" spans="1:40" ht="18" x14ac:dyDescent="0.2">
      <c r="A74" s="94" t="s">
        <v>379</v>
      </c>
      <c r="B74" s="100">
        <v>0</v>
      </c>
      <c r="C74" s="101">
        <v>55.043999999999997</v>
      </c>
      <c r="D74" s="101">
        <v>13.375</v>
      </c>
      <c r="E74" s="101">
        <v>0.104</v>
      </c>
      <c r="F74" s="101">
        <v>0.16200000000000001</v>
      </c>
      <c r="G74" s="102"/>
      <c r="H74" s="100">
        <v>1</v>
      </c>
      <c r="I74" s="6">
        <f t="shared" si="11"/>
        <v>40.947562500000004</v>
      </c>
      <c r="J74" s="6">
        <f t="shared" si="12"/>
        <v>0.31885360000000001</v>
      </c>
      <c r="K74" s="6">
        <f t="shared" si="13"/>
        <v>0.49596300000000004</v>
      </c>
      <c r="L74" s="64">
        <f t="shared" si="14"/>
        <v>0.3010847161904055</v>
      </c>
      <c r="M74" s="33">
        <f t="shared" si="15"/>
        <v>5.5346399632125252E-4</v>
      </c>
      <c r="N74" s="33">
        <f t="shared" si="22"/>
        <v>1.7768883809594516E-2</v>
      </c>
      <c r="O74" s="65">
        <f t="shared" si="16"/>
        <v>0.49540953600367876</v>
      </c>
      <c r="P74" s="6">
        <f t="shared" si="17"/>
        <v>1.7768883809594516E-2</v>
      </c>
      <c r="Q74" s="6">
        <f t="shared" si="18"/>
        <v>0.49540953600367876</v>
      </c>
      <c r="R74" s="69">
        <f t="shared" si="19"/>
        <v>3.8638817737403817E-3</v>
      </c>
      <c r="S74" s="69">
        <f t="shared" si="23"/>
        <v>2.0084887374038169E-4</v>
      </c>
      <c r="T74">
        <f t="shared" si="20"/>
        <v>42.937775699999996</v>
      </c>
      <c r="U74" s="70">
        <f t="shared" si="21"/>
        <v>1.7120988105027213E-2</v>
      </c>
      <c r="AK74" s="11"/>
      <c r="AL74" s="11"/>
      <c r="AM74" s="11"/>
      <c r="AN74" s="11"/>
    </row>
    <row r="75" spans="1:40" ht="18" x14ac:dyDescent="0.2">
      <c r="A75" s="94" t="s">
        <v>396</v>
      </c>
      <c r="B75" s="100">
        <v>0</v>
      </c>
      <c r="C75" s="101">
        <v>53.231999999999999</v>
      </c>
      <c r="D75" s="101">
        <v>18.414999999999999</v>
      </c>
      <c r="E75" s="101">
        <v>0.14199999999999999</v>
      </c>
      <c r="F75" s="101">
        <v>0.27600000000000002</v>
      </c>
      <c r="G75" s="102"/>
      <c r="H75" s="100">
        <v>1</v>
      </c>
      <c r="I75" s="6">
        <f t="shared" si="11"/>
        <v>56.377522499999998</v>
      </c>
      <c r="J75" s="6">
        <f t="shared" si="12"/>
        <v>0.43535779999999996</v>
      </c>
      <c r="K75" s="6">
        <f t="shared" si="13"/>
        <v>0.84497400000000011</v>
      </c>
      <c r="L75" s="64">
        <f t="shared" si="14"/>
        <v>0.41454019055299562</v>
      </c>
      <c r="M75" s="33">
        <f t="shared" si="15"/>
        <v>7.6202164428081228E-4</v>
      </c>
      <c r="N75" s="33">
        <f t="shared" si="22"/>
        <v>2.0817609447004337E-2</v>
      </c>
      <c r="O75" s="65">
        <f t="shared" si="16"/>
        <v>0.84421197835571926</v>
      </c>
      <c r="P75" s="6">
        <f t="shared" si="17"/>
        <v>2.0817609447004337E-2</v>
      </c>
      <c r="Q75" s="6">
        <f t="shared" si="18"/>
        <v>0.84421197835571926</v>
      </c>
      <c r="R75" s="69">
        <f t="shared" si="19"/>
        <v>3.8572712933688602E-3</v>
      </c>
      <c r="S75" s="69">
        <f t="shared" si="23"/>
        <v>1.9423839336886028E-4</v>
      </c>
      <c r="T75">
        <f t="shared" si="20"/>
        <v>59.280634099999993</v>
      </c>
      <c r="U75" s="70">
        <f t="shared" si="21"/>
        <v>2.2859836125058985E-2</v>
      </c>
      <c r="AK75" s="11"/>
      <c r="AL75" s="11"/>
      <c r="AM75" s="11"/>
      <c r="AN75" s="11"/>
    </row>
    <row r="76" spans="1:40" ht="18" x14ac:dyDescent="0.2">
      <c r="A76" s="99" t="s">
        <v>415</v>
      </c>
      <c r="B76" s="100">
        <v>0</v>
      </c>
      <c r="C76" s="100">
        <v>30.027000000000001</v>
      </c>
      <c r="D76" s="100">
        <v>17.614000000000001</v>
      </c>
      <c r="E76" s="100">
        <v>0.13300000000000001</v>
      </c>
      <c r="F76" s="100">
        <v>8.7999999999999995E-2</v>
      </c>
      <c r="G76" s="100"/>
      <c r="H76" s="100">
        <v>1</v>
      </c>
      <c r="I76" s="6">
        <f t="shared" si="11"/>
        <v>53.925261000000006</v>
      </c>
      <c r="J76" s="6">
        <f t="shared" si="12"/>
        <v>0.40776470000000004</v>
      </c>
      <c r="K76" s="6">
        <f t="shared" si="13"/>
        <v>0.26941199999999998</v>
      </c>
      <c r="L76" s="64">
        <f t="shared" si="14"/>
        <v>0.3965088740917983</v>
      </c>
      <c r="M76" s="33">
        <f t="shared" si="15"/>
        <v>7.2887587523009665E-4</v>
      </c>
      <c r="N76" s="33">
        <f t="shared" si="22"/>
        <v>1.1255825908201733E-2</v>
      </c>
      <c r="O76" s="65">
        <f t="shared" si="16"/>
        <v>0.26868312412476991</v>
      </c>
      <c r="P76" s="6">
        <f t="shared" si="17"/>
        <v>1.1255825908201733E-2</v>
      </c>
      <c r="Q76" s="6">
        <f t="shared" si="18"/>
        <v>0.26868312412476991</v>
      </c>
      <c r="R76" s="69">
        <f t="shared" si="19"/>
        <v>3.7726077986612698E-3</v>
      </c>
      <c r="S76" s="69">
        <f t="shared" si="23"/>
        <v>1.0957489866126983E-4</v>
      </c>
      <c r="T76">
        <f t="shared" si="20"/>
        <v>56.139229499999999</v>
      </c>
      <c r="U76" s="70">
        <f t="shared" si="21"/>
        <v>1.2215087716334561E-2</v>
      </c>
      <c r="AK76" s="11"/>
      <c r="AL76" s="11"/>
      <c r="AM76" s="11"/>
      <c r="AN76" s="11"/>
    </row>
    <row r="77" spans="1:40" ht="18" x14ac:dyDescent="0.2">
      <c r="A77" s="99" t="s">
        <v>431</v>
      </c>
      <c r="B77" s="100">
        <v>1</v>
      </c>
      <c r="C77" s="100">
        <v>92.323999999999998</v>
      </c>
      <c r="D77" s="100">
        <v>11.933999999999999</v>
      </c>
      <c r="E77" s="100">
        <v>9.6000000000000002E-2</v>
      </c>
      <c r="F77" s="100">
        <v>0.23799999999999999</v>
      </c>
      <c r="G77" s="100"/>
      <c r="H77" s="100">
        <v>1</v>
      </c>
      <c r="I77" s="6">
        <f t="shared" ref="I77:I82" si="24">$C$54*D77</f>
        <v>36.535941000000001</v>
      </c>
      <c r="J77" s="6">
        <f t="shared" ref="J77:J82" si="25">$F$54*E77</f>
        <v>0.29432639999999999</v>
      </c>
      <c r="K77" s="6">
        <f t="shared" ref="K77:K82" si="26">$I$54*F77</f>
        <v>0.72863699999999998</v>
      </c>
      <c r="L77" s="64">
        <f t="shared" ref="L77:L82" si="27">$L$41*I77</f>
        <v>0.26864635536570458</v>
      </c>
      <c r="M77" s="33">
        <f t="shared" ref="M77:M82" si="28">$M$41*I77</f>
        <v>4.9383471641852917E-4</v>
      </c>
      <c r="N77" s="33">
        <f t="shared" ref="N77:N82" si="29">J77-L77</f>
        <v>2.5680044634295407E-2</v>
      </c>
      <c r="O77" s="65">
        <f t="shared" ref="O77:O82" si="30">K77-M77</f>
        <v>0.72814316528358147</v>
      </c>
      <c r="P77" s="6">
        <f t="shared" ref="P77:P82" si="31">N77/H77</f>
        <v>2.5680044634295407E-2</v>
      </c>
      <c r="Q77" s="6">
        <f t="shared" ref="Q77:Q82" si="32">O77/H77</f>
        <v>0.72814316528358147</v>
      </c>
      <c r="R77" s="69">
        <f t="shared" ref="R77:R82" si="33">((C77/1000+1)*0.0036765)/(1+((C77/1000+1)*0.0036765))</f>
        <v>3.9998660073609507E-3</v>
      </c>
      <c r="S77" s="69">
        <f t="shared" ref="S77:S82" si="34">R77-0.0036630329</f>
        <v>3.3683310736095078E-4</v>
      </c>
      <c r="T77">
        <f t="shared" ref="T77:T82" si="35">(D77+E77+F77)*$L$54</f>
        <v>38.615983599999993</v>
      </c>
      <c r="U77" s="70">
        <f t="shared" ref="U77:U82" si="36">(((2*(R77)*(1-R77))*T77)-((2*(0.003663)*(1-0.003663))*T77))/H77</f>
        <v>2.5817460991741814E-2</v>
      </c>
      <c r="AK77" s="11"/>
      <c r="AL77" s="11"/>
      <c r="AM77" s="11"/>
      <c r="AN77" s="11"/>
    </row>
    <row r="78" spans="1:40" ht="18" x14ac:dyDescent="0.2">
      <c r="A78" s="99" t="s">
        <v>450</v>
      </c>
      <c r="B78" s="100">
        <v>1</v>
      </c>
      <c r="C78" s="100">
        <v>-0.30099999999999999</v>
      </c>
      <c r="D78" s="100">
        <v>18.625</v>
      </c>
      <c r="E78" s="100">
        <v>0.13700000000000001</v>
      </c>
      <c r="F78" s="100">
        <v>1.4E-2</v>
      </c>
      <c r="G78" s="100"/>
      <c r="H78" s="100">
        <v>1</v>
      </c>
      <c r="I78" s="6">
        <f t="shared" si="24"/>
        <v>57.0204375</v>
      </c>
      <c r="J78" s="6">
        <f t="shared" si="25"/>
        <v>0.42002830000000002</v>
      </c>
      <c r="K78" s="6">
        <f t="shared" si="26"/>
        <v>4.2861000000000003E-2</v>
      </c>
      <c r="L78" s="64">
        <f t="shared" si="27"/>
        <v>0.41926750198477025</v>
      </c>
      <c r="M78" s="33">
        <f t="shared" si="28"/>
        <v>7.7071154627912728E-4</v>
      </c>
      <c r="N78" s="33">
        <f t="shared" si="29"/>
        <v>7.6079801522976886E-4</v>
      </c>
      <c r="O78" s="65">
        <f t="shared" si="30"/>
        <v>4.2090288453720877E-2</v>
      </c>
      <c r="P78" s="6">
        <f t="shared" si="31"/>
        <v>7.6079801522976886E-4</v>
      </c>
      <c r="Q78" s="6">
        <f t="shared" si="32"/>
        <v>4.2090288453720877E-2</v>
      </c>
      <c r="R78" s="69">
        <f t="shared" si="33"/>
        <v>3.661934324350091E-3</v>
      </c>
      <c r="S78" s="69">
        <f t="shared" si="34"/>
        <v>-1.0985756499089748E-6</v>
      </c>
      <c r="T78">
        <f t="shared" si="35"/>
        <v>59.101215199999999</v>
      </c>
      <c r="U78" s="70">
        <f t="shared" si="36"/>
        <v>-1.2504276317554242E-4</v>
      </c>
      <c r="AK78" s="11"/>
      <c r="AL78" s="11"/>
      <c r="AM78" s="11"/>
      <c r="AN78" s="11"/>
    </row>
    <row r="79" spans="1:40" ht="18" x14ac:dyDescent="0.2">
      <c r="A79" s="99" t="s">
        <v>469</v>
      </c>
      <c r="B79" s="100">
        <v>1</v>
      </c>
      <c r="C79" s="100">
        <v>1.149</v>
      </c>
      <c r="D79" s="100">
        <v>19.716000000000001</v>
      </c>
      <c r="E79" s="100">
        <v>0.14499999999999999</v>
      </c>
      <c r="F79" s="100">
        <v>1.6E-2</v>
      </c>
      <c r="G79" s="100"/>
      <c r="H79" s="100">
        <v>1</v>
      </c>
      <c r="I79" s="6">
        <f t="shared" si="24"/>
        <v>60.360534000000008</v>
      </c>
      <c r="J79" s="6">
        <f t="shared" si="25"/>
        <v>0.44455549999999999</v>
      </c>
      <c r="K79" s="6">
        <f t="shared" si="26"/>
        <v>4.8984E-2</v>
      </c>
      <c r="L79" s="64">
        <f t="shared" si="27"/>
        <v>0.44382701042318018</v>
      </c>
      <c r="M79" s="33">
        <f t="shared" si="28"/>
        <v>8.1585765618465915E-4</v>
      </c>
      <c r="N79" s="33">
        <f t="shared" si="29"/>
        <v>7.2848957681981297E-4</v>
      </c>
      <c r="O79" s="65">
        <f t="shared" si="30"/>
        <v>4.8168142343815341E-2</v>
      </c>
      <c r="P79" s="6">
        <f t="shared" si="31"/>
        <v>7.2848957681981297E-4</v>
      </c>
      <c r="Q79" s="6">
        <f t="shared" si="32"/>
        <v>4.8168142343815341E-2</v>
      </c>
      <c r="R79" s="69">
        <f t="shared" si="33"/>
        <v>3.6672262497345052E-3</v>
      </c>
      <c r="S79" s="69">
        <f t="shared" si="34"/>
        <v>4.1933497345052369E-6</v>
      </c>
      <c r="T79">
        <f t="shared" si="35"/>
        <v>62.566832899999994</v>
      </c>
      <c r="U79" s="70">
        <f t="shared" si="36"/>
        <v>5.2496956014030927E-4</v>
      </c>
      <c r="AK79" s="11"/>
      <c r="AL79" s="11"/>
      <c r="AM79" s="11"/>
      <c r="AN79" s="11"/>
    </row>
    <row r="80" spans="1:40" ht="18" x14ac:dyDescent="0.2">
      <c r="A80" s="99" t="s">
        <v>488</v>
      </c>
      <c r="B80" s="100">
        <v>1</v>
      </c>
      <c r="C80" s="100">
        <v>316.19499999999999</v>
      </c>
      <c r="D80" s="100">
        <v>11.964</v>
      </c>
      <c r="E80" s="100">
        <v>0.11600000000000001</v>
      </c>
      <c r="F80" s="100">
        <v>0.85</v>
      </c>
      <c r="G80" s="100"/>
      <c r="H80" s="100">
        <v>1</v>
      </c>
      <c r="I80" s="6">
        <f t="shared" si="24"/>
        <v>36.627786</v>
      </c>
      <c r="J80" s="6">
        <f t="shared" si="25"/>
        <v>0.35564440000000003</v>
      </c>
      <c r="K80" s="6">
        <f t="shared" si="26"/>
        <v>2.6022750000000001</v>
      </c>
      <c r="L80" s="64">
        <f t="shared" si="27"/>
        <v>0.26932168557024383</v>
      </c>
      <c r="M80" s="33">
        <f t="shared" si="28"/>
        <v>4.9507613098971701E-4</v>
      </c>
      <c r="N80" s="33">
        <f t="shared" si="29"/>
        <v>8.6322714429756198E-2</v>
      </c>
      <c r="O80" s="65">
        <f t="shared" si="30"/>
        <v>2.6017799238690102</v>
      </c>
      <c r="P80" s="6">
        <f t="shared" si="31"/>
        <v>8.6322714429756198E-2</v>
      </c>
      <c r="Q80" s="6">
        <f t="shared" si="32"/>
        <v>2.6017799238690102</v>
      </c>
      <c r="R80" s="69">
        <f t="shared" si="33"/>
        <v>4.8156878477432557E-3</v>
      </c>
      <c r="S80" s="69">
        <f t="shared" si="34"/>
        <v>1.1526549477432558E-3</v>
      </c>
      <c r="T80">
        <f t="shared" si="35"/>
        <v>40.699760999999995</v>
      </c>
      <c r="U80" s="70">
        <f t="shared" si="36"/>
        <v>9.3032699464760005E-2</v>
      </c>
      <c r="AK80" s="11"/>
      <c r="AL80" s="11"/>
      <c r="AM80" s="11"/>
      <c r="AN80" s="11"/>
    </row>
    <row r="81" spans="1:40" ht="18" x14ac:dyDescent="0.2">
      <c r="A81" s="99" t="s">
        <v>507</v>
      </c>
      <c r="B81" s="100">
        <v>1</v>
      </c>
      <c r="C81" s="100">
        <v>216.898</v>
      </c>
      <c r="D81" s="100">
        <v>12.272</v>
      </c>
      <c r="E81" s="100">
        <v>0.11</v>
      </c>
      <c r="F81" s="100">
        <v>0.78100000000000003</v>
      </c>
      <c r="G81" s="100"/>
      <c r="H81" s="100">
        <v>1</v>
      </c>
      <c r="I81" s="6">
        <f t="shared" si="24"/>
        <v>37.570728000000003</v>
      </c>
      <c r="J81" s="6">
        <f t="shared" si="25"/>
        <v>0.33724900000000002</v>
      </c>
      <c r="K81" s="6">
        <f t="shared" si="26"/>
        <v>2.3910315</v>
      </c>
      <c r="L81" s="64">
        <f t="shared" si="27"/>
        <v>0.27625507567017993</v>
      </c>
      <c r="M81" s="33">
        <f t="shared" si="28"/>
        <v>5.0782132058724565E-4</v>
      </c>
      <c r="N81" s="33">
        <f t="shared" si="29"/>
        <v>6.0993924329820093E-2</v>
      </c>
      <c r="O81" s="65">
        <f t="shared" si="30"/>
        <v>2.3905236786794126</v>
      </c>
      <c r="P81" s="6">
        <f t="shared" si="31"/>
        <v>6.0993924329820093E-2</v>
      </c>
      <c r="Q81" s="6">
        <f t="shared" si="32"/>
        <v>2.3905236786794126</v>
      </c>
      <c r="R81" s="69">
        <f t="shared" si="33"/>
        <v>4.4539986389257064E-3</v>
      </c>
      <c r="S81" s="69">
        <f t="shared" si="34"/>
        <v>7.9096573892570646E-4</v>
      </c>
      <c r="T81">
        <f t="shared" si="35"/>
        <v>41.4331751</v>
      </c>
      <c r="U81" s="70">
        <f t="shared" si="36"/>
        <v>6.5015123929472118E-2</v>
      </c>
      <c r="AK81" s="11"/>
      <c r="AL81" s="11"/>
      <c r="AM81" s="11"/>
      <c r="AN81" s="11"/>
    </row>
    <row r="82" spans="1:40" ht="18" x14ac:dyDescent="0.2">
      <c r="A82" s="99" t="s">
        <v>222</v>
      </c>
      <c r="B82" s="100">
        <v>1</v>
      </c>
      <c r="C82" s="100">
        <v>-0.314</v>
      </c>
      <c r="D82" s="100">
        <v>27.977</v>
      </c>
      <c r="E82" s="100">
        <v>0.20499999999999999</v>
      </c>
      <c r="F82" s="100">
        <v>2.1000000000000001E-2</v>
      </c>
      <c r="G82" s="100"/>
      <c r="H82" s="100">
        <v>1</v>
      </c>
      <c r="I82" s="6">
        <f t="shared" si="24"/>
        <v>85.65158550000001</v>
      </c>
      <c r="J82" s="6">
        <f t="shared" si="25"/>
        <v>0.62850949999999994</v>
      </c>
      <c r="K82" s="6">
        <f t="shared" si="26"/>
        <v>6.4291500000000001E-2</v>
      </c>
      <c r="L82" s="64">
        <f t="shared" si="27"/>
        <v>0.62979043774646537</v>
      </c>
      <c r="M82" s="33">
        <f t="shared" si="28"/>
        <v>1.1577018486040884E-3</v>
      </c>
      <c r="N82" s="33">
        <f t="shared" si="29"/>
        <v>-1.280937746465427E-3</v>
      </c>
      <c r="O82" s="65">
        <f t="shared" si="30"/>
        <v>6.3133798151395915E-2</v>
      </c>
      <c r="P82" s="6">
        <f t="shared" si="31"/>
        <v>-1.280937746465427E-3</v>
      </c>
      <c r="Q82" s="6">
        <f t="shared" si="32"/>
        <v>6.3133798151395915E-2</v>
      </c>
      <c r="R82" s="69">
        <f t="shared" si="33"/>
        <v>3.6618868792475594E-3</v>
      </c>
      <c r="S82" s="69">
        <f t="shared" si="34"/>
        <v>-1.1460207524406109E-6</v>
      </c>
      <c r="T82">
        <f t="shared" si="35"/>
        <v>88.774583100000001</v>
      </c>
      <c r="U82" s="70">
        <f t="shared" si="36"/>
        <v>-1.9618601726190121E-4</v>
      </c>
      <c r="AK82" s="11"/>
      <c r="AL82" s="11"/>
      <c r="AM82" s="11"/>
      <c r="AN82" s="11"/>
    </row>
    <row r="83" spans="1:40" ht="18" x14ac:dyDescent="0.2">
      <c r="A83" s="99" t="s">
        <v>543</v>
      </c>
      <c r="B83" s="100">
        <v>2</v>
      </c>
      <c r="C83" s="100">
        <v>-0.86</v>
      </c>
      <c r="D83" s="100">
        <v>5.5250000000000004</v>
      </c>
      <c r="E83" s="100">
        <v>4.1000000000000002E-2</v>
      </c>
      <c r="F83" s="100">
        <v>4.0000000000000001E-3</v>
      </c>
      <c r="G83" s="100"/>
      <c r="H83" s="100">
        <v>1</v>
      </c>
      <c r="I83" s="6">
        <f t="shared" ref="I83:I90" si="37">$C$54*D83</f>
        <v>16.914787500000003</v>
      </c>
      <c r="J83" s="6">
        <f t="shared" ref="J83:J90" si="38">$F$54*E83</f>
        <v>0.12570190000000001</v>
      </c>
      <c r="K83" s="6">
        <f t="shared" ref="K83:K90" si="39">$I$54*F83</f>
        <v>1.2246E-2</v>
      </c>
      <c r="L83" s="64">
        <f t="shared" ref="L83:L90" si="40">$L$41*I83</f>
        <v>0.12437331266930771</v>
      </c>
      <c r="M83" s="33">
        <f t="shared" ref="M83:M90" si="41">$M$41*I83</f>
        <v>2.2862718352709686E-4</v>
      </c>
      <c r="N83" s="33">
        <f t="shared" ref="N83:N90" si="42">J83-L83</f>
        <v>1.3285873306922991E-3</v>
      </c>
      <c r="O83" s="65">
        <f t="shared" ref="O83:O90" si="43">K83-M83</f>
        <v>1.2017372816472903E-2</v>
      </c>
      <c r="P83" s="6">
        <f t="shared" ref="P83:P90" si="44">N83/H83</f>
        <v>1.3285873306922991E-3</v>
      </c>
      <c r="Q83" s="6">
        <f t="shared" ref="Q83:Q90" si="45">O83/H83</f>
        <v>1.2017372816472903E-2</v>
      </c>
      <c r="R83" s="69">
        <f t="shared" ref="R83:R90" si="46">((C83/1000+1)*0.0036765)/(1+((C83/1000+1)*0.0036765))</f>
        <v>3.6598941808608869E-3</v>
      </c>
      <c r="S83" s="69">
        <f t="shared" ref="S83:S90" si="47">R83-0.0036630329</f>
        <v>-3.1387191391130283E-6</v>
      </c>
      <c r="T83">
        <f t="shared" ref="T83:T90" si="48">(D83+E83+F83)*$L$54</f>
        <v>17.532689000000001</v>
      </c>
      <c r="U83" s="70">
        <f t="shared" ref="U83:U90" si="49">(((2*(R83)*(1-R83))*T83)-((2*(0.003663)*(1-0.003663))*T83))/H83</f>
        <v>-1.0810920971102145E-4</v>
      </c>
      <c r="AK83" s="11"/>
      <c r="AL83" s="11"/>
      <c r="AM83" s="11"/>
      <c r="AN83" s="11"/>
    </row>
    <row r="84" spans="1:40" ht="18" x14ac:dyDescent="0.2">
      <c r="A84" s="99" t="s">
        <v>561</v>
      </c>
      <c r="B84" s="100">
        <v>2</v>
      </c>
      <c r="C84" s="100">
        <v>251.27799999999999</v>
      </c>
      <c r="D84" s="100">
        <v>12.542</v>
      </c>
      <c r="E84" s="100">
        <v>0.115</v>
      </c>
      <c r="F84" s="100">
        <v>0.64900000000000002</v>
      </c>
      <c r="G84" s="100"/>
      <c r="H84" s="100">
        <v>1</v>
      </c>
      <c r="I84" s="6">
        <f t="shared" si="37"/>
        <v>38.397333000000003</v>
      </c>
      <c r="J84" s="6">
        <f t="shared" si="38"/>
        <v>0.35257850000000002</v>
      </c>
      <c r="K84" s="6">
        <f t="shared" si="39"/>
        <v>1.9869135000000002</v>
      </c>
      <c r="L84" s="64">
        <f t="shared" si="40"/>
        <v>0.28233304751103294</v>
      </c>
      <c r="M84" s="33">
        <f t="shared" si="41"/>
        <v>5.1899405172793644E-4</v>
      </c>
      <c r="N84" s="33">
        <f t="shared" si="42"/>
        <v>7.0245452488967075E-2</v>
      </c>
      <c r="O84" s="65">
        <f t="shared" si="43"/>
        <v>1.9863945059482724</v>
      </c>
      <c r="P84" s="6">
        <f t="shared" si="44"/>
        <v>7.0245452488967075E-2</v>
      </c>
      <c r="Q84" s="6">
        <f t="shared" si="45"/>
        <v>1.9863945059482724</v>
      </c>
      <c r="R84" s="69">
        <f t="shared" si="46"/>
        <v>4.5792575007997105E-3</v>
      </c>
      <c r="S84" s="69">
        <f t="shared" si="47"/>
        <v>9.1622460079971053E-4</v>
      </c>
      <c r="T84">
        <f t="shared" si="48"/>
        <v>41.883296200000004</v>
      </c>
      <c r="U84" s="70">
        <f t="shared" si="49"/>
        <v>7.6119160762464833E-2</v>
      </c>
      <c r="AK84" s="11"/>
      <c r="AL84" s="11"/>
      <c r="AM84" s="11"/>
      <c r="AN84" s="11"/>
    </row>
    <row r="85" spans="1:40" ht="18" x14ac:dyDescent="0.2">
      <c r="A85" s="99" t="s">
        <v>576</v>
      </c>
      <c r="B85" s="100">
        <v>2</v>
      </c>
      <c r="C85" s="100">
        <v>312.904</v>
      </c>
      <c r="D85" s="100">
        <v>12.443</v>
      </c>
      <c r="E85" s="100">
        <v>0.12</v>
      </c>
      <c r="F85" s="100">
        <v>0.85299999999999998</v>
      </c>
      <c r="G85" s="100"/>
      <c r="H85" s="100">
        <v>1</v>
      </c>
      <c r="I85" s="6">
        <f t="shared" si="37"/>
        <v>38.094244500000002</v>
      </c>
      <c r="J85" s="6">
        <f t="shared" si="38"/>
        <v>0.36790800000000001</v>
      </c>
      <c r="K85" s="6">
        <f t="shared" si="39"/>
        <v>2.6114595</v>
      </c>
      <c r="L85" s="64">
        <f t="shared" si="40"/>
        <v>0.28010445783605348</v>
      </c>
      <c r="M85" s="33">
        <f t="shared" si="41"/>
        <v>5.148973836430165E-4</v>
      </c>
      <c r="N85" s="33">
        <f t="shared" si="42"/>
        <v>8.7803542163946535E-2</v>
      </c>
      <c r="O85" s="65">
        <f t="shared" si="43"/>
        <v>2.6109446026163572</v>
      </c>
      <c r="P85" s="6">
        <f t="shared" si="44"/>
        <v>8.7803542163946535E-2</v>
      </c>
      <c r="Q85" s="6">
        <f t="shared" si="45"/>
        <v>2.6109446026163572</v>
      </c>
      <c r="R85" s="69">
        <f t="shared" si="46"/>
        <v>4.8037045948535837E-3</v>
      </c>
      <c r="S85" s="69">
        <f t="shared" si="47"/>
        <v>1.1406716948535837E-3</v>
      </c>
      <c r="T85">
        <f t="shared" si="48"/>
        <v>42.229543199999995</v>
      </c>
      <c r="U85" s="70">
        <f t="shared" si="49"/>
        <v>9.552716133100092E-2</v>
      </c>
      <c r="AK85" s="11"/>
      <c r="AL85" s="11"/>
      <c r="AM85" s="11"/>
      <c r="AN85" s="11"/>
    </row>
    <row r="86" spans="1:40" ht="18" x14ac:dyDescent="0.2">
      <c r="A86" s="99" t="s">
        <v>592</v>
      </c>
      <c r="B86" s="100">
        <v>2</v>
      </c>
      <c r="C86" s="100">
        <v>352.88499999999999</v>
      </c>
      <c r="D86" s="100">
        <v>11.683</v>
      </c>
      <c r="E86" s="100">
        <v>0.11600000000000001</v>
      </c>
      <c r="F86" s="100">
        <v>0.78</v>
      </c>
      <c r="G86" s="100"/>
      <c r="H86" s="100">
        <v>1</v>
      </c>
      <c r="I86" s="6">
        <f t="shared" si="37"/>
        <v>35.767504500000001</v>
      </c>
      <c r="J86" s="6">
        <f t="shared" si="38"/>
        <v>0.35564440000000003</v>
      </c>
      <c r="K86" s="6">
        <f t="shared" si="39"/>
        <v>2.3879700000000001</v>
      </c>
      <c r="L86" s="64">
        <f t="shared" si="40"/>
        <v>0.26299609265439305</v>
      </c>
      <c r="M86" s="33">
        <f t="shared" si="41"/>
        <v>4.8344821450625741E-4</v>
      </c>
      <c r="N86" s="33">
        <f t="shared" si="42"/>
        <v>9.2648307345606973E-2</v>
      </c>
      <c r="O86" s="65">
        <f t="shared" si="43"/>
        <v>2.3874865517854937</v>
      </c>
      <c r="P86" s="6">
        <f t="shared" si="44"/>
        <v>9.2648307345606973E-2</v>
      </c>
      <c r="Q86" s="6">
        <f t="shared" si="45"/>
        <v>2.3874865517854937</v>
      </c>
      <c r="R86" s="69">
        <f t="shared" si="46"/>
        <v>4.9492646456382305E-3</v>
      </c>
      <c r="S86" s="69">
        <f t="shared" si="47"/>
        <v>1.2862317456382305E-3</v>
      </c>
      <c r="T86">
        <f t="shared" si="48"/>
        <v>39.594918299999996</v>
      </c>
      <c r="U86" s="70">
        <f t="shared" si="49"/>
        <v>0.10098184969767282</v>
      </c>
      <c r="AK86" s="11"/>
      <c r="AL86" s="11"/>
      <c r="AM86" s="11"/>
      <c r="AN86" s="11"/>
    </row>
    <row r="87" spans="1:40" ht="18" x14ac:dyDescent="0.2">
      <c r="A87" s="99" t="s">
        <v>608</v>
      </c>
      <c r="B87" s="100">
        <v>2</v>
      </c>
      <c r="C87" s="100">
        <v>241.18199999999999</v>
      </c>
      <c r="D87" s="100">
        <v>11.648</v>
      </c>
      <c r="E87" s="100">
        <v>0.106</v>
      </c>
      <c r="F87" s="100">
        <v>0.77200000000000002</v>
      </c>
      <c r="G87" s="100"/>
      <c r="H87" s="100">
        <v>1</v>
      </c>
      <c r="I87" s="6">
        <f t="shared" si="37"/>
        <v>35.660352000000003</v>
      </c>
      <c r="J87" s="6">
        <f t="shared" si="38"/>
        <v>0.32498539999999998</v>
      </c>
      <c r="K87" s="6">
        <f t="shared" si="39"/>
        <v>2.3634780000000002</v>
      </c>
      <c r="L87" s="64">
        <f t="shared" si="40"/>
        <v>0.26220820741576401</v>
      </c>
      <c r="M87" s="33">
        <f t="shared" si="41"/>
        <v>4.8199989750653826E-4</v>
      </c>
      <c r="N87" s="33">
        <f t="shared" si="42"/>
        <v>6.2777192584235975E-2</v>
      </c>
      <c r="O87" s="65">
        <f t="shared" si="43"/>
        <v>2.3629960001024934</v>
      </c>
      <c r="P87" s="6">
        <f t="shared" si="44"/>
        <v>6.2777192584235975E-2</v>
      </c>
      <c r="Q87" s="6">
        <f t="shared" si="45"/>
        <v>2.3629960001024934</v>
      </c>
      <c r="R87" s="69">
        <f t="shared" si="46"/>
        <v>4.5424773647468374E-3</v>
      </c>
      <c r="S87" s="69">
        <f t="shared" si="47"/>
        <v>8.7944446474683743E-4</v>
      </c>
      <c r="T87">
        <f t="shared" si="48"/>
        <v>39.4280902</v>
      </c>
      <c r="U87" s="70">
        <f t="shared" si="49"/>
        <v>6.8783157613752866E-2</v>
      </c>
      <c r="AK87" s="11"/>
      <c r="AL87" s="11"/>
      <c r="AM87" s="11"/>
      <c r="AN87" s="11"/>
    </row>
    <row r="88" spans="1:40" ht="18" x14ac:dyDescent="0.2">
      <c r="A88" s="99" t="s">
        <v>621</v>
      </c>
      <c r="B88" s="100">
        <v>2</v>
      </c>
      <c r="C88" s="100">
        <v>185.83600000000001</v>
      </c>
      <c r="D88" s="100">
        <v>12.419</v>
      </c>
      <c r="E88" s="100">
        <v>0.108</v>
      </c>
      <c r="F88" s="100">
        <v>0.627</v>
      </c>
      <c r="G88" s="100"/>
      <c r="H88" s="100">
        <v>1</v>
      </c>
      <c r="I88" s="6">
        <f t="shared" si="37"/>
        <v>38.020768500000003</v>
      </c>
      <c r="J88" s="6">
        <f t="shared" si="38"/>
        <v>0.3311172</v>
      </c>
      <c r="K88" s="6">
        <f t="shared" si="39"/>
        <v>1.9195605</v>
      </c>
      <c r="L88" s="64">
        <f t="shared" si="40"/>
        <v>0.27956419367242213</v>
      </c>
      <c r="M88" s="33">
        <f t="shared" si="41"/>
        <v>5.1390425198606616E-4</v>
      </c>
      <c r="N88" s="33">
        <f t="shared" si="42"/>
        <v>5.1553006327577866E-2</v>
      </c>
      <c r="O88" s="65">
        <f t="shared" si="43"/>
        <v>1.9190465957480138</v>
      </c>
      <c r="P88" s="6">
        <f t="shared" si="44"/>
        <v>5.1553006327577866E-2</v>
      </c>
      <c r="Q88" s="6">
        <f t="shared" si="45"/>
        <v>1.9190465957480138</v>
      </c>
      <c r="R88" s="69">
        <f t="shared" si="46"/>
        <v>4.3408013492623821E-3</v>
      </c>
      <c r="S88" s="69">
        <f t="shared" si="47"/>
        <v>6.777684492623821E-4</v>
      </c>
      <c r="T88">
        <f t="shared" si="48"/>
        <v>41.404845800000004</v>
      </c>
      <c r="U88" s="70">
        <f t="shared" si="49"/>
        <v>5.5679279168783125E-2</v>
      </c>
      <c r="AK88" s="11"/>
      <c r="AL88" s="11"/>
      <c r="AM88" s="11"/>
      <c r="AN88" s="11"/>
    </row>
    <row r="89" spans="1:40" ht="18" x14ac:dyDescent="0.2">
      <c r="A89" s="99" t="s">
        <v>639</v>
      </c>
      <c r="B89" s="100">
        <v>0</v>
      </c>
      <c r="C89" s="100">
        <v>221.87200000000001</v>
      </c>
      <c r="D89" s="100">
        <v>11.281000000000001</v>
      </c>
      <c r="E89" s="100">
        <v>0.10100000000000001</v>
      </c>
      <c r="F89" s="100">
        <v>0.61699999999999999</v>
      </c>
      <c r="G89" s="100"/>
      <c r="H89" s="100">
        <v>1</v>
      </c>
      <c r="I89" s="6">
        <f t="shared" si="37"/>
        <v>34.536781500000004</v>
      </c>
      <c r="J89" s="6">
        <f t="shared" si="38"/>
        <v>0.30965590000000004</v>
      </c>
      <c r="K89" s="6">
        <f t="shared" si="39"/>
        <v>1.8889454999999999</v>
      </c>
      <c r="L89" s="64">
        <f t="shared" si="40"/>
        <v>0.25394666791356746</v>
      </c>
      <c r="M89" s="33">
        <f t="shared" si="41"/>
        <v>4.6681325925234019E-4</v>
      </c>
      <c r="N89" s="33">
        <f t="shared" si="42"/>
        <v>5.5709232086432581E-2</v>
      </c>
      <c r="O89" s="65">
        <f t="shared" si="43"/>
        <v>1.8884786867407477</v>
      </c>
      <c r="P89" s="6">
        <f t="shared" si="44"/>
        <v>5.5709232086432581E-2</v>
      </c>
      <c r="Q89" s="6">
        <f t="shared" si="45"/>
        <v>1.8884786867407477</v>
      </c>
      <c r="R89" s="69">
        <f t="shared" si="46"/>
        <v>4.47212268299336E-3</v>
      </c>
      <c r="S89" s="69">
        <f t="shared" si="47"/>
        <v>8.0908978299336007E-4</v>
      </c>
      <c r="T89">
        <f t="shared" si="48"/>
        <v>37.769252300000005</v>
      </c>
      <c r="U89" s="70">
        <f t="shared" si="49"/>
        <v>6.0622699483929787E-2</v>
      </c>
      <c r="AK89" s="11"/>
      <c r="AL89" s="11"/>
      <c r="AM89" s="11"/>
      <c r="AN89" s="11"/>
    </row>
    <row r="90" spans="1:40" ht="18" x14ac:dyDescent="0.2">
      <c r="A90" s="99" t="s">
        <v>655</v>
      </c>
      <c r="B90" s="100">
        <v>0</v>
      </c>
      <c r="C90" s="100">
        <v>111.05200000000001</v>
      </c>
      <c r="D90" s="100">
        <v>18.259</v>
      </c>
      <c r="E90" s="100">
        <v>0.14899999999999999</v>
      </c>
      <c r="F90" s="100">
        <v>0.50900000000000001</v>
      </c>
      <c r="G90" s="100"/>
      <c r="H90" s="100">
        <v>1</v>
      </c>
      <c r="I90" s="6">
        <f t="shared" si="37"/>
        <v>55.899928500000001</v>
      </c>
      <c r="J90" s="6">
        <f t="shared" si="38"/>
        <v>0.45681909999999998</v>
      </c>
      <c r="K90" s="6">
        <f t="shared" si="39"/>
        <v>1.5583035000000001</v>
      </c>
      <c r="L90" s="64">
        <f t="shared" si="40"/>
        <v>0.4110284734893917</v>
      </c>
      <c r="M90" s="33">
        <f t="shared" si="41"/>
        <v>7.5556628851063546E-4</v>
      </c>
      <c r="N90" s="33">
        <f t="shared" si="42"/>
        <v>4.5790626510608279E-2</v>
      </c>
      <c r="O90" s="65">
        <f t="shared" si="43"/>
        <v>1.5575479337114895</v>
      </c>
      <c r="P90" s="6">
        <f t="shared" si="44"/>
        <v>4.5790626510608279E-2</v>
      </c>
      <c r="Q90" s="6">
        <f t="shared" si="45"/>
        <v>1.5575479337114895</v>
      </c>
      <c r="R90" s="69">
        <f t="shared" si="46"/>
        <v>4.0681651076370801E-3</v>
      </c>
      <c r="S90" s="69">
        <f t="shared" si="47"/>
        <v>4.0513220763708016E-4</v>
      </c>
      <c r="T90">
        <f t="shared" si="48"/>
        <v>59.545040900000004</v>
      </c>
      <c r="U90" s="70">
        <f t="shared" si="49"/>
        <v>4.7878108236108108E-2</v>
      </c>
      <c r="AK90" s="11"/>
      <c r="AL90" s="11"/>
      <c r="AM90" s="11"/>
      <c r="AN90" s="11"/>
    </row>
    <row r="91" spans="1:40" ht="18" x14ac:dyDescent="0.2">
      <c r="A91" s="99" t="s">
        <v>668</v>
      </c>
      <c r="B91" s="100">
        <v>1</v>
      </c>
      <c r="C91" s="100">
        <v>209.04</v>
      </c>
      <c r="D91" s="100">
        <v>12.183</v>
      </c>
      <c r="E91" s="100">
        <v>0.108</v>
      </c>
      <c r="F91" s="100">
        <v>0.746</v>
      </c>
      <c r="G91" s="100"/>
      <c r="H91" s="100">
        <v>1</v>
      </c>
      <c r="I91" s="6">
        <f t="shared" ref="I91:I111" si="50">$C$54*D91</f>
        <v>37.298254499999999</v>
      </c>
      <c r="J91" s="6">
        <f t="shared" ref="J91:J111" si="51">$F$54*E91</f>
        <v>0.3311172</v>
      </c>
      <c r="K91" s="6">
        <f t="shared" ref="K91:K114" si="52">$I$54*F91</f>
        <v>2.2838790000000002</v>
      </c>
      <c r="L91" s="64">
        <f t="shared" ref="L91:L113" si="53">$L$41*I91</f>
        <v>0.27425159606338018</v>
      </c>
      <c r="M91" s="33">
        <f t="shared" ref="M91:M116" si="54">$M$41*I91</f>
        <v>5.0413845735938832E-4</v>
      </c>
      <c r="N91" s="33">
        <f t="shared" ref="N91:O94" si="55">J91-L91</f>
        <v>5.6865603936619824E-2</v>
      </c>
      <c r="O91" s="65">
        <f t="shared" si="55"/>
        <v>2.283374861542641</v>
      </c>
      <c r="P91" s="6">
        <f t="shared" ref="P91:P113" si="56">N91/H91</f>
        <v>5.6865603936619824E-2</v>
      </c>
      <c r="Q91" s="6">
        <f t="shared" ref="Q91:Q114" si="57">O91/H91</f>
        <v>2.283374861542641</v>
      </c>
      <c r="R91" s="69">
        <f t="shared" ref="R91:R111" si="58">((C91/1000+1)*0.0036765)/(1+((C91/1000+1)*0.0036765))</f>
        <v>4.4253646567348455E-3</v>
      </c>
      <c r="S91" s="69">
        <f t="shared" ref="S91:S112" si="59">R91-0.0036630329</f>
        <v>7.6233175673484557E-4</v>
      </c>
      <c r="T91">
        <f t="shared" ref="T91:T115" si="60">(D91+E91+F91)*$L$54</f>
        <v>41.036564900000002</v>
      </c>
      <c r="U91" s="70">
        <f t="shared" ref="U91:U114" si="61">(((2*(R91)*(1-R91))*T91)-((2*(0.003663)*(1-0.003663))*T91))/H91</f>
        <v>6.2063567253767271E-2</v>
      </c>
      <c r="AK91" s="11"/>
      <c r="AL91" s="11"/>
      <c r="AM91" s="11"/>
      <c r="AN91" s="11"/>
    </row>
    <row r="92" spans="1:40" ht="18" x14ac:dyDescent="0.2">
      <c r="A92" s="99" t="s">
        <v>682</v>
      </c>
      <c r="B92" s="100">
        <v>1</v>
      </c>
      <c r="C92" s="100">
        <v>273.91899999999998</v>
      </c>
      <c r="D92" s="100">
        <v>11.417</v>
      </c>
      <c r="E92" s="100">
        <v>0.107</v>
      </c>
      <c r="F92" s="100">
        <v>0.81299999999999994</v>
      </c>
      <c r="G92" s="100"/>
      <c r="H92" s="100">
        <v>1</v>
      </c>
      <c r="I92" s="6">
        <f t="shared" si="50"/>
        <v>34.953145499999998</v>
      </c>
      <c r="J92" s="6">
        <f t="shared" si="51"/>
        <v>0.32805129999999999</v>
      </c>
      <c r="K92" s="6">
        <f t="shared" si="52"/>
        <v>2.4889994999999998</v>
      </c>
      <c r="L92" s="64">
        <f t="shared" si="53"/>
        <v>0.2570081648408119</v>
      </c>
      <c r="M92" s="33">
        <f t="shared" si="54"/>
        <v>4.7244100530839173E-4</v>
      </c>
      <c r="N92" s="33">
        <f t="shared" si="55"/>
        <v>7.1043135159188087E-2</v>
      </c>
      <c r="O92" s="65">
        <f t="shared" si="55"/>
        <v>2.4885270589946913</v>
      </c>
      <c r="P92" s="6">
        <f t="shared" si="56"/>
        <v>7.1043135159188087E-2</v>
      </c>
      <c r="Q92" s="6">
        <f t="shared" si="57"/>
        <v>2.4885270589946913</v>
      </c>
      <c r="R92" s="69">
        <f t="shared" si="58"/>
        <v>4.6617296978226147E-3</v>
      </c>
      <c r="S92" s="69">
        <f t="shared" si="59"/>
        <v>9.986967978226147E-4</v>
      </c>
      <c r="T92">
        <f t="shared" si="60"/>
        <v>38.833174899999996</v>
      </c>
      <c r="U92" s="70">
        <f t="shared" si="61"/>
        <v>7.6921960013649371E-2</v>
      </c>
      <c r="AK92" s="11"/>
      <c r="AL92" s="11"/>
      <c r="AM92" s="11"/>
      <c r="AN92" s="11"/>
    </row>
    <row r="93" spans="1:40" ht="18" x14ac:dyDescent="0.2">
      <c r="A93" s="99" t="s">
        <v>694</v>
      </c>
      <c r="B93" s="100">
        <v>2</v>
      </c>
      <c r="C93" s="100">
        <v>157.363</v>
      </c>
      <c r="D93" s="100">
        <v>12.79</v>
      </c>
      <c r="E93" s="100">
        <v>0.109</v>
      </c>
      <c r="F93" s="100">
        <v>7.9000000000000001E-2</v>
      </c>
      <c r="G93" s="100"/>
      <c r="H93" s="100">
        <v>1</v>
      </c>
      <c r="I93" s="6">
        <f t="shared" si="50"/>
        <v>39.156585</v>
      </c>
      <c r="J93" s="6">
        <f t="shared" si="51"/>
        <v>0.33418310000000001</v>
      </c>
      <c r="K93" s="6">
        <f t="shared" si="52"/>
        <v>0.2418585</v>
      </c>
      <c r="L93" s="64">
        <f t="shared" si="53"/>
        <v>0.28791577720189054</v>
      </c>
      <c r="M93" s="33">
        <f t="shared" si="54"/>
        <v>5.2925641218308928E-4</v>
      </c>
      <c r="N93" s="33">
        <f t="shared" si="55"/>
        <v>4.6267322798109467E-2</v>
      </c>
      <c r="O93" s="65">
        <f t="shared" si="55"/>
        <v>0.24132924358781691</v>
      </c>
      <c r="P93" s="6">
        <f t="shared" si="56"/>
        <v>4.6267322798109467E-2</v>
      </c>
      <c r="Q93" s="6">
        <f t="shared" si="57"/>
        <v>0.24132924358781691</v>
      </c>
      <c r="R93" s="69">
        <f t="shared" si="58"/>
        <v>4.237016373868978E-3</v>
      </c>
      <c r="S93" s="69">
        <f t="shared" si="59"/>
        <v>5.7398347386897804E-4</v>
      </c>
      <c r="T93">
        <f t="shared" si="60"/>
        <v>40.850850600000001</v>
      </c>
      <c r="U93" s="70">
        <f t="shared" si="61"/>
        <v>4.6527618391179304E-2</v>
      </c>
      <c r="AK93" s="11"/>
      <c r="AL93" s="11"/>
      <c r="AM93" s="11"/>
      <c r="AN93" s="11"/>
    </row>
    <row r="94" spans="1:40" ht="18" x14ac:dyDescent="0.2">
      <c r="A94" s="99" t="s">
        <v>707</v>
      </c>
      <c r="B94" s="100">
        <v>2</v>
      </c>
      <c r="C94" s="100">
        <v>0.27200000000000002</v>
      </c>
      <c r="D94" s="100">
        <v>13.733000000000001</v>
      </c>
      <c r="E94" s="100">
        <v>0.10100000000000001</v>
      </c>
      <c r="F94" s="100">
        <v>0.01</v>
      </c>
      <c r="G94" s="100"/>
      <c r="H94" s="100">
        <v>1</v>
      </c>
      <c r="I94" s="6">
        <f t="shared" si="50"/>
        <v>42.0435795</v>
      </c>
      <c r="J94" s="6">
        <f t="shared" si="51"/>
        <v>0.30965590000000004</v>
      </c>
      <c r="K94" s="6">
        <f t="shared" si="52"/>
        <v>3.0615000000000003E-2</v>
      </c>
      <c r="L94" s="64">
        <f t="shared" si="53"/>
        <v>0.30914365663124027</v>
      </c>
      <c r="M94" s="33">
        <f t="shared" si="54"/>
        <v>5.6827821020409423E-4</v>
      </c>
      <c r="N94" s="33">
        <f t="shared" si="55"/>
        <v>5.1224336875976828E-4</v>
      </c>
      <c r="O94" s="65">
        <f t="shared" si="55"/>
        <v>3.0046721789795908E-2</v>
      </c>
      <c r="P94" s="6">
        <f t="shared" si="56"/>
        <v>5.1224336875976828E-4</v>
      </c>
      <c r="Q94" s="6">
        <f t="shared" si="57"/>
        <v>3.0046721789795908E-2</v>
      </c>
      <c r="R94" s="69">
        <f t="shared" si="58"/>
        <v>3.6640255539958679E-3</v>
      </c>
      <c r="S94" s="69">
        <f t="shared" si="59"/>
        <v>9.9265399586788428E-7</v>
      </c>
      <c r="T94">
        <f t="shared" si="60"/>
        <v>43.5767588</v>
      </c>
      <c r="U94" s="70">
        <f t="shared" si="61"/>
        <v>8.8725744008255614E-5</v>
      </c>
      <c r="AK94" s="11"/>
      <c r="AL94" s="11"/>
      <c r="AM94" s="11"/>
      <c r="AN94" s="11"/>
    </row>
    <row r="95" spans="1:40" ht="18" x14ac:dyDescent="0.2">
      <c r="A95" s="99" t="s">
        <v>721</v>
      </c>
      <c r="B95" s="100">
        <v>0</v>
      </c>
      <c r="C95" s="100">
        <v>60.055999999999997</v>
      </c>
      <c r="D95" s="100">
        <v>11.971</v>
      </c>
      <c r="E95" s="100">
        <v>9.2999999999999999E-2</v>
      </c>
      <c r="F95" s="100">
        <v>4.2000000000000003E-2</v>
      </c>
      <c r="G95" s="100"/>
      <c r="H95" s="100">
        <v>1</v>
      </c>
      <c r="I95" s="6">
        <f t="shared" si="50"/>
        <v>36.649216500000001</v>
      </c>
      <c r="J95" s="6">
        <f t="shared" si="51"/>
        <v>0.28512870000000001</v>
      </c>
      <c r="K95" s="6">
        <f t="shared" si="52"/>
        <v>0.128583</v>
      </c>
      <c r="L95" s="64">
        <f t="shared" si="53"/>
        <v>0.26947926261796967</v>
      </c>
      <c r="M95" s="33">
        <f t="shared" si="54"/>
        <v>4.9536579438966082E-4</v>
      </c>
      <c r="N95" s="33">
        <f t="shared" ref="N95:N112" si="62">J95-L95</f>
        <v>1.564943738203034E-2</v>
      </c>
      <c r="O95" s="65">
        <f t="shared" ref="O95:O114" si="63">K95-M95</f>
        <v>0.12808763420561034</v>
      </c>
      <c r="P95" s="6">
        <f t="shared" si="56"/>
        <v>1.564943738203034E-2</v>
      </c>
      <c r="Q95" s="6">
        <f t="shared" si="57"/>
        <v>0.12808763420561034</v>
      </c>
      <c r="R95" s="69">
        <f t="shared" si="58"/>
        <v>3.8821659346817594E-3</v>
      </c>
      <c r="S95" s="69">
        <f t="shared" si="59"/>
        <v>2.1913303468175946E-4</v>
      </c>
      <c r="T95">
        <f t="shared" si="60"/>
        <v>38.106056199999998</v>
      </c>
      <c r="U95" s="70">
        <f t="shared" si="61"/>
        <v>1.657707119578411E-2</v>
      </c>
      <c r="AK95" s="11"/>
      <c r="AL95" s="11"/>
      <c r="AM95" s="11"/>
      <c r="AN95" s="11"/>
    </row>
    <row r="96" spans="1:40" ht="18" x14ac:dyDescent="0.2">
      <c r="A96" s="99" t="s">
        <v>843</v>
      </c>
      <c r="B96" s="100">
        <v>0</v>
      </c>
      <c r="C96" s="100">
        <v>-9.7370000000000001</v>
      </c>
      <c r="D96" s="100">
        <v>4.29</v>
      </c>
      <c r="E96" s="100">
        <v>3.1E-2</v>
      </c>
      <c r="F96" s="100">
        <v>2E-3</v>
      </c>
      <c r="G96" s="100"/>
      <c r="H96" s="100">
        <v>1</v>
      </c>
      <c r="I96" s="6">
        <f t="shared" si="50"/>
        <v>13.133835000000001</v>
      </c>
      <c r="J96" s="6">
        <f t="shared" si="51"/>
        <v>9.50429E-2</v>
      </c>
      <c r="K96" s="6">
        <f t="shared" si="52"/>
        <v>6.123E-3</v>
      </c>
      <c r="L96" s="64">
        <f t="shared" si="53"/>
        <v>9.6572219249109498E-2</v>
      </c>
      <c r="M96" s="33">
        <f t="shared" si="54"/>
        <v>1.7752228367986343E-4</v>
      </c>
      <c r="N96" s="33">
        <f t="shared" si="62"/>
        <v>-1.5293192491094981E-3</v>
      </c>
      <c r="O96" s="65">
        <f t="shared" si="63"/>
        <v>5.9454777163201362E-3</v>
      </c>
      <c r="P96" s="6">
        <f t="shared" si="56"/>
        <v>-1.5293192491094981E-3</v>
      </c>
      <c r="Q96" s="6">
        <f t="shared" si="57"/>
        <v>5.9454777163201362E-3</v>
      </c>
      <c r="R96" s="69">
        <f t="shared" si="58"/>
        <v>3.6274952904331434E-3</v>
      </c>
      <c r="S96" s="69">
        <f t="shared" si="59"/>
        <v>-3.5537609566856608E-5</v>
      </c>
      <c r="T96">
        <f t="shared" si="60"/>
        <v>13.607507099999998</v>
      </c>
      <c r="U96" s="70">
        <f t="shared" si="61"/>
        <v>-9.5921665248301091E-4</v>
      </c>
      <c r="AK96" s="11"/>
      <c r="AL96" s="11"/>
      <c r="AM96" s="11"/>
      <c r="AN96" s="11"/>
    </row>
    <row r="97" spans="1:40" ht="18" x14ac:dyDescent="0.2">
      <c r="A97" s="99" t="s">
        <v>859</v>
      </c>
      <c r="B97" s="100">
        <v>1</v>
      </c>
      <c r="C97" s="100">
        <v>74.099999999999994</v>
      </c>
      <c r="D97" s="100">
        <v>13.503</v>
      </c>
      <c r="E97" s="100">
        <v>0.106</v>
      </c>
      <c r="F97" s="100">
        <v>8.2000000000000003E-2</v>
      </c>
      <c r="G97" s="100"/>
      <c r="H97" s="100">
        <v>1</v>
      </c>
      <c r="I97" s="6">
        <f t="shared" si="50"/>
        <v>41.339434500000003</v>
      </c>
      <c r="J97" s="6">
        <f t="shared" si="51"/>
        <v>0.32498539999999998</v>
      </c>
      <c r="K97" s="6">
        <f t="shared" si="52"/>
        <v>0.25104300000000002</v>
      </c>
      <c r="L97" s="64">
        <f t="shared" si="53"/>
        <v>0.30396612506310622</v>
      </c>
      <c r="M97" s="33">
        <f t="shared" si="54"/>
        <v>5.58760698491654E-4</v>
      </c>
      <c r="N97" s="33">
        <f t="shared" si="62"/>
        <v>2.1019274936893761E-2</v>
      </c>
      <c r="O97" s="65">
        <f t="shared" si="63"/>
        <v>0.25048423930150837</v>
      </c>
      <c r="P97" s="6">
        <f t="shared" si="56"/>
        <v>2.1019274936893761E-2</v>
      </c>
      <c r="Q97" s="6">
        <f t="shared" si="57"/>
        <v>0.25048423930150837</v>
      </c>
      <c r="R97" s="69">
        <f t="shared" si="58"/>
        <v>3.9333959500410885E-3</v>
      </c>
      <c r="S97" s="69">
        <f t="shared" si="59"/>
        <v>2.7036305004108849E-4</v>
      </c>
      <c r="T97">
        <f t="shared" si="60"/>
        <v>43.095160700000001</v>
      </c>
      <c r="U97" s="70">
        <f t="shared" si="61"/>
        <v>2.3128475928357206E-2</v>
      </c>
      <c r="AK97" s="11"/>
      <c r="AL97" s="11"/>
      <c r="AM97" s="11"/>
      <c r="AN97" s="11"/>
    </row>
    <row r="98" spans="1:40" ht="18" x14ac:dyDescent="0.2">
      <c r="A98" s="99" t="s">
        <v>870</v>
      </c>
      <c r="B98" s="100">
        <v>1</v>
      </c>
      <c r="C98" s="100">
        <v>62.317</v>
      </c>
      <c r="D98" s="100">
        <v>14.766</v>
      </c>
      <c r="E98" s="100">
        <v>0.115</v>
      </c>
      <c r="F98" s="100">
        <v>7.0000000000000007E-2</v>
      </c>
      <c r="G98" s="100"/>
      <c r="H98" s="100">
        <v>1</v>
      </c>
      <c r="I98" s="6">
        <f t="shared" si="50"/>
        <v>45.206109000000005</v>
      </c>
      <c r="J98" s="6">
        <f t="shared" si="51"/>
        <v>0.35257850000000002</v>
      </c>
      <c r="K98" s="6">
        <f t="shared" si="52"/>
        <v>0.21430500000000002</v>
      </c>
      <c r="L98" s="64">
        <f t="shared" si="53"/>
        <v>0.33239752667420769</v>
      </c>
      <c r="M98" s="33">
        <f t="shared" si="54"/>
        <v>6.110242519386628E-4</v>
      </c>
      <c r="N98" s="33">
        <f t="shared" si="62"/>
        <v>2.0180973325792328E-2</v>
      </c>
      <c r="O98" s="65">
        <f t="shared" si="63"/>
        <v>0.21369397574806137</v>
      </c>
      <c r="P98" s="6">
        <f t="shared" si="56"/>
        <v>2.0180973325792328E-2</v>
      </c>
      <c r="Q98" s="6">
        <f t="shared" si="57"/>
        <v>0.21369397574806137</v>
      </c>
      <c r="R98" s="69">
        <f t="shared" si="58"/>
        <v>3.8904140166406641E-3</v>
      </c>
      <c r="S98" s="69">
        <f t="shared" si="59"/>
        <v>2.2738111664066417E-4</v>
      </c>
      <c r="T98">
        <f t="shared" si="60"/>
        <v>47.0612627</v>
      </c>
      <c r="U98" s="70">
        <f t="shared" si="61"/>
        <v>2.1243102380536727E-2</v>
      </c>
      <c r="AK98" s="11"/>
      <c r="AL98" s="11"/>
      <c r="AM98" s="11"/>
      <c r="AN98" s="11"/>
    </row>
    <row r="99" spans="1:40" ht="18" x14ac:dyDescent="0.2">
      <c r="A99" s="99" t="s">
        <v>882</v>
      </c>
      <c r="B99" s="100">
        <v>2</v>
      </c>
      <c r="C99" s="100">
        <v>79.292000000000002</v>
      </c>
      <c r="D99" s="100">
        <v>12.798</v>
      </c>
      <c r="E99" s="100">
        <v>0.10100000000000001</v>
      </c>
      <c r="F99" s="100">
        <v>8.1000000000000003E-2</v>
      </c>
      <c r="G99" s="100"/>
      <c r="H99" s="100">
        <v>1</v>
      </c>
      <c r="I99" s="6">
        <f t="shared" si="50"/>
        <v>39.181077000000002</v>
      </c>
      <c r="J99" s="6">
        <f t="shared" si="51"/>
        <v>0.30965590000000004</v>
      </c>
      <c r="K99" s="6">
        <f t="shared" si="52"/>
        <v>0.24798150000000002</v>
      </c>
      <c r="L99" s="64">
        <f t="shared" si="53"/>
        <v>0.28809586525643432</v>
      </c>
      <c r="M99" s="33">
        <f t="shared" si="54"/>
        <v>5.295874560687394E-4</v>
      </c>
      <c r="N99" s="33">
        <f t="shared" si="62"/>
        <v>2.1560034743565715E-2</v>
      </c>
      <c r="O99" s="65">
        <f t="shared" si="63"/>
        <v>0.24745191254393128</v>
      </c>
      <c r="P99" s="6">
        <f t="shared" si="56"/>
        <v>2.1560034743565715E-2</v>
      </c>
      <c r="Q99" s="6">
        <f t="shared" si="57"/>
        <v>0.24745191254393128</v>
      </c>
      <c r="R99" s="69">
        <f t="shared" si="58"/>
        <v>3.9523341089159527E-3</v>
      </c>
      <c r="S99" s="69">
        <f t="shared" si="59"/>
        <v>2.8930120891595273E-4</v>
      </c>
      <c r="T99">
        <f t="shared" si="60"/>
        <v>40.857146</v>
      </c>
      <c r="U99" s="70">
        <f t="shared" si="61"/>
        <v>2.3462684559145019E-2</v>
      </c>
      <c r="AK99" s="11"/>
      <c r="AL99" s="11"/>
      <c r="AM99" s="11"/>
      <c r="AN99" s="11"/>
    </row>
    <row r="100" spans="1:40" ht="18" x14ac:dyDescent="0.2">
      <c r="A100" s="99" t="s">
        <v>897</v>
      </c>
      <c r="B100" s="100">
        <v>2</v>
      </c>
      <c r="C100" s="100">
        <v>91.102000000000004</v>
      </c>
      <c r="D100" s="100">
        <v>13.715999999999999</v>
      </c>
      <c r="E100" s="100">
        <v>0.11</v>
      </c>
      <c r="F100" s="100">
        <v>0.109</v>
      </c>
      <c r="G100" s="100"/>
      <c r="H100" s="100">
        <v>1</v>
      </c>
      <c r="I100" s="6">
        <f t="shared" si="50"/>
        <v>41.991534000000001</v>
      </c>
      <c r="J100" s="6">
        <f t="shared" si="51"/>
        <v>0.33724900000000002</v>
      </c>
      <c r="K100" s="6">
        <f t="shared" si="52"/>
        <v>0.33370349999999999</v>
      </c>
      <c r="L100" s="64">
        <f t="shared" si="53"/>
        <v>0.30876096951533472</v>
      </c>
      <c r="M100" s="33">
        <f t="shared" si="54"/>
        <v>5.675747419470878E-4</v>
      </c>
      <c r="N100" s="33">
        <f t="shared" si="62"/>
        <v>2.8488030484665305E-2</v>
      </c>
      <c r="O100" s="65">
        <f t="shared" si="63"/>
        <v>0.33313592525805291</v>
      </c>
      <c r="P100" s="6">
        <f t="shared" si="56"/>
        <v>2.8488030484665305E-2</v>
      </c>
      <c r="Q100" s="6">
        <f t="shared" si="57"/>
        <v>0.33313592525805291</v>
      </c>
      <c r="R100" s="69">
        <f t="shared" si="58"/>
        <v>3.9954091727998102E-3</v>
      </c>
      <c r="S100" s="69">
        <f t="shared" si="59"/>
        <v>3.323762727998102E-4</v>
      </c>
      <c r="T100">
        <f t="shared" si="60"/>
        <v>43.863199499999993</v>
      </c>
      <c r="U100" s="70">
        <f t="shared" si="61"/>
        <v>2.8937732397014915E-2</v>
      </c>
      <c r="AK100" s="11"/>
      <c r="AL100" s="11"/>
      <c r="AM100" s="11"/>
      <c r="AN100" s="11"/>
    </row>
    <row r="101" spans="1:40" ht="18" x14ac:dyDescent="0.2">
      <c r="A101" s="99" t="s">
        <v>910</v>
      </c>
      <c r="B101" s="100">
        <v>0</v>
      </c>
      <c r="C101" s="100">
        <v>33.154000000000003</v>
      </c>
      <c r="D101" s="100">
        <v>16.093</v>
      </c>
      <c r="E101" s="100">
        <v>0.122</v>
      </c>
      <c r="F101" s="100">
        <v>4.5999999999999999E-2</v>
      </c>
      <c r="G101" s="100"/>
      <c r="H101" s="100">
        <v>1</v>
      </c>
      <c r="I101" s="6">
        <f t="shared" si="50"/>
        <v>49.268719500000003</v>
      </c>
      <c r="J101" s="6">
        <f t="shared" si="51"/>
        <v>0.37403979999999998</v>
      </c>
      <c r="K101" s="6">
        <f t="shared" si="52"/>
        <v>0.14082900000000001</v>
      </c>
      <c r="L101" s="64">
        <f t="shared" si="53"/>
        <v>0.36226963272165946</v>
      </c>
      <c r="M101" s="33">
        <f t="shared" si="54"/>
        <v>6.6593615647087229E-4</v>
      </c>
      <c r="N101" s="33">
        <f t="shared" si="62"/>
        <v>1.1770167278340515E-2</v>
      </c>
      <c r="O101" s="65">
        <f t="shared" si="63"/>
        <v>0.14016306384352914</v>
      </c>
      <c r="P101" s="6">
        <f t="shared" si="56"/>
        <v>1.1770167278340515E-2</v>
      </c>
      <c r="Q101" s="6">
        <f t="shared" si="57"/>
        <v>0.14016306384352914</v>
      </c>
      <c r="R101" s="69">
        <f t="shared" si="58"/>
        <v>3.7840175041753991E-3</v>
      </c>
      <c r="S101" s="69">
        <f t="shared" si="59"/>
        <v>1.2098460417539914E-4</v>
      </c>
      <c r="T101">
        <f t="shared" si="60"/>
        <v>51.184749699999998</v>
      </c>
      <c r="U101" s="70">
        <f t="shared" si="61"/>
        <v>1.2296243934884432E-2</v>
      </c>
      <c r="AK101" s="11"/>
      <c r="AL101" s="11"/>
      <c r="AM101" s="11"/>
      <c r="AN101" s="11"/>
    </row>
    <row r="102" spans="1:40" ht="18" x14ac:dyDescent="0.2">
      <c r="A102" s="99" t="s">
        <v>920</v>
      </c>
      <c r="B102" s="100">
        <v>0</v>
      </c>
      <c r="C102" s="100">
        <v>42.005000000000003</v>
      </c>
      <c r="D102" s="100">
        <v>13.339</v>
      </c>
      <c r="E102" s="100">
        <v>0.10199999999999999</v>
      </c>
      <c r="F102" s="100">
        <v>5.0999999999999997E-2</v>
      </c>
      <c r="G102" s="100"/>
      <c r="H102" s="100">
        <v>1</v>
      </c>
      <c r="I102" s="6">
        <f t="shared" si="50"/>
        <v>40.837348500000004</v>
      </c>
      <c r="J102" s="6">
        <f t="shared" si="51"/>
        <v>0.31272179999999999</v>
      </c>
      <c r="K102" s="6">
        <f t="shared" si="52"/>
        <v>0.15613649999999998</v>
      </c>
      <c r="L102" s="64">
        <f t="shared" si="53"/>
        <v>0.30027431994495846</v>
      </c>
      <c r="M102" s="33">
        <f t="shared" si="54"/>
        <v>5.5197429883582707E-4</v>
      </c>
      <c r="N102" s="33">
        <f t="shared" si="62"/>
        <v>1.2447480055041538E-2</v>
      </c>
      <c r="O102" s="65">
        <f t="shared" si="63"/>
        <v>0.15558452570116416</v>
      </c>
      <c r="P102" s="6">
        <f t="shared" si="56"/>
        <v>1.2447480055041538E-2</v>
      </c>
      <c r="Q102" s="6">
        <f t="shared" si="57"/>
        <v>0.15558452570116416</v>
      </c>
      <c r="R102" s="69">
        <f t="shared" si="58"/>
        <v>3.8163113555625848E-3</v>
      </c>
      <c r="S102" s="69">
        <f t="shared" si="59"/>
        <v>1.532784555625848E-4</v>
      </c>
      <c r="T102">
        <f t="shared" si="60"/>
        <v>42.468768400000002</v>
      </c>
      <c r="U102" s="70">
        <f t="shared" si="61"/>
        <v>1.2924494143397192E-2</v>
      </c>
      <c r="AK102" s="11"/>
      <c r="AL102" s="11"/>
      <c r="AM102" s="11"/>
      <c r="AN102" s="11"/>
    </row>
    <row r="103" spans="1:40" ht="18" x14ac:dyDescent="0.2">
      <c r="A103" s="99" t="s">
        <v>935</v>
      </c>
      <c r="B103" s="100">
        <v>0</v>
      </c>
      <c r="C103" s="100">
        <v>47.817999999999998</v>
      </c>
      <c r="D103" s="100">
        <v>14.271000000000001</v>
      </c>
      <c r="E103" s="100">
        <v>0.11</v>
      </c>
      <c r="F103" s="100">
        <v>4.9000000000000002E-2</v>
      </c>
      <c r="G103" s="100"/>
      <c r="H103" s="100">
        <v>1</v>
      </c>
      <c r="I103" s="6">
        <f t="shared" si="50"/>
        <v>43.690666500000006</v>
      </c>
      <c r="J103" s="6">
        <f t="shared" si="51"/>
        <v>0.33724900000000002</v>
      </c>
      <c r="K103" s="6">
        <f t="shared" si="52"/>
        <v>0.15001350000000002</v>
      </c>
      <c r="L103" s="64">
        <f t="shared" si="53"/>
        <v>0.32125457829931042</v>
      </c>
      <c r="M103" s="33">
        <f t="shared" si="54"/>
        <v>5.905409115140632E-4</v>
      </c>
      <c r="N103" s="33">
        <f t="shared" si="62"/>
        <v>1.5994421700689598E-2</v>
      </c>
      <c r="O103" s="65">
        <f t="shared" si="63"/>
        <v>0.14942295908848596</v>
      </c>
      <c r="P103" s="6">
        <f t="shared" si="56"/>
        <v>1.5994421700689598E-2</v>
      </c>
      <c r="Q103" s="6">
        <f t="shared" si="57"/>
        <v>0.14942295908848596</v>
      </c>
      <c r="R103" s="69">
        <f t="shared" si="58"/>
        <v>3.8375195892458047E-3</v>
      </c>
      <c r="S103" s="69">
        <f t="shared" si="59"/>
        <v>1.744866892458047E-4</v>
      </c>
      <c r="T103">
        <f t="shared" si="60"/>
        <v>45.421310999999996</v>
      </c>
      <c r="U103" s="70">
        <f t="shared" si="61"/>
        <v>1.5734905211898131E-2</v>
      </c>
      <c r="AK103" s="11"/>
      <c r="AL103" s="11"/>
      <c r="AM103" s="11"/>
      <c r="AN103" s="11"/>
    </row>
    <row r="104" spans="1:40" ht="18" x14ac:dyDescent="0.2">
      <c r="A104" s="99" t="s">
        <v>949</v>
      </c>
      <c r="B104" s="100">
        <v>0</v>
      </c>
      <c r="C104" s="100">
        <v>9.3369999999999997</v>
      </c>
      <c r="D104" s="100">
        <v>12.808</v>
      </c>
      <c r="E104" s="100">
        <v>9.5000000000000001E-2</v>
      </c>
      <c r="F104" s="100">
        <v>1.7999999999999999E-2</v>
      </c>
      <c r="G104" s="100"/>
      <c r="H104" s="100">
        <v>1</v>
      </c>
      <c r="I104" s="6">
        <f t="shared" si="50"/>
        <v>39.211691999999999</v>
      </c>
      <c r="J104" s="6">
        <f t="shared" si="51"/>
        <v>0.29126050000000003</v>
      </c>
      <c r="K104" s="6">
        <f t="shared" si="52"/>
        <v>5.5106999999999996E-2</v>
      </c>
      <c r="L104" s="64">
        <f t="shared" si="53"/>
        <v>0.28832097532461409</v>
      </c>
      <c r="M104" s="33">
        <f t="shared" si="54"/>
        <v>5.3000126092580201E-4</v>
      </c>
      <c r="N104" s="33">
        <f t="shared" si="62"/>
        <v>2.9395246753859405E-3</v>
      </c>
      <c r="O104" s="65">
        <f t="shared" si="63"/>
        <v>5.4576998739074192E-2</v>
      </c>
      <c r="P104" s="6">
        <f t="shared" si="56"/>
        <v>2.9395246753859405E-3</v>
      </c>
      <c r="Q104" s="6">
        <f t="shared" si="57"/>
        <v>5.4576998739074192E-2</v>
      </c>
      <c r="R104" s="69">
        <f t="shared" si="58"/>
        <v>3.6971081499786785E-3</v>
      </c>
      <c r="S104" s="69">
        <f t="shared" si="59"/>
        <v>3.4075249978678546E-5</v>
      </c>
      <c r="T104">
        <f t="shared" si="60"/>
        <v>40.671431699999999</v>
      </c>
      <c r="U104" s="70">
        <f t="shared" si="61"/>
        <v>2.7540342987428801E-3</v>
      </c>
      <c r="AK104" s="11"/>
      <c r="AL104" s="11"/>
      <c r="AM104" s="11"/>
      <c r="AN104" s="11"/>
    </row>
    <row r="105" spans="1:40" ht="18" x14ac:dyDescent="0.2">
      <c r="A105" s="99" t="s">
        <v>961</v>
      </c>
      <c r="B105" s="100">
        <v>1</v>
      </c>
      <c r="C105" s="100">
        <v>7.008</v>
      </c>
      <c r="D105" s="100">
        <v>12.85</v>
      </c>
      <c r="E105" s="100">
        <v>9.5000000000000001E-2</v>
      </c>
      <c r="F105" s="100">
        <v>1.4999999999999999E-2</v>
      </c>
      <c r="G105" s="100"/>
      <c r="H105" s="100">
        <v>1</v>
      </c>
      <c r="I105" s="6">
        <f t="shared" si="50"/>
        <v>39.340274999999998</v>
      </c>
      <c r="J105" s="6">
        <f t="shared" si="51"/>
        <v>0.29126050000000003</v>
      </c>
      <c r="K105" s="6">
        <f t="shared" si="52"/>
        <v>4.5922499999999998E-2</v>
      </c>
      <c r="L105" s="64">
        <f t="shared" si="53"/>
        <v>0.28926643761096898</v>
      </c>
      <c r="M105" s="33">
        <f t="shared" si="54"/>
        <v>5.3173924132546497E-4</v>
      </c>
      <c r="N105" s="33">
        <f t="shared" si="62"/>
        <v>1.9940623890310483E-3</v>
      </c>
      <c r="O105" s="65">
        <f t="shared" si="63"/>
        <v>4.5390760758674535E-2</v>
      </c>
      <c r="P105" s="6">
        <f t="shared" si="56"/>
        <v>1.9940623890310483E-3</v>
      </c>
      <c r="Q105" s="6">
        <f t="shared" si="57"/>
        <v>4.5390760758674535E-2</v>
      </c>
      <c r="R105" s="69">
        <f t="shared" si="58"/>
        <v>3.6886087054158411E-3</v>
      </c>
      <c r="S105" s="69">
        <f t="shared" si="59"/>
        <v>2.5575805415841129E-5</v>
      </c>
      <c r="T105">
        <f t="shared" si="60"/>
        <v>40.794192000000002</v>
      </c>
      <c r="U105" s="70">
        <f t="shared" si="61"/>
        <v>2.0740126392745917E-3</v>
      </c>
      <c r="AK105" s="11"/>
      <c r="AL105" s="11"/>
      <c r="AM105" s="11"/>
      <c r="AN105" s="11"/>
    </row>
    <row r="106" spans="1:40" ht="18" x14ac:dyDescent="0.2">
      <c r="A106" s="99" t="s">
        <v>974</v>
      </c>
      <c r="B106" s="100">
        <v>1</v>
      </c>
      <c r="C106" s="100">
        <v>6.3609999999999998</v>
      </c>
      <c r="D106" s="100">
        <v>13.641999999999999</v>
      </c>
      <c r="E106" s="100">
        <v>0.10100000000000001</v>
      </c>
      <c r="F106" s="100">
        <v>1.6E-2</v>
      </c>
      <c r="G106" s="100"/>
      <c r="H106" s="100">
        <v>1</v>
      </c>
      <c r="I106" s="6">
        <f t="shared" si="50"/>
        <v>41.764983000000001</v>
      </c>
      <c r="J106" s="6">
        <f t="shared" si="51"/>
        <v>0.30965590000000004</v>
      </c>
      <c r="K106" s="6">
        <f t="shared" si="52"/>
        <v>4.8984E-2</v>
      </c>
      <c r="L106" s="64">
        <f t="shared" si="53"/>
        <v>0.30709515501080459</v>
      </c>
      <c r="M106" s="33">
        <f t="shared" si="54"/>
        <v>5.645125860048244E-4</v>
      </c>
      <c r="N106" s="33">
        <f t="shared" si="62"/>
        <v>2.5607449891954515E-3</v>
      </c>
      <c r="O106" s="65">
        <f t="shared" si="63"/>
        <v>4.8419487413995176E-2</v>
      </c>
      <c r="P106" s="6">
        <f t="shared" si="56"/>
        <v>2.5607449891954515E-3</v>
      </c>
      <c r="Q106" s="6">
        <f t="shared" si="57"/>
        <v>4.8419487413995176E-2</v>
      </c>
      <c r="R106" s="69">
        <f t="shared" si="58"/>
        <v>3.6862475201097384E-3</v>
      </c>
      <c r="S106" s="69">
        <f t="shared" si="59"/>
        <v>2.3214620109738432E-5</v>
      </c>
      <c r="T106">
        <f t="shared" si="60"/>
        <v>43.309204299999998</v>
      </c>
      <c r="U106" s="70">
        <f t="shared" si="61"/>
        <v>1.9988642865539363E-3</v>
      </c>
      <c r="AK106" s="11"/>
      <c r="AL106" s="11"/>
      <c r="AM106" s="11"/>
      <c r="AN106" s="11"/>
    </row>
    <row r="107" spans="1:40" ht="18" x14ac:dyDescent="0.2">
      <c r="A107" s="99" t="s">
        <v>988</v>
      </c>
      <c r="B107" s="100">
        <v>1</v>
      </c>
      <c r="C107" s="100">
        <v>39.343000000000004</v>
      </c>
      <c r="D107" s="100">
        <v>14.06</v>
      </c>
      <c r="E107" s="100">
        <v>0.107</v>
      </c>
      <c r="F107" s="100">
        <v>0.129</v>
      </c>
      <c r="G107" s="100"/>
      <c r="H107" s="100">
        <v>1</v>
      </c>
      <c r="I107" s="6">
        <f t="shared" si="50"/>
        <v>43.044690000000003</v>
      </c>
      <c r="J107" s="6">
        <f t="shared" si="51"/>
        <v>0.32805129999999999</v>
      </c>
      <c r="K107" s="6">
        <f t="shared" si="52"/>
        <v>0.39493350000000005</v>
      </c>
      <c r="L107" s="64">
        <f t="shared" si="53"/>
        <v>0.31650475586071786</v>
      </c>
      <c r="M107" s="33">
        <f t="shared" si="54"/>
        <v>5.8180962903004189E-4</v>
      </c>
      <c r="N107" s="33">
        <f t="shared" si="62"/>
        <v>1.1546544139282133E-2</v>
      </c>
      <c r="O107" s="65">
        <f t="shared" si="63"/>
        <v>0.39435169037097001</v>
      </c>
      <c r="P107" s="6">
        <f t="shared" si="56"/>
        <v>1.1546544139282133E-2</v>
      </c>
      <c r="Q107" s="6">
        <f t="shared" si="57"/>
        <v>0.39435169037097001</v>
      </c>
      <c r="R107" s="69">
        <f t="shared" si="58"/>
        <v>3.8065989746140869E-3</v>
      </c>
      <c r="S107" s="69">
        <f t="shared" si="59"/>
        <v>1.4356607461408696E-4</v>
      </c>
      <c r="T107">
        <f t="shared" si="60"/>
        <v>44.999519199999995</v>
      </c>
      <c r="U107" s="70">
        <f t="shared" si="61"/>
        <v>1.2827234254113751E-2</v>
      </c>
      <c r="AK107" s="11"/>
      <c r="AL107" s="11"/>
      <c r="AM107" s="11"/>
      <c r="AN107" s="11"/>
    </row>
    <row r="108" spans="1:40" ht="18" x14ac:dyDescent="0.2">
      <c r="A108" s="99" t="s">
        <v>997</v>
      </c>
      <c r="B108" s="100">
        <v>1</v>
      </c>
      <c r="C108" s="100">
        <v>27.254000000000001</v>
      </c>
      <c r="D108" s="100">
        <v>20.102</v>
      </c>
      <c r="E108" s="100">
        <v>0.152</v>
      </c>
      <c r="F108" s="100">
        <v>3.7999999999999999E-2</v>
      </c>
      <c r="G108" s="100"/>
      <c r="H108" s="100">
        <v>1</v>
      </c>
      <c r="I108" s="6">
        <f t="shared" si="50"/>
        <v>61.542273000000002</v>
      </c>
      <c r="J108" s="6">
        <f t="shared" si="51"/>
        <v>0.46601680000000001</v>
      </c>
      <c r="K108" s="6">
        <f t="shared" si="52"/>
        <v>0.116337</v>
      </c>
      <c r="L108" s="64">
        <f t="shared" si="53"/>
        <v>0.45251625905491821</v>
      </c>
      <c r="M108" s="33">
        <f t="shared" si="54"/>
        <v>8.3183052366727608E-4</v>
      </c>
      <c r="N108" s="33">
        <f t="shared" si="62"/>
        <v>1.3500540945081796E-2</v>
      </c>
      <c r="O108" s="65">
        <f t="shared" si="63"/>
        <v>0.11550516947633271</v>
      </c>
      <c r="P108" s="6">
        <f t="shared" si="56"/>
        <v>1.3500540945081796E-2</v>
      </c>
      <c r="Q108" s="6">
        <f t="shared" si="57"/>
        <v>0.11550516947633271</v>
      </c>
      <c r="R108" s="69">
        <f t="shared" si="58"/>
        <v>3.7624895392741296E-3</v>
      </c>
      <c r="S108" s="69">
        <f t="shared" si="59"/>
        <v>9.9456639274129663E-5</v>
      </c>
      <c r="T108">
        <f t="shared" si="60"/>
        <v>63.873128400000006</v>
      </c>
      <c r="U108" s="70">
        <f t="shared" si="61"/>
        <v>1.2615042595738035E-2</v>
      </c>
      <c r="AK108" s="11"/>
      <c r="AL108" s="11"/>
      <c r="AM108" s="11"/>
      <c r="AN108" s="11"/>
    </row>
    <row r="109" spans="1:40" ht="18" x14ac:dyDescent="0.2">
      <c r="A109" s="99" t="s">
        <v>1010</v>
      </c>
      <c r="B109" s="100">
        <v>2</v>
      </c>
      <c r="C109" s="100">
        <v>0.23</v>
      </c>
      <c r="D109" s="100">
        <v>12.614000000000001</v>
      </c>
      <c r="E109" s="100">
        <v>9.2999999999999999E-2</v>
      </c>
      <c r="F109" s="100">
        <v>8.9999999999999993E-3</v>
      </c>
      <c r="G109" s="100"/>
      <c r="H109" s="100">
        <v>1</v>
      </c>
      <c r="I109" s="6">
        <f t="shared" si="50"/>
        <v>38.617761000000002</v>
      </c>
      <c r="J109" s="6">
        <f t="shared" si="51"/>
        <v>0.28512870000000001</v>
      </c>
      <c r="K109" s="6">
        <f t="shared" si="52"/>
        <v>2.7553499999999998E-2</v>
      </c>
      <c r="L109" s="64">
        <f t="shared" si="53"/>
        <v>0.28395384000192708</v>
      </c>
      <c r="M109" s="33">
        <f t="shared" si="54"/>
        <v>5.2197344669878724E-4</v>
      </c>
      <c r="N109" s="33">
        <f t="shared" si="62"/>
        <v>1.1748599980729302E-3</v>
      </c>
      <c r="O109" s="65">
        <f t="shared" si="63"/>
        <v>2.7031526553301211E-2</v>
      </c>
      <c r="P109" s="6">
        <f t="shared" si="56"/>
        <v>1.1748599980729302E-3</v>
      </c>
      <c r="Q109" s="6">
        <f t="shared" si="57"/>
        <v>2.7031526553301211E-2</v>
      </c>
      <c r="R109" s="69">
        <f t="shared" si="58"/>
        <v>3.6638722704456336E-3</v>
      </c>
      <c r="S109" s="69">
        <f t="shared" si="59"/>
        <v>8.3937044563367827E-7</v>
      </c>
      <c r="T109">
        <f t="shared" si="60"/>
        <v>40.026153200000003</v>
      </c>
      <c r="U109" s="70">
        <f t="shared" si="61"/>
        <v>6.931564555534564E-5</v>
      </c>
      <c r="AK109" s="11"/>
      <c r="AL109" s="11"/>
      <c r="AM109" s="11"/>
      <c r="AN109" s="11"/>
    </row>
    <row r="110" spans="1:40" ht="18" x14ac:dyDescent="0.2">
      <c r="A110" s="99" t="s">
        <v>1022</v>
      </c>
      <c r="B110" s="100">
        <v>2</v>
      </c>
      <c r="C110" s="100">
        <v>0.251</v>
      </c>
      <c r="D110" s="100">
        <v>13.226000000000001</v>
      </c>
      <c r="E110" s="100">
        <v>9.7000000000000003E-2</v>
      </c>
      <c r="F110" s="100">
        <v>8.9999999999999993E-3</v>
      </c>
      <c r="G110" s="100"/>
      <c r="H110" s="100">
        <v>1</v>
      </c>
      <c r="I110" s="6">
        <f t="shared" si="50"/>
        <v>40.491399000000001</v>
      </c>
      <c r="J110" s="6">
        <f t="shared" si="51"/>
        <v>0.2973923</v>
      </c>
      <c r="K110" s="6">
        <f t="shared" si="52"/>
        <v>2.7553499999999998E-2</v>
      </c>
      <c r="L110" s="64">
        <f t="shared" si="53"/>
        <v>0.29773057617452731</v>
      </c>
      <c r="M110" s="33">
        <f t="shared" si="54"/>
        <v>5.4729830395101951E-4</v>
      </c>
      <c r="N110" s="33">
        <f t="shared" si="62"/>
        <v>-3.3827617452730774E-4</v>
      </c>
      <c r="O110" s="65">
        <f t="shared" si="63"/>
        <v>2.7006201696048979E-2</v>
      </c>
      <c r="P110" s="6">
        <f t="shared" si="56"/>
        <v>-3.3827617452730774E-4</v>
      </c>
      <c r="Q110" s="6">
        <f t="shared" si="57"/>
        <v>2.7006201696048979E-2</v>
      </c>
      <c r="R110" s="69">
        <f t="shared" si="58"/>
        <v>3.6639489122266469E-3</v>
      </c>
      <c r="S110" s="69">
        <f t="shared" si="59"/>
        <v>9.1601222664688953E-7</v>
      </c>
      <c r="T110">
        <f t="shared" si="60"/>
        <v>41.965136399999999</v>
      </c>
      <c r="U110" s="70">
        <f t="shared" si="61"/>
        <v>7.9058925795072454E-5</v>
      </c>
      <c r="AK110" s="11"/>
      <c r="AL110" s="11"/>
      <c r="AM110" s="11"/>
      <c r="AN110" s="11"/>
    </row>
    <row r="111" spans="1:40" ht="18" x14ac:dyDescent="0.2">
      <c r="A111" s="99" t="s">
        <v>1034</v>
      </c>
      <c r="B111" s="100">
        <v>2</v>
      </c>
      <c r="C111" s="100">
        <v>142.315</v>
      </c>
      <c r="D111" s="100">
        <v>13.163</v>
      </c>
      <c r="E111" s="100">
        <v>0.11</v>
      </c>
      <c r="F111" s="100">
        <v>3.6999999999999998E-2</v>
      </c>
      <c r="G111" s="100"/>
      <c r="H111" s="100">
        <v>1</v>
      </c>
      <c r="I111" s="6">
        <f t="shared" si="50"/>
        <v>40.298524499999999</v>
      </c>
      <c r="J111" s="6">
        <f t="shared" si="51"/>
        <v>0.33724900000000002</v>
      </c>
      <c r="K111" s="6">
        <f t="shared" si="52"/>
        <v>0.1132755</v>
      </c>
      <c r="L111" s="64">
        <f t="shared" si="53"/>
        <v>0.29631238274499494</v>
      </c>
      <c r="M111" s="33">
        <f t="shared" si="54"/>
        <v>5.4469133335152491E-4</v>
      </c>
      <c r="N111" s="33">
        <f t="shared" si="62"/>
        <v>4.0936617255005081E-2</v>
      </c>
      <c r="O111" s="65">
        <f t="shared" si="63"/>
        <v>0.11273080866664847</v>
      </c>
      <c r="P111" s="6">
        <f t="shared" si="56"/>
        <v>4.0936617255005081E-2</v>
      </c>
      <c r="Q111" s="6">
        <f t="shared" si="57"/>
        <v>0.11273080866664847</v>
      </c>
      <c r="R111" s="69">
        <f t="shared" si="58"/>
        <v>4.1821572036587328E-3</v>
      </c>
      <c r="S111" s="69">
        <f t="shared" si="59"/>
        <v>5.1912430365873286E-4</v>
      </c>
      <c r="T111">
        <f t="shared" si="60"/>
        <v>41.895887000000002</v>
      </c>
      <c r="U111" s="70">
        <f t="shared" si="61"/>
        <v>4.3159830087253714E-2</v>
      </c>
      <c r="AK111" s="11"/>
      <c r="AL111" s="11"/>
      <c r="AM111" s="11"/>
      <c r="AN111" s="11"/>
    </row>
    <row r="112" spans="1:40" ht="18" x14ac:dyDescent="0.2">
      <c r="A112" s="99"/>
      <c r="B112" s="100">
        <v>0</v>
      </c>
      <c r="C112" s="100"/>
      <c r="D112" s="100"/>
      <c r="E112" s="100"/>
      <c r="F112" s="100"/>
      <c r="G112" s="100"/>
      <c r="H112" s="100">
        <v>1</v>
      </c>
      <c r="I112" s="6">
        <f t="shared" ref="I111:I126" si="64">$C$54*D112</f>
        <v>0</v>
      </c>
      <c r="J112" s="6">
        <f t="shared" ref="J111:J126" si="65">$F$54*E112</f>
        <v>0</v>
      </c>
      <c r="K112" s="6">
        <f t="shared" si="52"/>
        <v>0</v>
      </c>
      <c r="L112" s="64">
        <f t="shared" si="53"/>
        <v>0</v>
      </c>
      <c r="M112" s="33">
        <f t="shared" si="54"/>
        <v>0</v>
      </c>
      <c r="N112" s="33">
        <f t="shared" si="62"/>
        <v>0</v>
      </c>
      <c r="O112" s="65">
        <f t="shared" si="63"/>
        <v>0</v>
      </c>
      <c r="P112" s="6">
        <f t="shared" si="56"/>
        <v>0</v>
      </c>
      <c r="Q112" s="6">
        <f t="shared" si="57"/>
        <v>0</v>
      </c>
      <c r="R112" s="69">
        <f t="shared" ref="R111:R126" si="66">((C112/1000+1)*0.0036765)/(1+((C112/1000+1)*0.0036765))</f>
        <v>3.6630328596913447E-3</v>
      </c>
      <c r="S112" s="69">
        <f t="shared" si="59"/>
        <v>-4.030865528512062E-11</v>
      </c>
      <c r="T112">
        <f t="shared" si="60"/>
        <v>0</v>
      </c>
      <c r="U112" s="70">
        <f t="shared" si="61"/>
        <v>0</v>
      </c>
      <c r="AK112" s="11"/>
      <c r="AL112" s="11"/>
      <c r="AM112" s="11"/>
      <c r="AN112" s="11"/>
    </row>
    <row r="113" spans="1:40" ht="18" x14ac:dyDescent="0.2">
      <c r="A113" s="99"/>
      <c r="B113" s="100">
        <v>0</v>
      </c>
      <c r="C113" s="100"/>
      <c r="D113" s="100"/>
      <c r="E113" s="100"/>
      <c r="F113" s="100"/>
      <c r="G113" s="100"/>
      <c r="H113" s="100">
        <v>1</v>
      </c>
      <c r="I113" s="6">
        <f t="shared" si="64"/>
        <v>0</v>
      </c>
      <c r="J113" s="6">
        <f t="shared" si="65"/>
        <v>0</v>
      </c>
      <c r="K113" s="6">
        <f t="shared" si="52"/>
        <v>0</v>
      </c>
      <c r="L113" s="64">
        <f t="shared" si="53"/>
        <v>0</v>
      </c>
      <c r="M113" s="33">
        <f t="shared" si="54"/>
        <v>0</v>
      </c>
      <c r="N113" s="33">
        <f t="shared" ref="N110:N126" si="67">J113-L113</f>
        <v>0</v>
      </c>
      <c r="O113" s="65">
        <f t="shared" si="63"/>
        <v>0</v>
      </c>
      <c r="P113" s="6">
        <f t="shared" si="56"/>
        <v>0</v>
      </c>
      <c r="Q113" s="6">
        <f t="shared" si="57"/>
        <v>0</v>
      </c>
      <c r="R113" s="69">
        <f t="shared" si="66"/>
        <v>3.6630328596913447E-3</v>
      </c>
      <c r="S113" s="69">
        <f t="shared" ref="S111:S126" si="68">R113-0.0036630329</f>
        <v>-4.030865528512062E-11</v>
      </c>
      <c r="T113">
        <f t="shared" si="60"/>
        <v>0</v>
      </c>
      <c r="U113" s="70">
        <f t="shared" si="61"/>
        <v>0</v>
      </c>
      <c r="AK113" s="11"/>
      <c r="AL113" s="11"/>
      <c r="AM113" s="11"/>
      <c r="AN113" s="11"/>
    </row>
    <row r="114" spans="1:40" ht="18" x14ac:dyDescent="0.2">
      <c r="A114" s="99"/>
      <c r="B114" s="100">
        <v>1</v>
      </c>
      <c r="C114" s="100"/>
      <c r="D114" s="100"/>
      <c r="E114" s="100"/>
      <c r="F114" s="100"/>
      <c r="G114" s="100"/>
      <c r="H114" s="100">
        <v>1</v>
      </c>
      <c r="I114" s="6">
        <f t="shared" si="64"/>
        <v>0</v>
      </c>
      <c r="J114" s="6">
        <f t="shared" si="65"/>
        <v>0</v>
      </c>
      <c r="K114" s="6">
        <f t="shared" si="52"/>
        <v>0</v>
      </c>
      <c r="L114" s="64">
        <f t="shared" ref="L111:L126" si="69">$L$41*I114</f>
        <v>0</v>
      </c>
      <c r="M114" s="33">
        <f t="shared" si="54"/>
        <v>0</v>
      </c>
      <c r="N114" s="33">
        <f t="shared" si="67"/>
        <v>0</v>
      </c>
      <c r="O114" s="65">
        <f t="shared" si="63"/>
        <v>0</v>
      </c>
      <c r="P114" s="6">
        <f t="shared" ref="P111:P126" si="70">N114/H114</f>
        <v>0</v>
      </c>
      <c r="Q114" s="6">
        <f t="shared" si="57"/>
        <v>0</v>
      </c>
      <c r="R114" s="69">
        <f t="shared" si="66"/>
        <v>3.6630328596913447E-3</v>
      </c>
      <c r="S114" s="69">
        <f t="shared" si="68"/>
        <v>-4.030865528512062E-11</v>
      </c>
      <c r="T114">
        <f t="shared" si="60"/>
        <v>0</v>
      </c>
      <c r="U114" s="70">
        <f t="shared" si="61"/>
        <v>0</v>
      </c>
      <c r="AK114" s="11"/>
      <c r="AL114" s="11"/>
      <c r="AM114" s="11"/>
      <c r="AN114" s="11"/>
    </row>
    <row r="115" spans="1:40" ht="18" x14ac:dyDescent="0.2">
      <c r="A115" s="99"/>
      <c r="B115" s="100">
        <v>1</v>
      </c>
      <c r="C115" s="100"/>
      <c r="D115" s="100"/>
      <c r="E115" s="100"/>
      <c r="F115" s="100"/>
      <c r="G115" s="100"/>
      <c r="H115" s="100">
        <v>1</v>
      </c>
      <c r="I115" s="6">
        <f t="shared" si="64"/>
        <v>0</v>
      </c>
      <c r="J115" s="6">
        <f t="shared" si="65"/>
        <v>0</v>
      </c>
      <c r="K115" s="6">
        <f t="shared" ref="K111:K126" si="71">$I$54*F115</f>
        <v>0</v>
      </c>
      <c r="L115" s="64">
        <f t="shared" si="69"/>
        <v>0</v>
      </c>
      <c r="M115" s="33">
        <f t="shared" si="54"/>
        <v>0</v>
      </c>
      <c r="N115" s="33">
        <f t="shared" si="67"/>
        <v>0</v>
      </c>
      <c r="O115" s="65">
        <f t="shared" ref="O110:O126" si="72">K115-M115</f>
        <v>0</v>
      </c>
      <c r="P115" s="6">
        <f t="shared" si="70"/>
        <v>0</v>
      </c>
      <c r="Q115" s="6">
        <f t="shared" ref="Q111:Q126" si="73">O115/H115</f>
        <v>0</v>
      </c>
      <c r="R115" s="69">
        <f t="shared" si="66"/>
        <v>3.6630328596913447E-3</v>
      </c>
      <c r="S115" s="69">
        <f t="shared" si="68"/>
        <v>-4.030865528512062E-11</v>
      </c>
      <c r="T115">
        <f t="shared" si="60"/>
        <v>0</v>
      </c>
      <c r="U115" s="70">
        <f t="shared" ref="U111:U126" si="74">(((2*(R115)*(1-R115))*T115)-((2*(0.003663)*(1-0.003663))*T115))/H115</f>
        <v>0</v>
      </c>
      <c r="AK115" s="11"/>
      <c r="AL115" s="11"/>
      <c r="AM115" s="11"/>
      <c r="AN115" s="11"/>
    </row>
    <row r="116" spans="1:40" ht="18" x14ac:dyDescent="0.2">
      <c r="A116" s="99"/>
      <c r="B116" s="100">
        <v>2</v>
      </c>
      <c r="C116" s="100"/>
      <c r="D116" s="100"/>
      <c r="E116" s="100"/>
      <c r="F116" s="100"/>
      <c r="G116" s="100"/>
      <c r="H116" s="100">
        <v>1</v>
      </c>
      <c r="I116" s="6">
        <f t="shared" si="64"/>
        <v>0</v>
      </c>
      <c r="J116" s="6">
        <f t="shared" si="65"/>
        <v>0</v>
      </c>
      <c r="K116" s="6">
        <f t="shared" si="71"/>
        <v>0</v>
      </c>
      <c r="L116" s="64">
        <f t="shared" si="69"/>
        <v>0</v>
      </c>
      <c r="M116" s="33">
        <f t="shared" si="54"/>
        <v>0</v>
      </c>
      <c r="N116" s="33">
        <f t="shared" si="67"/>
        <v>0</v>
      </c>
      <c r="O116" s="65">
        <f t="shared" si="72"/>
        <v>0</v>
      </c>
      <c r="P116" s="6">
        <f t="shared" si="70"/>
        <v>0</v>
      </c>
      <c r="Q116" s="6">
        <f t="shared" si="73"/>
        <v>0</v>
      </c>
      <c r="R116" s="69">
        <f t="shared" si="66"/>
        <v>3.6630328596913447E-3</v>
      </c>
      <c r="S116" s="69">
        <f t="shared" si="68"/>
        <v>-4.030865528512062E-11</v>
      </c>
      <c r="T116">
        <f t="shared" ref="T111:T126" si="75">(D116+E116+F116)*$L$54</f>
        <v>0</v>
      </c>
      <c r="U116" s="70">
        <f t="shared" si="74"/>
        <v>0</v>
      </c>
      <c r="AK116" s="11"/>
      <c r="AL116" s="11"/>
      <c r="AM116" s="11"/>
      <c r="AN116" s="11"/>
    </row>
    <row r="117" spans="1:40" ht="18" x14ac:dyDescent="0.2">
      <c r="A117" s="99"/>
      <c r="B117" s="100">
        <v>2</v>
      </c>
      <c r="C117" s="100"/>
      <c r="D117" s="100"/>
      <c r="E117" s="100"/>
      <c r="F117" s="100"/>
      <c r="G117" s="100"/>
      <c r="H117" s="100">
        <v>1</v>
      </c>
      <c r="I117" s="6">
        <f t="shared" si="64"/>
        <v>0</v>
      </c>
      <c r="J117" s="6">
        <f t="shared" si="65"/>
        <v>0</v>
      </c>
      <c r="K117" s="6">
        <f t="shared" si="71"/>
        <v>0</v>
      </c>
      <c r="L117" s="64">
        <f t="shared" si="69"/>
        <v>0</v>
      </c>
      <c r="M117" s="33">
        <f t="shared" ref="M111:M126" si="76">$M$41*I117</f>
        <v>0</v>
      </c>
      <c r="N117" s="33">
        <f t="shared" si="67"/>
        <v>0</v>
      </c>
      <c r="O117" s="65">
        <f t="shared" si="72"/>
        <v>0</v>
      </c>
      <c r="P117" s="6">
        <f t="shared" si="70"/>
        <v>0</v>
      </c>
      <c r="Q117" s="6">
        <f t="shared" si="73"/>
        <v>0</v>
      </c>
      <c r="R117" s="69">
        <f t="shared" si="66"/>
        <v>3.6630328596913447E-3</v>
      </c>
      <c r="S117" s="69">
        <f t="shared" si="68"/>
        <v>-4.030865528512062E-11</v>
      </c>
      <c r="T117">
        <f t="shared" si="75"/>
        <v>0</v>
      </c>
      <c r="U117" s="70">
        <f t="shared" si="74"/>
        <v>0</v>
      </c>
      <c r="AK117" s="11"/>
      <c r="AL117" s="11"/>
      <c r="AM117" s="11"/>
      <c r="AN117" s="11"/>
    </row>
    <row r="118" spans="1:40" ht="18" x14ac:dyDescent="0.2">
      <c r="A118" s="99"/>
      <c r="B118" s="100">
        <v>0</v>
      </c>
      <c r="C118" s="100"/>
      <c r="D118" s="100"/>
      <c r="E118" s="100"/>
      <c r="F118" s="100"/>
      <c r="G118" s="100"/>
      <c r="H118" s="100">
        <v>1</v>
      </c>
      <c r="I118" s="6">
        <f t="shared" si="64"/>
        <v>0</v>
      </c>
      <c r="J118" s="6">
        <f t="shared" si="65"/>
        <v>0</v>
      </c>
      <c r="K118" s="6">
        <f t="shared" si="71"/>
        <v>0</v>
      </c>
      <c r="L118" s="64">
        <f t="shared" si="69"/>
        <v>0</v>
      </c>
      <c r="M118" s="33">
        <f t="shared" si="76"/>
        <v>0</v>
      </c>
      <c r="N118" s="33">
        <f t="shared" si="67"/>
        <v>0</v>
      </c>
      <c r="O118" s="65">
        <f t="shared" si="72"/>
        <v>0</v>
      </c>
      <c r="P118" s="6">
        <f t="shared" si="70"/>
        <v>0</v>
      </c>
      <c r="Q118" s="6">
        <f t="shared" si="73"/>
        <v>0</v>
      </c>
      <c r="R118" s="69">
        <f t="shared" si="66"/>
        <v>3.6630328596913447E-3</v>
      </c>
      <c r="S118" s="69">
        <f t="shared" si="68"/>
        <v>-4.030865528512062E-11</v>
      </c>
      <c r="T118">
        <f t="shared" si="75"/>
        <v>0</v>
      </c>
      <c r="U118" s="70">
        <f t="shared" si="74"/>
        <v>0</v>
      </c>
      <c r="AK118" s="11"/>
      <c r="AL118" s="11"/>
      <c r="AM118" s="11"/>
      <c r="AN118" s="11"/>
    </row>
    <row r="119" spans="1:40" ht="18" x14ac:dyDescent="0.2">
      <c r="A119" s="99"/>
      <c r="B119" s="100">
        <v>0</v>
      </c>
      <c r="C119" s="100"/>
      <c r="D119" s="100"/>
      <c r="E119" s="100"/>
      <c r="F119" s="100"/>
      <c r="G119" s="100"/>
      <c r="H119" s="100">
        <v>1</v>
      </c>
      <c r="I119" s="6">
        <f t="shared" si="64"/>
        <v>0</v>
      </c>
      <c r="J119" s="6">
        <f t="shared" si="65"/>
        <v>0</v>
      </c>
      <c r="K119" s="6">
        <f t="shared" si="71"/>
        <v>0</v>
      </c>
      <c r="L119" s="64">
        <f t="shared" si="69"/>
        <v>0</v>
      </c>
      <c r="M119" s="33">
        <f t="shared" si="76"/>
        <v>0</v>
      </c>
      <c r="N119" s="33">
        <f t="shared" si="67"/>
        <v>0</v>
      </c>
      <c r="O119" s="65">
        <f t="shared" si="72"/>
        <v>0</v>
      </c>
      <c r="P119" s="6">
        <f t="shared" si="70"/>
        <v>0</v>
      </c>
      <c r="Q119" s="6">
        <f t="shared" si="73"/>
        <v>0</v>
      </c>
      <c r="R119" s="69">
        <f t="shared" si="66"/>
        <v>3.6630328596913447E-3</v>
      </c>
      <c r="S119" s="69">
        <f t="shared" si="68"/>
        <v>-4.030865528512062E-11</v>
      </c>
      <c r="T119">
        <f t="shared" si="75"/>
        <v>0</v>
      </c>
      <c r="U119" s="70">
        <f t="shared" si="74"/>
        <v>0</v>
      </c>
      <c r="AK119" s="11"/>
      <c r="AL119" s="11"/>
      <c r="AM119" s="11"/>
      <c r="AN119" s="11"/>
    </row>
    <row r="120" spans="1:40" ht="18" x14ac:dyDescent="0.2">
      <c r="A120" s="99"/>
      <c r="B120" s="100">
        <v>1</v>
      </c>
      <c r="C120" s="100"/>
      <c r="D120" s="100"/>
      <c r="E120" s="100"/>
      <c r="F120" s="100"/>
      <c r="G120" s="100"/>
      <c r="H120" s="100">
        <v>1</v>
      </c>
      <c r="I120" s="6">
        <f t="shared" si="64"/>
        <v>0</v>
      </c>
      <c r="J120" s="6">
        <f t="shared" si="65"/>
        <v>0</v>
      </c>
      <c r="K120" s="6">
        <f t="shared" si="71"/>
        <v>0</v>
      </c>
      <c r="L120" s="64">
        <f t="shared" si="69"/>
        <v>0</v>
      </c>
      <c r="M120" s="33">
        <f t="shared" si="76"/>
        <v>0</v>
      </c>
      <c r="N120" s="33">
        <f t="shared" si="67"/>
        <v>0</v>
      </c>
      <c r="O120" s="65">
        <f t="shared" si="72"/>
        <v>0</v>
      </c>
      <c r="P120" s="6">
        <f t="shared" si="70"/>
        <v>0</v>
      </c>
      <c r="Q120" s="6">
        <f t="shared" si="73"/>
        <v>0</v>
      </c>
      <c r="R120" s="69">
        <f t="shared" si="66"/>
        <v>3.6630328596913447E-3</v>
      </c>
      <c r="S120" s="69">
        <f t="shared" si="68"/>
        <v>-4.030865528512062E-11</v>
      </c>
      <c r="T120">
        <f t="shared" si="75"/>
        <v>0</v>
      </c>
      <c r="U120" s="70">
        <f t="shared" si="74"/>
        <v>0</v>
      </c>
      <c r="AK120" s="11"/>
      <c r="AL120" s="11"/>
      <c r="AM120" s="11"/>
      <c r="AN120" s="11"/>
    </row>
    <row r="121" spans="1:40" ht="18" x14ac:dyDescent="0.2">
      <c r="A121" s="99"/>
      <c r="B121" s="100">
        <v>1</v>
      </c>
      <c r="C121" s="100"/>
      <c r="D121" s="100"/>
      <c r="E121" s="100"/>
      <c r="F121" s="100"/>
      <c r="G121" s="100"/>
      <c r="H121" s="100">
        <v>1</v>
      </c>
      <c r="I121" s="6">
        <f t="shared" si="64"/>
        <v>0</v>
      </c>
      <c r="J121" s="6">
        <f t="shared" si="65"/>
        <v>0</v>
      </c>
      <c r="K121" s="6">
        <f t="shared" si="71"/>
        <v>0</v>
      </c>
      <c r="L121" s="64">
        <f t="shared" si="69"/>
        <v>0</v>
      </c>
      <c r="M121" s="33">
        <f t="shared" si="76"/>
        <v>0</v>
      </c>
      <c r="N121" s="33">
        <f t="shared" si="67"/>
        <v>0</v>
      </c>
      <c r="O121" s="65">
        <f t="shared" si="72"/>
        <v>0</v>
      </c>
      <c r="P121" s="6">
        <f t="shared" si="70"/>
        <v>0</v>
      </c>
      <c r="Q121" s="6">
        <f t="shared" si="73"/>
        <v>0</v>
      </c>
      <c r="R121" s="69">
        <f t="shared" si="66"/>
        <v>3.6630328596913447E-3</v>
      </c>
      <c r="S121" s="69">
        <f t="shared" si="68"/>
        <v>-4.030865528512062E-11</v>
      </c>
      <c r="T121">
        <f t="shared" si="75"/>
        <v>0</v>
      </c>
      <c r="U121" s="70">
        <f t="shared" si="74"/>
        <v>0</v>
      </c>
      <c r="AK121" s="11"/>
      <c r="AL121" s="11"/>
      <c r="AM121" s="11"/>
      <c r="AN121" s="11"/>
    </row>
    <row r="122" spans="1:40" ht="18" x14ac:dyDescent="0.2">
      <c r="A122" s="99"/>
      <c r="B122" s="100">
        <v>2</v>
      </c>
      <c r="C122" s="100"/>
      <c r="D122" s="100"/>
      <c r="E122" s="100"/>
      <c r="F122" s="100"/>
      <c r="G122" s="100"/>
      <c r="H122" s="100">
        <v>1</v>
      </c>
      <c r="I122" s="6">
        <f t="shared" si="64"/>
        <v>0</v>
      </c>
      <c r="J122" s="6">
        <f t="shared" si="65"/>
        <v>0</v>
      </c>
      <c r="K122" s="6">
        <f t="shared" si="71"/>
        <v>0</v>
      </c>
      <c r="L122" s="64">
        <f t="shared" si="69"/>
        <v>0</v>
      </c>
      <c r="M122" s="33">
        <f t="shared" si="76"/>
        <v>0</v>
      </c>
      <c r="N122" s="33">
        <f t="shared" si="67"/>
        <v>0</v>
      </c>
      <c r="O122" s="65">
        <f t="shared" si="72"/>
        <v>0</v>
      </c>
      <c r="P122" s="6">
        <f t="shared" si="70"/>
        <v>0</v>
      </c>
      <c r="Q122" s="6">
        <f t="shared" si="73"/>
        <v>0</v>
      </c>
      <c r="R122" s="69">
        <f t="shared" si="66"/>
        <v>3.6630328596913447E-3</v>
      </c>
      <c r="S122" s="69">
        <f t="shared" si="68"/>
        <v>-4.030865528512062E-11</v>
      </c>
      <c r="T122">
        <f t="shared" si="75"/>
        <v>0</v>
      </c>
      <c r="U122" s="70">
        <f t="shared" si="74"/>
        <v>0</v>
      </c>
      <c r="AK122" s="11"/>
      <c r="AL122" s="11"/>
      <c r="AM122" s="11"/>
      <c r="AN122" s="11"/>
    </row>
    <row r="123" spans="1:40" ht="18" x14ac:dyDescent="0.2">
      <c r="A123" s="99"/>
      <c r="B123" s="100">
        <v>2</v>
      </c>
      <c r="C123" s="100"/>
      <c r="D123" s="100"/>
      <c r="E123" s="100"/>
      <c r="F123" s="100"/>
      <c r="G123" s="100"/>
      <c r="H123" s="100">
        <v>1</v>
      </c>
      <c r="I123" s="6">
        <f t="shared" si="64"/>
        <v>0</v>
      </c>
      <c r="J123" s="6">
        <f t="shared" si="65"/>
        <v>0</v>
      </c>
      <c r="K123" s="6">
        <f t="shared" si="71"/>
        <v>0</v>
      </c>
      <c r="L123" s="64">
        <f t="shared" si="69"/>
        <v>0</v>
      </c>
      <c r="M123" s="33">
        <f t="shared" si="76"/>
        <v>0</v>
      </c>
      <c r="N123" s="33">
        <f t="shared" si="67"/>
        <v>0</v>
      </c>
      <c r="O123" s="65">
        <f t="shared" si="72"/>
        <v>0</v>
      </c>
      <c r="P123" s="6">
        <f t="shared" si="70"/>
        <v>0</v>
      </c>
      <c r="Q123" s="6">
        <f t="shared" si="73"/>
        <v>0</v>
      </c>
      <c r="R123" s="69">
        <f t="shared" si="66"/>
        <v>3.6630328596913447E-3</v>
      </c>
      <c r="S123" s="69">
        <f t="shared" si="68"/>
        <v>-4.030865528512062E-11</v>
      </c>
      <c r="T123">
        <f t="shared" si="75"/>
        <v>0</v>
      </c>
      <c r="U123" s="70">
        <f t="shared" si="74"/>
        <v>0</v>
      </c>
      <c r="AK123" s="11"/>
      <c r="AL123" s="11"/>
      <c r="AM123" s="11"/>
      <c r="AN123" s="11"/>
    </row>
    <row r="124" spans="1:40" ht="18" x14ac:dyDescent="0.2">
      <c r="A124" s="99"/>
      <c r="B124" s="100">
        <v>0</v>
      </c>
      <c r="C124" s="100"/>
      <c r="D124" s="100"/>
      <c r="E124" s="100"/>
      <c r="F124" s="100"/>
      <c r="G124" s="100"/>
      <c r="H124" s="100">
        <v>1</v>
      </c>
      <c r="I124" s="6">
        <f t="shared" si="64"/>
        <v>0</v>
      </c>
      <c r="J124" s="6">
        <f t="shared" si="65"/>
        <v>0</v>
      </c>
      <c r="K124" s="6">
        <f t="shared" si="71"/>
        <v>0</v>
      </c>
      <c r="L124" s="64">
        <f t="shared" si="69"/>
        <v>0</v>
      </c>
      <c r="M124" s="33">
        <f t="shared" si="76"/>
        <v>0</v>
      </c>
      <c r="N124" s="33">
        <f t="shared" si="67"/>
        <v>0</v>
      </c>
      <c r="O124" s="65">
        <f t="shared" si="72"/>
        <v>0</v>
      </c>
      <c r="P124" s="6">
        <f t="shared" si="70"/>
        <v>0</v>
      </c>
      <c r="Q124" s="6">
        <f t="shared" si="73"/>
        <v>0</v>
      </c>
      <c r="R124" s="69">
        <f t="shared" si="66"/>
        <v>3.6630328596913447E-3</v>
      </c>
      <c r="S124" s="69">
        <f t="shared" si="68"/>
        <v>-4.030865528512062E-11</v>
      </c>
      <c r="T124">
        <f t="shared" si="75"/>
        <v>0</v>
      </c>
      <c r="U124" s="70">
        <f t="shared" si="74"/>
        <v>0</v>
      </c>
      <c r="AK124" s="11"/>
      <c r="AL124" s="11"/>
      <c r="AM124" s="11"/>
      <c r="AN124" s="11"/>
    </row>
    <row r="125" spans="1:40" ht="18" x14ac:dyDescent="0.2">
      <c r="A125" s="99"/>
      <c r="B125" s="100">
        <v>0</v>
      </c>
      <c r="C125" s="100"/>
      <c r="D125" s="100"/>
      <c r="E125" s="100"/>
      <c r="F125" s="100"/>
      <c r="G125" s="100"/>
      <c r="H125" s="100">
        <v>1</v>
      </c>
      <c r="I125" s="6">
        <f t="shared" si="64"/>
        <v>0</v>
      </c>
      <c r="J125" s="6">
        <f t="shared" si="65"/>
        <v>0</v>
      </c>
      <c r="K125" s="6">
        <f t="shared" si="71"/>
        <v>0</v>
      </c>
      <c r="L125" s="64">
        <f t="shared" si="69"/>
        <v>0</v>
      </c>
      <c r="M125" s="33">
        <f t="shared" si="76"/>
        <v>0</v>
      </c>
      <c r="N125" s="33">
        <f t="shared" si="67"/>
        <v>0</v>
      </c>
      <c r="O125" s="65">
        <f t="shared" si="72"/>
        <v>0</v>
      </c>
      <c r="P125" s="6">
        <f t="shared" si="70"/>
        <v>0</v>
      </c>
      <c r="Q125" s="6">
        <f t="shared" si="73"/>
        <v>0</v>
      </c>
      <c r="R125" s="69">
        <f t="shared" si="66"/>
        <v>3.6630328596913447E-3</v>
      </c>
      <c r="S125" s="69">
        <f t="shared" si="68"/>
        <v>-4.030865528512062E-11</v>
      </c>
      <c r="T125">
        <f t="shared" si="75"/>
        <v>0</v>
      </c>
      <c r="U125" s="70">
        <f t="shared" si="74"/>
        <v>0</v>
      </c>
      <c r="AK125" s="11"/>
      <c r="AL125" s="11"/>
      <c r="AM125" s="11"/>
      <c r="AN125" s="11"/>
    </row>
    <row r="126" spans="1:40" ht="18" x14ac:dyDescent="0.2">
      <c r="A126" s="99"/>
      <c r="B126" s="100">
        <v>0</v>
      </c>
      <c r="C126" s="100"/>
      <c r="D126" s="100"/>
      <c r="E126" s="100"/>
      <c r="F126" s="100"/>
      <c r="G126" s="100"/>
      <c r="H126" s="100">
        <v>1</v>
      </c>
      <c r="I126" s="6">
        <f t="shared" si="64"/>
        <v>0</v>
      </c>
      <c r="J126" s="6">
        <f t="shared" si="65"/>
        <v>0</v>
      </c>
      <c r="K126" s="6">
        <f t="shared" si="71"/>
        <v>0</v>
      </c>
      <c r="L126" s="64">
        <f t="shared" si="69"/>
        <v>0</v>
      </c>
      <c r="M126" s="33">
        <f t="shared" si="76"/>
        <v>0</v>
      </c>
      <c r="N126" s="33">
        <f t="shared" si="67"/>
        <v>0</v>
      </c>
      <c r="O126" s="65">
        <f t="shared" si="72"/>
        <v>0</v>
      </c>
      <c r="P126" s="6">
        <f t="shared" si="70"/>
        <v>0</v>
      </c>
      <c r="Q126" s="6">
        <f t="shared" si="73"/>
        <v>0</v>
      </c>
      <c r="R126" s="69">
        <f t="shared" si="66"/>
        <v>3.6630328596913447E-3</v>
      </c>
      <c r="S126" s="69">
        <f t="shared" si="68"/>
        <v>-4.030865528512062E-11</v>
      </c>
      <c r="T126">
        <f t="shared" si="75"/>
        <v>0</v>
      </c>
      <c r="U126" s="70">
        <f t="shared" si="74"/>
        <v>0</v>
      </c>
      <c r="AK126" s="11"/>
      <c r="AL126" s="11"/>
      <c r="AM126" s="11"/>
      <c r="AN126" s="11"/>
    </row>
    <row r="127" spans="1:40" ht="18" x14ac:dyDescent="0.2">
      <c r="A127" s="99"/>
      <c r="B127" s="100">
        <v>0</v>
      </c>
      <c r="C127" s="100"/>
      <c r="D127" s="100"/>
      <c r="E127" s="100"/>
      <c r="F127" s="100"/>
      <c r="G127" s="100"/>
      <c r="H127" s="100">
        <v>1</v>
      </c>
      <c r="I127" s="6">
        <f>$C$54*D127</f>
        <v>0</v>
      </c>
      <c r="J127" s="6">
        <f>$F$54*E127</f>
        <v>0</v>
      </c>
      <c r="K127" s="6">
        <f>$I$54*F127</f>
        <v>0</v>
      </c>
      <c r="L127" s="64">
        <f>$L$41*I127</f>
        <v>0</v>
      </c>
      <c r="M127" s="33">
        <f>$M$41*I127</f>
        <v>0</v>
      </c>
      <c r="N127" s="33">
        <f>J127-L127</f>
        <v>0</v>
      </c>
      <c r="O127" s="65">
        <f>K127-M127</f>
        <v>0</v>
      </c>
      <c r="P127" s="6">
        <f>N127/H127</f>
        <v>0</v>
      </c>
      <c r="Q127" s="6">
        <f>O127/H127</f>
        <v>0</v>
      </c>
      <c r="R127" s="69">
        <f>((C127/1000+1)*0.0036765)/(1+((C127/1000+1)*0.0036765))</f>
        <v>3.6630328596913447E-3</v>
      </c>
      <c r="S127" s="69">
        <f>R127-0.0036630329</f>
        <v>-4.030865528512062E-11</v>
      </c>
      <c r="T127">
        <f>(D127+E127+F127)*$L$54</f>
        <v>0</v>
      </c>
      <c r="U127" s="70">
        <f>(((2*(R127)*(1-R127))*T127)-((2*(0.003663)*(1-0.003663))*T127))/H127</f>
        <v>0</v>
      </c>
      <c r="AK127" s="11"/>
      <c r="AL127" s="11"/>
      <c r="AM127" s="11"/>
      <c r="AN127" s="11"/>
    </row>
    <row r="128" spans="1:40" ht="18" x14ac:dyDescent="0.2">
      <c r="A128" s="99"/>
      <c r="B128" s="100">
        <v>1</v>
      </c>
      <c r="C128" s="100"/>
      <c r="D128" s="100"/>
      <c r="E128" s="100"/>
      <c r="F128" s="100"/>
      <c r="G128" s="100"/>
      <c r="H128" s="100">
        <v>1</v>
      </c>
      <c r="I128" s="6">
        <f t="shared" ref="I128:I146" si="77">$C$54*D128</f>
        <v>0</v>
      </c>
      <c r="J128" s="6">
        <f t="shared" ref="J128:J146" si="78">$F$54*E128</f>
        <v>0</v>
      </c>
      <c r="K128" s="6">
        <f t="shared" ref="K128:K146" si="79">$I$54*F128</f>
        <v>0</v>
      </c>
      <c r="L128" s="64">
        <f t="shared" ref="L128:L146" si="80">$L$41*I128</f>
        <v>0</v>
      </c>
      <c r="M128" s="33">
        <f t="shared" ref="M128:M146" si="81">$M$41*I128</f>
        <v>0</v>
      </c>
      <c r="N128" s="33">
        <f t="shared" ref="N128:N146" si="82">J128-L128</f>
        <v>0</v>
      </c>
      <c r="O128" s="65">
        <f t="shared" ref="O128:O146" si="83">K128-M128</f>
        <v>0</v>
      </c>
      <c r="P128" s="6">
        <f t="shared" ref="P128:P146" si="84">N128/H128</f>
        <v>0</v>
      </c>
      <c r="Q128" s="6">
        <f t="shared" ref="Q128:Q146" si="85">O128/H128</f>
        <v>0</v>
      </c>
      <c r="R128" s="69">
        <f t="shared" ref="R128:R146" si="86">((C128/1000+1)*0.0036765)/(1+((C128/1000+1)*0.0036765))</f>
        <v>3.6630328596913447E-3</v>
      </c>
      <c r="S128" s="69">
        <f t="shared" ref="S128:S146" si="87">R128-0.0036630329</f>
        <v>-4.030865528512062E-11</v>
      </c>
      <c r="T128">
        <f t="shared" ref="T128:T146" si="88">(D128+E128+F128)*$L$54</f>
        <v>0</v>
      </c>
      <c r="U128" s="70">
        <f t="shared" ref="U128:U146" si="89">(((2*(R128)*(1-R128))*T128)-((2*(0.003663)*(1-0.003663))*T128))/H128</f>
        <v>0</v>
      </c>
      <c r="AK128" s="11"/>
      <c r="AL128" s="11"/>
      <c r="AM128" s="11"/>
      <c r="AN128" s="11"/>
    </row>
    <row r="129" spans="1:40" ht="18" x14ac:dyDescent="0.2">
      <c r="A129" s="99"/>
      <c r="B129" s="100">
        <v>1</v>
      </c>
      <c r="C129" s="100"/>
      <c r="D129" s="100"/>
      <c r="E129" s="100"/>
      <c r="F129" s="100"/>
      <c r="G129" s="100"/>
      <c r="H129" s="100">
        <v>1</v>
      </c>
      <c r="I129" s="6">
        <f t="shared" si="77"/>
        <v>0</v>
      </c>
      <c r="J129" s="6">
        <f t="shared" si="78"/>
        <v>0</v>
      </c>
      <c r="K129" s="6">
        <f t="shared" si="79"/>
        <v>0</v>
      </c>
      <c r="L129" s="64">
        <f t="shared" si="80"/>
        <v>0</v>
      </c>
      <c r="M129" s="33">
        <f t="shared" si="81"/>
        <v>0</v>
      </c>
      <c r="N129" s="33">
        <f t="shared" si="82"/>
        <v>0</v>
      </c>
      <c r="O129" s="65">
        <f t="shared" si="83"/>
        <v>0</v>
      </c>
      <c r="P129" s="6">
        <f t="shared" si="84"/>
        <v>0</v>
      </c>
      <c r="Q129" s="6">
        <f t="shared" si="85"/>
        <v>0</v>
      </c>
      <c r="R129" s="69">
        <f t="shared" si="86"/>
        <v>3.6630328596913447E-3</v>
      </c>
      <c r="S129" s="69">
        <f t="shared" si="87"/>
        <v>-4.030865528512062E-11</v>
      </c>
      <c r="T129">
        <f t="shared" si="88"/>
        <v>0</v>
      </c>
      <c r="U129" s="70">
        <f t="shared" si="89"/>
        <v>0</v>
      </c>
      <c r="AK129" s="11"/>
      <c r="AL129" s="11"/>
      <c r="AM129" s="11"/>
      <c r="AN129" s="11"/>
    </row>
    <row r="130" spans="1:40" ht="18" x14ac:dyDescent="0.2">
      <c r="A130" s="99"/>
      <c r="B130" s="100">
        <v>1</v>
      </c>
      <c r="C130" s="100"/>
      <c r="D130" s="100"/>
      <c r="E130" s="100"/>
      <c r="F130" s="100"/>
      <c r="G130" s="100"/>
      <c r="H130" s="100">
        <v>1</v>
      </c>
      <c r="I130" s="6">
        <f t="shared" si="77"/>
        <v>0</v>
      </c>
      <c r="J130" s="6">
        <f t="shared" si="78"/>
        <v>0</v>
      </c>
      <c r="K130" s="6">
        <f t="shared" si="79"/>
        <v>0</v>
      </c>
      <c r="L130" s="64">
        <f t="shared" si="80"/>
        <v>0</v>
      </c>
      <c r="M130" s="33">
        <f t="shared" si="81"/>
        <v>0</v>
      </c>
      <c r="N130" s="33">
        <f t="shared" si="82"/>
        <v>0</v>
      </c>
      <c r="O130" s="65">
        <f t="shared" si="83"/>
        <v>0</v>
      </c>
      <c r="P130" s="6">
        <f t="shared" si="84"/>
        <v>0</v>
      </c>
      <c r="Q130" s="6">
        <f t="shared" si="85"/>
        <v>0</v>
      </c>
      <c r="R130" s="69">
        <f t="shared" si="86"/>
        <v>3.6630328596913447E-3</v>
      </c>
      <c r="S130" s="69">
        <f t="shared" si="87"/>
        <v>-4.030865528512062E-11</v>
      </c>
      <c r="T130">
        <f t="shared" si="88"/>
        <v>0</v>
      </c>
      <c r="U130" s="70">
        <f t="shared" si="89"/>
        <v>0</v>
      </c>
      <c r="AK130" s="11"/>
      <c r="AL130" s="11"/>
      <c r="AM130" s="11"/>
      <c r="AN130" s="11"/>
    </row>
    <row r="131" spans="1:40" ht="18" x14ac:dyDescent="0.2">
      <c r="A131" s="99"/>
      <c r="B131" s="100">
        <v>1</v>
      </c>
      <c r="C131" s="100"/>
      <c r="D131" s="100"/>
      <c r="E131" s="100"/>
      <c r="F131" s="100"/>
      <c r="G131" s="100"/>
      <c r="H131" s="100">
        <v>1</v>
      </c>
      <c r="I131" s="6">
        <f t="shared" si="77"/>
        <v>0</v>
      </c>
      <c r="J131" s="6">
        <f t="shared" si="78"/>
        <v>0</v>
      </c>
      <c r="K131" s="6">
        <f t="shared" si="79"/>
        <v>0</v>
      </c>
      <c r="L131" s="64">
        <f t="shared" si="80"/>
        <v>0</v>
      </c>
      <c r="M131" s="33">
        <f t="shared" si="81"/>
        <v>0</v>
      </c>
      <c r="N131" s="33">
        <f t="shared" si="82"/>
        <v>0</v>
      </c>
      <c r="O131" s="65">
        <f t="shared" si="83"/>
        <v>0</v>
      </c>
      <c r="P131" s="6">
        <f t="shared" si="84"/>
        <v>0</v>
      </c>
      <c r="Q131" s="6">
        <f t="shared" si="85"/>
        <v>0</v>
      </c>
      <c r="R131" s="69">
        <f t="shared" si="86"/>
        <v>3.6630328596913447E-3</v>
      </c>
      <c r="S131" s="69">
        <f t="shared" si="87"/>
        <v>-4.030865528512062E-11</v>
      </c>
      <c r="T131">
        <f t="shared" si="88"/>
        <v>0</v>
      </c>
      <c r="U131" s="70">
        <f t="shared" si="89"/>
        <v>0</v>
      </c>
      <c r="AK131" s="11"/>
      <c r="AL131" s="11"/>
      <c r="AM131" s="11"/>
      <c r="AN131" s="11"/>
    </row>
    <row r="132" spans="1:40" ht="18" x14ac:dyDescent="0.2">
      <c r="A132" s="99"/>
      <c r="B132" s="100">
        <v>2</v>
      </c>
      <c r="C132" s="100"/>
      <c r="D132" s="100"/>
      <c r="E132" s="100"/>
      <c r="F132" s="100"/>
      <c r="G132" s="100"/>
      <c r="H132" s="100">
        <v>1</v>
      </c>
      <c r="I132" s="6">
        <f t="shared" si="77"/>
        <v>0</v>
      </c>
      <c r="J132" s="6">
        <f t="shared" si="78"/>
        <v>0</v>
      </c>
      <c r="K132" s="6">
        <f t="shared" si="79"/>
        <v>0</v>
      </c>
      <c r="L132" s="64">
        <f t="shared" si="80"/>
        <v>0</v>
      </c>
      <c r="M132" s="33">
        <f t="shared" si="81"/>
        <v>0</v>
      </c>
      <c r="N132" s="33">
        <f t="shared" si="82"/>
        <v>0</v>
      </c>
      <c r="O132" s="65">
        <f t="shared" si="83"/>
        <v>0</v>
      </c>
      <c r="P132" s="6">
        <f t="shared" si="84"/>
        <v>0</v>
      </c>
      <c r="Q132" s="6">
        <f t="shared" si="85"/>
        <v>0</v>
      </c>
      <c r="R132" s="69">
        <f t="shared" si="86"/>
        <v>3.6630328596913447E-3</v>
      </c>
      <c r="S132" s="69">
        <f t="shared" si="87"/>
        <v>-4.030865528512062E-11</v>
      </c>
      <c r="T132">
        <f t="shared" si="88"/>
        <v>0</v>
      </c>
      <c r="U132" s="70">
        <f t="shared" si="89"/>
        <v>0</v>
      </c>
      <c r="AK132" s="11"/>
      <c r="AL132" s="11"/>
      <c r="AM132" s="11"/>
      <c r="AN132" s="11"/>
    </row>
    <row r="133" spans="1:40" ht="18" x14ac:dyDescent="0.2">
      <c r="A133" s="99"/>
      <c r="B133" s="100">
        <v>2</v>
      </c>
      <c r="C133" s="100"/>
      <c r="D133" s="100"/>
      <c r="E133" s="100"/>
      <c r="F133" s="100"/>
      <c r="G133" s="100"/>
      <c r="H133" s="100">
        <v>1</v>
      </c>
      <c r="I133" s="6">
        <f t="shared" si="77"/>
        <v>0</v>
      </c>
      <c r="J133" s="6">
        <f t="shared" si="78"/>
        <v>0</v>
      </c>
      <c r="K133" s="6">
        <f t="shared" si="79"/>
        <v>0</v>
      </c>
      <c r="L133" s="64">
        <f t="shared" si="80"/>
        <v>0</v>
      </c>
      <c r="M133" s="33">
        <f t="shared" si="81"/>
        <v>0</v>
      </c>
      <c r="N133" s="33">
        <f t="shared" si="82"/>
        <v>0</v>
      </c>
      <c r="O133" s="65">
        <f t="shared" si="83"/>
        <v>0</v>
      </c>
      <c r="P133" s="6">
        <f t="shared" si="84"/>
        <v>0</v>
      </c>
      <c r="Q133" s="6">
        <f t="shared" si="85"/>
        <v>0</v>
      </c>
      <c r="R133" s="69">
        <f t="shared" si="86"/>
        <v>3.6630328596913447E-3</v>
      </c>
      <c r="S133" s="69">
        <f t="shared" si="87"/>
        <v>-4.030865528512062E-11</v>
      </c>
      <c r="T133">
        <f t="shared" si="88"/>
        <v>0</v>
      </c>
      <c r="U133" s="70">
        <f t="shared" si="89"/>
        <v>0</v>
      </c>
      <c r="AK133" s="11"/>
      <c r="AL133" s="11"/>
      <c r="AM133" s="11"/>
      <c r="AN133" s="11"/>
    </row>
    <row r="134" spans="1:40" ht="18" x14ac:dyDescent="0.2">
      <c r="A134" s="99"/>
      <c r="B134" s="100">
        <v>2</v>
      </c>
      <c r="C134" s="100"/>
      <c r="D134" s="100"/>
      <c r="E134" s="100"/>
      <c r="F134" s="100"/>
      <c r="G134" s="100"/>
      <c r="H134" s="100">
        <v>1</v>
      </c>
      <c r="I134" s="6">
        <f t="shared" si="77"/>
        <v>0</v>
      </c>
      <c r="J134" s="6">
        <f t="shared" si="78"/>
        <v>0</v>
      </c>
      <c r="K134" s="6">
        <f t="shared" si="79"/>
        <v>0</v>
      </c>
      <c r="L134" s="64">
        <f t="shared" si="80"/>
        <v>0</v>
      </c>
      <c r="M134" s="33">
        <f t="shared" si="81"/>
        <v>0</v>
      </c>
      <c r="N134" s="33">
        <f t="shared" si="82"/>
        <v>0</v>
      </c>
      <c r="O134" s="65">
        <f t="shared" si="83"/>
        <v>0</v>
      </c>
      <c r="P134" s="6">
        <f t="shared" si="84"/>
        <v>0</v>
      </c>
      <c r="Q134" s="6">
        <f t="shared" si="85"/>
        <v>0</v>
      </c>
      <c r="R134" s="69">
        <f t="shared" si="86"/>
        <v>3.6630328596913447E-3</v>
      </c>
      <c r="S134" s="69">
        <f t="shared" si="87"/>
        <v>-4.030865528512062E-11</v>
      </c>
      <c r="T134">
        <f t="shared" si="88"/>
        <v>0</v>
      </c>
      <c r="U134" s="70">
        <f t="shared" si="89"/>
        <v>0</v>
      </c>
      <c r="AK134" s="11"/>
      <c r="AL134" s="11"/>
      <c r="AM134" s="11"/>
      <c r="AN134" s="11"/>
    </row>
    <row r="135" spans="1:40" ht="18" x14ac:dyDescent="0.2">
      <c r="A135" s="99"/>
      <c r="B135" s="100">
        <v>2</v>
      </c>
      <c r="C135" s="100"/>
      <c r="D135" s="100"/>
      <c r="E135" s="100"/>
      <c r="F135" s="100"/>
      <c r="G135" s="100"/>
      <c r="H135" s="100">
        <v>1</v>
      </c>
      <c r="I135" s="6">
        <f t="shared" si="77"/>
        <v>0</v>
      </c>
      <c r="J135" s="6">
        <f t="shared" si="78"/>
        <v>0</v>
      </c>
      <c r="K135" s="6">
        <f t="shared" si="79"/>
        <v>0</v>
      </c>
      <c r="L135" s="64">
        <f t="shared" si="80"/>
        <v>0</v>
      </c>
      <c r="M135" s="33">
        <f t="shared" si="81"/>
        <v>0</v>
      </c>
      <c r="N135" s="33">
        <f t="shared" si="82"/>
        <v>0</v>
      </c>
      <c r="O135" s="65">
        <f t="shared" si="83"/>
        <v>0</v>
      </c>
      <c r="P135" s="6">
        <f t="shared" si="84"/>
        <v>0</v>
      </c>
      <c r="Q135" s="6">
        <f t="shared" si="85"/>
        <v>0</v>
      </c>
      <c r="R135" s="69">
        <f t="shared" si="86"/>
        <v>3.6630328596913447E-3</v>
      </c>
      <c r="S135" s="69">
        <f t="shared" si="87"/>
        <v>-4.030865528512062E-11</v>
      </c>
      <c r="T135">
        <f t="shared" si="88"/>
        <v>0</v>
      </c>
      <c r="U135" s="70">
        <f t="shared" si="89"/>
        <v>0</v>
      </c>
      <c r="AK135" s="11"/>
      <c r="AL135" s="11"/>
      <c r="AM135" s="11"/>
      <c r="AN135" s="11"/>
    </row>
    <row r="136" spans="1:40" ht="18" x14ac:dyDescent="0.2">
      <c r="A136" s="99"/>
      <c r="B136" s="100">
        <v>0</v>
      </c>
      <c r="C136" s="100"/>
      <c r="D136" s="100"/>
      <c r="E136" s="100"/>
      <c r="F136" s="100"/>
      <c r="G136" s="100"/>
      <c r="H136" s="100">
        <v>1</v>
      </c>
      <c r="I136" s="6">
        <f t="shared" si="77"/>
        <v>0</v>
      </c>
      <c r="J136" s="6">
        <f t="shared" si="78"/>
        <v>0</v>
      </c>
      <c r="K136" s="6">
        <f t="shared" si="79"/>
        <v>0</v>
      </c>
      <c r="L136" s="64">
        <f t="shared" si="80"/>
        <v>0</v>
      </c>
      <c r="M136" s="33">
        <f t="shared" si="81"/>
        <v>0</v>
      </c>
      <c r="N136" s="33">
        <f t="shared" si="82"/>
        <v>0</v>
      </c>
      <c r="O136" s="65">
        <f t="shared" si="83"/>
        <v>0</v>
      </c>
      <c r="P136" s="6">
        <f t="shared" si="84"/>
        <v>0</v>
      </c>
      <c r="Q136" s="6">
        <f t="shared" si="85"/>
        <v>0</v>
      </c>
      <c r="R136" s="69">
        <f t="shared" si="86"/>
        <v>3.6630328596913447E-3</v>
      </c>
      <c r="S136" s="69">
        <f t="shared" si="87"/>
        <v>-4.030865528512062E-11</v>
      </c>
      <c r="T136">
        <f t="shared" si="88"/>
        <v>0</v>
      </c>
      <c r="U136" s="70">
        <f t="shared" si="89"/>
        <v>0</v>
      </c>
      <c r="AK136" s="11"/>
      <c r="AL136" s="11"/>
      <c r="AM136" s="11"/>
      <c r="AN136" s="11"/>
    </row>
    <row r="137" spans="1:40" ht="18" x14ac:dyDescent="0.2">
      <c r="A137" s="99"/>
      <c r="B137" s="100">
        <v>0</v>
      </c>
      <c r="C137" s="100"/>
      <c r="D137" s="100"/>
      <c r="E137" s="100"/>
      <c r="F137" s="100"/>
      <c r="G137" s="100"/>
      <c r="H137" s="100">
        <v>1</v>
      </c>
      <c r="I137" s="6">
        <f t="shared" si="77"/>
        <v>0</v>
      </c>
      <c r="J137" s="6">
        <f t="shared" si="78"/>
        <v>0</v>
      </c>
      <c r="K137" s="6">
        <f t="shared" si="79"/>
        <v>0</v>
      </c>
      <c r="L137" s="64">
        <f t="shared" si="80"/>
        <v>0</v>
      </c>
      <c r="M137" s="33">
        <f t="shared" si="81"/>
        <v>0</v>
      </c>
      <c r="N137" s="33">
        <f t="shared" si="82"/>
        <v>0</v>
      </c>
      <c r="O137" s="65">
        <f t="shared" si="83"/>
        <v>0</v>
      </c>
      <c r="P137" s="6">
        <f t="shared" si="84"/>
        <v>0</v>
      </c>
      <c r="Q137" s="6">
        <f t="shared" si="85"/>
        <v>0</v>
      </c>
      <c r="R137" s="69">
        <f t="shared" si="86"/>
        <v>3.6630328596913447E-3</v>
      </c>
      <c r="S137" s="69">
        <f t="shared" si="87"/>
        <v>-4.030865528512062E-11</v>
      </c>
      <c r="T137">
        <f t="shared" si="88"/>
        <v>0</v>
      </c>
      <c r="U137" s="70">
        <f t="shared" si="89"/>
        <v>0</v>
      </c>
      <c r="AK137" s="11"/>
      <c r="AL137" s="11"/>
      <c r="AM137" s="11"/>
      <c r="AN137" s="11"/>
    </row>
    <row r="138" spans="1:40" ht="18" x14ac:dyDescent="0.2">
      <c r="A138" s="99"/>
      <c r="B138" s="100">
        <v>1</v>
      </c>
      <c r="C138" s="100"/>
      <c r="D138" s="100"/>
      <c r="E138" s="100"/>
      <c r="F138" s="100"/>
      <c r="G138" s="100"/>
      <c r="H138" s="100">
        <v>1</v>
      </c>
      <c r="I138" s="6"/>
      <c r="J138" s="6"/>
      <c r="K138" s="6"/>
      <c r="L138" s="64"/>
      <c r="M138" s="33"/>
      <c r="N138" s="33"/>
      <c r="O138" s="65"/>
      <c r="P138" s="6"/>
      <c r="Q138" s="6"/>
      <c r="R138" s="69"/>
      <c r="S138" s="69"/>
      <c r="U138" s="70"/>
      <c r="AK138" s="11"/>
      <c r="AL138" s="11"/>
      <c r="AM138" s="11"/>
      <c r="AN138" s="11"/>
    </row>
    <row r="139" spans="1:40" ht="18" x14ac:dyDescent="0.2">
      <c r="A139" s="99"/>
      <c r="B139" s="100">
        <v>1</v>
      </c>
      <c r="C139" s="100"/>
      <c r="D139" s="100"/>
      <c r="E139" s="100"/>
      <c r="F139" s="100"/>
      <c r="G139" s="100"/>
      <c r="H139" s="100">
        <v>1</v>
      </c>
      <c r="I139" s="6"/>
      <c r="J139" s="6"/>
      <c r="K139" s="6"/>
      <c r="L139" s="64"/>
      <c r="M139" s="33"/>
      <c r="N139" s="33"/>
      <c r="O139" s="65"/>
      <c r="P139" s="6"/>
      <c r="Q139" s="6"/>
      <c r="R139" s="69"/>
      <c r="S139" s="69"/>
      <c r="U139" s="70"/>
      <c r="AK139" s="11"/>
      <c r="AL139" s="11"/>
      <c r="AM139" s="11"/>
      <c r="AN139" s="11"/>
    </row>
    <row r="140" spans="1:40" ht="18" x14ac:dyDescent="0.2">
      <c r="A140" s="99"/>
      <c r="B140" s="100">
        <v>2</v>
      </c>
      <c r="C140" s="100"/>
      <c r="D140" s="100"/>
      <c r="E140" s="100"/>
      <c r="F140" s="100"/>
      <c r="G140" s="100"/>
      <c r="H140" s="100">
        <v>1</v>
      </c>
      <c r="I140" s="6"/>
      <c r="J140" s="6"/>
      <c r="K140" s="6"/>
      <c r="L140" s="64"/>
      <c r="M140" s="33"/>
      <c r="N140" s="33"/>
      <c r="O140" s="65"/>
      <c r="P140" s="6"/>
      <c r="Q140" s="6"/>
      <c r="R140" s="69"/>
      <c r="S140" s="69"/>
      <c r="U140" s="70"/>
      <c r="AK140" s="11"/>
      <c r="AL140" s="11"/>
      <c r="AM140" s="11"/>
      <c r="AN140" s="11"/>
    </row>
    <row r="141" spans="1:40" ht="18" x14ac:dyDescent="0.2">
      <c r="A141" s="99"/>
      <c r="B141" s="100">
        <v>2</v>
      </c>
      <c r="C141" s="100"/>
      <c r="D141" s="100"/>
      <c r="E141" s="100"/>
      <c r="F141" s="100"/>
      <c r="G141" s="100"/>
      <c r="H141" s="100">
        <v>1</v>
      </c>
      <c r="I141" s="6"/>
      <c r="J141" s="6"/>
      <c r="K141" s="6"/>
      <c r="L141" s="64"/>
      <c r="M141" s="33"/>
      <c r="N141" s="33"/>
      <c r="O141" s="65"/>
      <c r="P141" s="6"/>
      <c r="Q141" s="6"/>
      <c r="R141" s="69"/>
      <c r="S141" s="69"/>
      <c r="U141" s="70"/>
      <c r="AK141" s="11"/>
      <c r="AL141" s="11"/>
      <c r="AM141" s="11"/>
      <c r="AN141" s="11"/>
    </row>
    <row r="142" spans="1:40" ht="18" x14ac:dyDescent="0.2">
      <c r="A142" s="99"/>
      <c r="B142" s="100">
        <v>1</v>
      </c>
      <c r="C142" s="100"/>
      <c r="D142" s="100"/>
      <c r="E142" s="100"/>
      <c r="F142" s="100"/>
      <c r="G142" s="100"/>
      <c r="H142" s="100">
        <v>1</v>
      </c>
      <c r="I142" s="6"/>
      <c r="J142" s="6"/>
      <c r="K142" s="6"/>
      <c r="L142" s="64"/>
      <c r="M142" s="33"/>
      <c r="N142" s="33"/>
      <c r="O142" s="65"/>
      <c r="P142" s="6"/>
      <c r="Q142" s="6"/>
      <c r="R142" s="69"/>
      <c r="S142" s="69"/>
      <c r="U142" s="70"/>
      <c r="AK142" s="11"/>
      <c r="AL142" s="11"/>
      <c r="AM142" s="11"/>
      <c r="AN142" s="11"/>
    </row>
    <row r="143" spans="1:40" ht="18" x14ac:dyDescent="0.2">
      <c r="A143" s="99"/>
      <c r="B143" s="100"/>
      <c r="C143" s="100"/>
      <c r="D143" s="100"/>
      <c r="E143" s="100"/>
      <c r="F143" s="100"/>
      <c r="G143" s="100"/>
      <c r="H143" s="100">
        <v>1</v>
      </c>
      <c r="I143" s="6"/>
      <c r="J143" s="6"/>
      <c r="K143" s="6"/>
      <c r="L143" s="64"/>
      <c r="M143" s="33"/>
      <c r="N143" s="33"/>
      <c r="O143" s="65"/>
      <c r="P143" s="6"/>
      <c r="Q143" s="6"/>
      <c r="R143" s="69"/>
      <c r="S143" s="69"/>
      <c r="U143" s="70"/>
      <c r="AK143" s="11"/>
      <c r="AL143" s="11"/>
      <c r="AM143" s="11"/>
      <c r="AN143" s="11"/>
    </row>
    <row r="144" spans="1:40" ht="18" x14ac:dyDescent="0.2">
      <c r="A144" s="99"/>
      <c r="B144" s="100"/>
      <c r="C144" s="100"/>
      <c r="D144" s="100"/>
      <c r="E144" s="100"/>
      <c r="F144" s="100"/>
      <c r="G144" s="100"/>
      <c r="H144" s="100">
        <v>1</v>
      </c>
      <c r="I144" s="6">
        <f t="shared" si="77"/>
        <v>0</v>
      </c>
      <c r="J144" s="6">
        <f t="shared" si="78"/>
        <v>0</v>
      </c>
      <c r="K144" s="6">
        <f t="shared" si="79"/>
        <v>0</v>
      </c>
      <c r="L144" s="64">
        <f t="shared" si="80"/>
        <v>0</v>
      </c>
      <c r="M144" s="33">
        <f t="shared" si="81"/>
        <v>0</v>
      </c>
      <c r="N144" s="33">
        <f t="shared" si="82"/>
        <v>0</v>
      </c>
      <c r="O144" s="65">
        <f t="shared" si="83"/>
        <v>0</v>
      </c>
      <c r="P144" s="6">
        <f t="shared" si="84"/>
        <v>0</v>
      </c>
      <c r="Q144" s="6">
        <f t="shared" si="85"/>
        <v>0</v>
      </c>
      <c r="R144" s="69">
        <f t="shared" si="86"/>
        <v>3.6630328596913447E-3</v>
      </c>
      <c r="S144" s="69">
        <f t="shared" si="87"/>
        <v>-4.030865528512062E-11</v>
      </c>
      <c r="T144">
        <f t="shared" si="88"/>
        <v>0</v>
      </c>
      <c r="U144" s="70">
        <f t="shared" si="89"/>
        <v>0</v>
      </c>
      <c r="AK144" s="11"/>
      <c r="AL144" s="11"/>
      <c r="AM144" s="11"/>
      <c r="AN144" s="11"/>
    </row>
    <row r="145" spans="1:40" ht="18" x14ac:dyDescent="0.2">
      <c r="A145" s="99"/>
      <c r="B145" s="100"/>
      <c r="C145" s="100"/>
      <c r="D145" s="100"/>
      <c r="E145" s="100"/>
      <c r="F145" s="100"/>
      <c r="G145" s="100"/>
      <c r="H145" s="100">
        <v>1</v>
      </c>
      <c r="I145" s="6">
        <f t="shared" si="77"/>
        <v>0</v>
      </c>
      <c r="J145" s="6">
        <f t="shared" si="78"/>
        <v>0</v>
      </c>
      <c r="K145" s="6">
        <f t="shared" si="79"/>
        <v>0</v>
      </c>
      <c r="L145" s="64">
        <f t="shared" si="80"/>
        <v>0</v>
      </c>
      <c r="M145" s="33">
        <f t="shared" si="81"/>
        <v>0</v>
      </c>
      <c r="N145" s="33">
        <f t="shared" si="82"/>
        <v>0</v>
      </c>
      <c r="O145" s="65">
        <f t="shared" si="83"/>
        <v>0</v>
      </c>
      <c r="P145" s="6">
        <f t="shared" si="84"/>
        <v>0</v>
      </c>
      <c r="Q145" s="6">
        <f t="shared" si="85"/>
        <v>0</v>
      </c>
      <c r="R145" s="69">
        <f t="shared" si="86"/>
        <v>3.6630328596913447E-3</v>
      </c>
      <c r="S145" s="69">
        <f t="shared" si="87"/>
        <v>-4.030865528512062E-11</v>
      </c>
      <c r="T145">
        <f t="shared" si="88"/>
        <v>0</v>
      </c>
      <c r="U145" s="70">
        <f t="shared" si="89"/>
        <v>0</v>
      </c>
      <c r="AK145" s="11"/>
      <c r="AL145" s="11"/>
      <c r="AM145" s="11"/>
      <c r="AN145" s="11"/>
    </row>
    <row r="146" spans="1:40" ht="18" x14ac:dyDescent="0.2">
      <c r="A146" s="99"/>
      <c r="B146" s="100"/>
      <c r="C146" s="100"/>
      <c r="D146" s="100"/>
      <c r="E146" s="100"/>
      <c r="F146" s="100"/>
      <c r="G146" s="100"/>
      <c r="H146" s="100">
        <v>1</v>
      </c>
      <c r="I146" s="6">
        <f t="shared" si="77"/>
        <v>0</v>
      </c>
      <c r="J146" s="6">
        <f t="shared" si="78"/>
        <v>0</v>
      </c>
      <c r="K146" s="6">
        <f t="shared" si="79"/>
        <v>0</v>
      </c>
      <c r="L146" s="64">
        <f t="shared" si="80"/>
        <v>0</v>
      </c>
      <c r="M146" s="33">
        <f t="shared" si="81"/>
        <v>0</v>
      </c>
      <c r="N146" s="33">
        <f t="shared" si="82"/>
        <v>0</v>
      </c>
      <c r="O146" s="65">
        <f t="shared" si="83"/>
        <v>0</v>
      </c>
      <c r="P146" s="6">
        <f t="shared" si="84"/>
        <v>0</v>
      </c>
      <c r="Q146" s="6">
        <f t="shared" si="85"/>
        <v>0</v>
      </c>
      <c r="R146" s="69">
        <f t="shared" si="86"/>
        <v>3.6630328596913447E-3</v>
      </c>
      <c r="S146" s="69">
        <f t="shared" si="87"/>
        <v>-4.030865528512062E-11</v>
      </c>
      <c r="T146">
        <f t="shared" si="88"/>
        <v>0</v>
      </c>
      <c r="U146" s="70">
        <f t="shared" si="89"/>
        <v>0</v>
      </c>
      <c r="AK146" s="11"/>
      <c r="AL146" s="11"/>
      <c r="AM146" s="11"/>
      <c r="AN146" s="11"/>
    </row>
    <row r="147" spans="1:40" ht="18" x14ac:dyDescent="0.2">
      <c r="A147" s="99"/>
      <c r="B147" s="100"/>
      <c r="C147" s="100"/>
      <c r="D147" s="100"/>
      <c r="E147" s="100"/>
      <c r="F147" s="100"/>
      <c r="G147" s="100"/>
      <c r="H147" s="100">
        <v>1</v>
      </c>
      <c r="I147" s="6">
        <f>$C$54*D147</f>
        <v>0</v>
      </c>
      <c r="J147" s="6">
        <f>$F$54*E147</f>
        <v>0</v>
      </c>
      <c r="K147" s="6">
        <f>$I$54*F147</f>
        <v>0</v>
      </c>
      <c r="L147" s="64">
        <f>$L$41*I147</f>
        <v>0</v>
      </c>
      <c r="M147" s="33">
        <f>$M$41*I147</f>
        <v>0</v>
      </c>
      <c r="N147" s="33">
        <f t="shared" ref="N147:O150" si="90">J147-L147</f>
        <v>0</v>
      </c>
      <c r="O147" s="65">
        <f t="shared" si="90"/>
        <v>0</v>
      </c>
      <c r="P147" s="6">
        <f>N147/H147</f>
        <v>0</v>
      </c>
      <c r="Q147" s="6">
        <f>O147/H147</f>
        <v>0</v>
      </c>
      <c r="R147" s="69">
        <f>((C147/1000+1)*0.0036765)/(1+((C147/1000+1)*0.0036765))</f>
        <v>3.6630328596913447E-3</v>
      </c>
      <c r="S147" s="69">
        <f>R147-0.0036630329</f>
        <v>-4.030865528512062E-11</v>
      </c>
      <c r="T147">
        <f>(D147+E147+F147)*$L$54</f>
        <v>0</v>
      </c>
      <c r="U147" s="70">
        <f>(((2*(R147)*(1-R147))*T147)-((2*(0.003663)*(1-0.003663))*T147))/H147</f>
        <v>0</v>
      </c>
      <c r="AK147" s="11"/>
      <c r="AL147" s="11"/>
      <c r="AM147" s="11"/>
      <c r="AN147" s="11"/>
    </row>
    <row r="148" spans="1:40" ht="18" x14ac:dyDescent="0.2">
      <c r="A148" s="99"/>
      <c r="B148" s="100"/>
      <c r="C148" s="100"/>
      <c r="D148" s="100"/>
      <c r="E148" s="100"/>
      <c r="F148" s="100"/>
      <c r="G148" s="100"/>
      <c r="H148" s="100">
        <v>1</v>
      </c>
      <c r="I148" s="6">
        <f>$C$54*D148</f>
        <v>0</v>
      </c>
      <c r="J148" s="6">
        <f>$F$54*E148</f>
        <v>0</v>
      </c>
      <c r="K148" s="6">
        <f>$I$54*F148</f>
        <v>0</v>
      </c>
      <c r="L148" s="64">
        <f>$L$41*I148</f>
        <v>0</v>
      </c>
      <c r="M148" s="33">
        <f>$M$41*I148</f>
        <v>0</v>
      </c>
      <c r="N148" s="33">
        <f t="shared" si="90"/>
        <v>0</v>
      </c>
      <c r="O148" s="65">
        <f t="shared" si="90"/>
        <v>0</v>
      </c>
      <c r="P148" s="6">
        <f>N148/H148</f>
        <v>0</v>
      </c>
      <c r="Q148" s="6">
        <f>O148/H148</f>
        <v>0</v>
      </c>
      <c r="R148" s="69">
        <f>((C148/1000+1)*0.0036765)/(1+((C148/1000+1)*0.0036765))</f>
        <v>3.6630328596913447E-3</v>
      </c>
      <c r="S148" s="69">
        <f>R148-0.0036630329</f>
        <v>-4.030865528512062E-11</v>
      </c>
      <c r="T148">
        <f>(D148+E148+F148)*$L$54</f>
        <v>0</v>
      </c>
      <c r="U148" s="70">
        <f>(((2*(R148)*(1-R148))*T148)-((2*(0.003663)*(1-0.003663))*T148))/H148</f>
        <v>0</v>
      </c>
      <c r="AK148" s="11"/>
      <c r="AL148" s="11"/>
      <c r="AM148" s="11"/>
      <c r="AN148" s="11"/>
    </row>
    <row r="149" spans="1:40" ht="18" x14ac:dyDescent="0.2">
      <c r="A149" s="99"/>
      <c r="B149" s="100"/>
      <c r="C149" s="100"/>
      <c r="D149" s="100"/>
      <c r="E149" s="100"/>
      <c r="F149" s="100"/>
      <c r="G149" s="100"/>
      <c r="H149" s="100">
        <v>1</v>
      </c>
      <c r="I149" s="6">
        <f>$C$54*D149</f>
        <v>0</v>
      </c>
      <c r="J149" s="6">
        <f>$F$54*E149</f>
        <v>0</v>
      </c>
      <c r="K149" s="6">
        <f>$I$54*F149</f>
        <v>0</v>
      </c>
      <c r="L149" s="64">
        <f>$L$41*I149</f>
        <v>0</v>
      </c>
      <c r="M149" s="33">
        <f>$M$41*I149</f>
        <v>0</v>
      </c>
      <c r="N149" s="33">
        <f t="shared" si="90"/>
        <v>0</v>
      </c>
      <c r="O149" s="65">
        <f t="shared" si="90"/>
        <v>0</v>
      </c>
      <c r="P149" s="6">
        <f>N149/H149</f>
        <v>0</v>
      </c>
      <c r="Q149" s="6">
        <f>O149/H149</f>
        <v>0</v>
      </c>
      <c r="R149" s="69">
        <f>((C149/1000+1)*0.0036765)/(1+((C149/1000+1)*0.0036765))</f>
        <v>3.6630328596913447E-3</v>
      </c>
      <c r="S149" s="69">
        <f>R149-0.0036630329</f>
        <v>-4.030865528512062E-11</v>
      </c>
      <c r="T149">
        <f>(D149+E149+F149)*$L$54</f>
        <v>0</v>
      </c>
      <c r="U149" s="70">
        <f>(((2*(R149)*(1-R149))*T149)-((2*(0.003663)*(1-0.003663))*T149))/H149</f>
        <v>0</v>
      </c>
      <c r="AK149" s="11"/>
      <c r="AL149" s="11"/>
      <c r="AM149" s="11"/>
      <c r="AN149" s="11"/>
    </row>
    <row r="150" spans="1:40" ht="18" x14ac:dyDescent="0.2">
      <c r="A150" s="99"/>
      <c r="B150" s="100"/>
      <c r="C150" s="100"/>
      <c r="D150" s="100"/>
      <c r="E150" s="100"/>
      <c r="F150" s="100"/>
      <c r="G150" s="100"/>
      <c r="H150" s="100"/>
      <c r="I150" s="6">
        <f>$C$54*D150</f>
        <v>0</v>
      </c>
      <c r="J150" s="6">
        <f>$F$54*E150</f>
        <v>0</v>
      </c>
      <c r="K150" s="6">
        <f>$I$54*F150</f>
        <v>0</v>
      </c>
      <c r="L150" s="64">
        <f>$L$41*I150</f>
        <v>0</v>
      </c>
      <c r="M150" s="33">
        <f>$M$41*I150</f>
        <v>0</v>
      </c>
      <c r="N150" s="33">
        <f t="shared" si="90"/>
        <v>0</v>
      </c>
      <c r="O150" s="65">
        <f t="shared" si="90"/>
        <v>0</v>
      </c>
      <c r="P150" s="6" t="e">
        <f>N150/H150</f>
        <v>#DIV/0!</v>
      </c>
      <c r="Q150" s="6" t="e">
        <f>O150/H150</f>
        <v>#DIV/0!</v>
      </c>
      <c r="R150" s="69">
        <f>((C150/1000+1)*0.0036765)/(1+((C150/1000+1)*0.0036765))</f>
        <v>3.6630328596913447E-3</v>
      </c>
      <c r="S150" s="69">
        <f>R150-0.0036630329</f>
        <v>-4.030865528512062E-11</v>
      </c>
      <c r="T150">
        <f>(D150+E150+F150)*$L$54</f>
        <v>0</v>
      </c>
      <c r="U150" s="70" t="e">
        <f>(((2*(R150)*(1-R150))*T150)-((2*(0.003663)*(1-0.003663))*T150))/H150</f>
        <v>#DIV/0!</v>
      </c>
      <c r="AK150" s="11"/>
      <c r="AL150" s="11"/>
      <c r="AM150" s="11"/>
      <c r="AN150" s="11"/>
    </row>
    <row r="154" spans="1:40" ht="28" x14ac:dyDescent="0.3">
      <c r="A154" s="76" t="s">
        <v>44</v>
      </c>
    </row>
    <row r="155" spans="1:40" s="75" customFormat="1" x14ac:dyDescent="0.15">
      <c r="A155" s="1" t="s">
        <v>66</v>
      </c>
      <c r="X155"/>
      <c r="Y155"/>
      <c r="Z155"/>
      <c r="AA155"/>
      <c r="AB155"/>
      <c r="AC155"/>
      <c r="AD155"/>
      <c r="AE155"/>
      <c r="AF155"/>
      <c r="AG155"/>
      <c r="AH155"/>
      <c r="AI155"/>
      <c r="AJ155"/>
    </row>
    <row r="156" spans="1:40" x14ac:dyDescent="0.15">
      <c r="A156" s="75" t="s">
        <v>67</v>
      </c>
      <c r="G156" s="89" t="s">
        <v>74</v>
      </c>
      <c r="N156" s="80" t="s">
        <v>68</v>
      </c>
    </row>
    <row r="157" spans="1:40" ht="18" x14ac:dyDescent="0.2">
      <c r="A157" s="85" t="str">
        <f>A63</f>
        <v>SAMPLES</v>
      </c>
      <c r="B157" s="103" t="str">
        <f t="shared" ref="B157:B168" si="91">B64</f>
        <v>Time hr</v>
      </c>
      <c r="C157" s="81" t="s">
        <v>70</v>
      </c>
      <c r="D157" s="81" t="s">
        <v>126</v>
      </c>
      <c r="E157" s="81" t="s">
        <v>71</v>
      </c>
      <c r="F157" s="90" t="s">
        <v>72</v>
      </c>
      <c r="G157" s="81" t="s">
        <v>73</v>
      </c>
      <c r="H157" s="81" t="s">
        <v>69</v>
      </c>
      <c r="I157" s="90" t="s">
        <v>75</v>
      </c>
      <c r="J157" s="90" t="s">
        <v>80</v>
      </c>
      <c r="K157" s="90" t="s">
        <v>76</v>
      </c>
      <c r="L157" s="90" t="s">
        <v>77</v>
      </c>
      <c r="M157" s="90" t="s">
        <v>78</v>
      </c>
      <c r="N157" s="87" t="s">
        <v>120</v>
      </c>
      <c r="O157" s="87" t="s">
        <v>121</v>
      </c>
      <c r="P157" s="90" t="s">
        <v>79</v>
      </c>
      <c r="Q157" s="90" t="s">
        <v>127</v>
      </c>
      <c r="R157" s="96" t="s">
        <v>128</v>
      </c>
      <c r="S157" s="96" t="s">
        <v>129</v>
      </c>
    </row>
    <row r="158" spans="1:40" ht="18" x14ac:dyDescent="0.2">
      <c r="A158" s="86" t="str">
        <f t="shared" ref="A158:A200" si="92">A65</f>
        <v>STD_Chk_10</v>
      </c>
      <c r="B158" s="103">
        <f t="shared" si="91"/>
        <v>0</v>
      </c>
      <c r="C158" s="82">
        <v>99.9</v>
      </c>
      <c r="D158" s="82">
        <v>1</v>
      </c>
      <c r="E158" s="82">
        <v>0.1</v>
      </c>
      <c r="F158" s="6">
        <f>(1000*D158)*E158</f>
        <v>100</v>
      </c>
      <c r="G158" s="82">
        <v>0</v>
      </c>
      <c r="H158" s="82">
        <v>0</v>
      </c>
      <c r="I158" s="91">
        <f>G158*H158</f>
        <v>0</v>
      </c>
      <c r="J158" s="91">
        <f>(C158*F158)/(F158+I158)</f>
        <v>99.9</v>
      </c>
      <c r="K158" s="91">
        <f>J158/100</f>
        <v>0.99900000000000011</v>
      </c>
      <c r="L158" s="91">
        <f>(K158)^-1</f>
        <v>1.0010010010010009</v>
      </c>
      <c r="M158" s="91">
        <f>(K158)^-2</f>
        <v>1.0020030040050059</v>
      </c>
      <c r="N158" s="88">
        <f t="shared" ref="N158:N200" si="93">U65</f>
        <v>-1.6958587446402884E-4</v>
      </c>
      <c r="O158" s="88">
        <f t="shared" ref="O158:O200" si="94">Q65</f>
        <v>5.6989942386599955E-2</v>
      </c>
      <c r="P158" s="79">
        <f>L158*((N158+(2*(1-L158))*O158))</f>
        <v>-2.8396381703299847E-4</v>
      </c>
      <c r="Q158" s="79">
        <f>O158*M158</f>
        <v>5.7104093469445366E-2</v>
      </c>
      <c r="R158" s="105">
        <f t="shared" ref="R158:R168" si="95">P158*($A$11/$A$14)</f>
        <v>-1.2040065842199136E-3</v>
      </c>
      <c r="S158" s="105">
        <f t="shared" ref="S158:S168" si="96">Q158*($A$11/$A$14)</f>
        <v>0.24212135631044837</v>
      </c>
    </row>
    <row r="159" spans="1:40" ht="18" x14ac:dyDescent="0.2">
      <c r="A159" s="86" t="str">
        <f t="shared" si="92"/>
        <v>MSM_WC_CoreC_T6_B</v>
      </c>
      <c r="B159" s="103">
        <f t="shared" si="91"/>
        <v>0</v>
      </c>
      <c r="C159" s="82">
        <v>99.9</v>
      </c>
      <c r="D159" s="82">
        <v>1</v>
      </c>
      <c r="E159" s="82">
        <v>0.1</v>
      </c>
      <c r="F159" s="6">
        <f t="shared" ref="F159:F174" si="97">(1000*D159)*E159</f>
        <v>100</v>
      </c>
      <c r="G159" s="82">
        <v>0</v>
      </c>
      <c r="H159" s="82">
        <v>0</v>
      </c>
      <c r="I159" s="91">
        <f t="shared" ref="I159:I174" si="98">G159*H159</f>
        <v>0</v>
      </c>
      <c r="J159" s="91">
        <f t="shared" ref="J159:J174" si="99">(C159*F159)/(F159+I159)</f>
        <v>99.9</v>
      </c>
      <c r="K159" s="91">
        <f t="shared" ref="K159:K174" si="100">J159/100</f>
        <v>0.99900000000000011</v>
      </c>
      <c r="L159" s="91">
        <f t="shared" ref="L159:L174" si="101">(K159)^-1</f>
        <v>1.0010010010010009</v>
      </c>
      <c r="M159" s="91">
        <f t="shared" ref="M159:M174" si="102">(K159)^-2</f>
        <v>1.0020030040050059</v>
      </c>
      <c r="N159" s="88">
        <f t="shared" si="93"/>
        <v>6.2882590575236819E-2</v>
      </c>
      <c r="O159" s="88">
        <f t="shared" si="94"/>
        <v>1.159810775517925</v>
      </c>
      <c r="P159" s="79">
        <f t="shared" ref="P159:P165" si="103">L159*((N159+(2*(1-L159))*O159))</f>
        <v>6.0621268349055797E-2</v>
      </c>
      <c r="Q159" s="79">
        <f t="shared" ref="Q159:Q165" si="104">O159*M159</f>
        <v>1.1621338811463364</v>
      </c>
      <c r="R159" s="105">
        <f t="shared" si="95"/>
        <v>0.2570341777999966</v>
      </c>
      <c r="S159" s="105">
        <f t="shared" si="96"/>
        <v>4.9274476560604663</v>
      </c>
    </row>
    <row r="160" spans="1:40" ht="18" x14ac:dyDescent="0.2">
      <c r="A160" s="86" t="str">
        <f t="shared" si="92"/>
        <v>MSM_WC_CoreC_T6_A</v>
      </c>
      <c r="B160" s="103">
        <f t="shared" si="91"/>
        <v>1</v>
      </c>
      <c r="C160" s="82">
        <v>99.9</v>
      </c>
      <c r="D160" s="82">
        <v>1</v>
      </c>
      <c r="E160" s="82">
        <v>0.1</v>
      </c>
      <c r="F160" s="6">
        <f t="shared" si="97"/>
        <v>100</v>
      </c>
      <c r="G160" s="82">
        <v>0</v>
      </c>
      <c r="H160" s="82">
        <v>0</v>
      </c>
      <c r="I160" s="91">
        <f t="shared" si="98"/>
        <v>0</v>
      </c>
      <c r="J160" s="91">
        <f t="shared" si="99"/>
        <v>99.9</v>
      </c>
      <c r="K160" s="91">
        <f t="shared" si="100"/>
        <v>0.99900000000000011</v>
      </c>
      <c r="L160" s="91">
        <f t="shared" si="101"/>
        <v>1.0010010010010009</v>
      </c>
      <c r="M160" s="91">
        <f t="shared" si="102"/>
        <v>1.0020030040050059</v>
      </c>
      <c r="N160" s="88">
        <f t="shared" si="93"/>
        <v>2.608209709877779E-2</v>
      </c>
      <c r="O160" s="88">
        <f t="shared" si="94"/>
        <v>0.76180551315746992</v>
      </c>
      <c r="P160" s="79">
        <f t="shared" si="103"/>
        <v>2.4581542478779351E-2</v>
      </c>
      <c r="Q160" s="79">
        <f t="shared" si="104"/>
        <v>0.76333141265135984</v>
      </c>
      <c r="R160" s="105">
        <f t="shared" si="95"/>
        <v>0.10422574011002446</v>
      </c>
      <c r="S160" s="105">
        <f t="shared" si="96"/>
        <v>3.2365251896417657</v>
      </c>
    </row>
    <row r="161" spans="1:19" ht="18" x14ac:dyDescent="0.2">
      <c r="A161" s="86" t="str">
        <f t="shared" si="92"/>
        <v>MSM_WC_CoreC_T5_B</v>
      </c>
      <c r="B161" s="103">
        <f t="shared" si="91"/>
        <v>1</v>
      </c>
      <c r="C161" s="82">
        <v>99.9</v>
      </c>
      <c r="D161" s="82">
        <v>1</v>
      </c>
      <c r="E161" s="82">
        <v>0.1</v>
      </c>
      <c r="F161" s="6">
        <f t="shared" si="97"/>
        <v>100</v>
      </c>
      <c r="G161" s="82">
        <v>0</v>
      </c>
      <c r="H161" s="82">
        <v>0</v>
      </c>
      <c r="I161" s="91">
        <f t="shared" si="98"/>
        <v>0</v>
      </c>
      <c r="J161" s="91">
        <f t="shared" si="99"/>
        <v>99.9</v>
      </c>
      <c r="K161" s="91">
        <f t="shared" si="100"/>
        <v>0.99900000000000011</v>
      </c>
      <c r="L161" s="91">
        <f t="shared" si="101"/>
        <v>1.0010010010010009</v>
      </c>
      <c r="M161" s="91">
        <f t="shared" si="102"/>
        <v>1.0020030040050059</v>
      </c>
      <c r="N161" s="88">
        <f t="shared" si="93"/>
        <v>4.0877406706774366E-2</v>
      </c>
      <c r="O161" s="88">
        <f t="shared" si="94"/>
        <v>1.1720557823862683</v>
      </c>
      <c r="P161" s="79">
        <f t="shared" si="103"/>
        <v>3.8569518202181526E-2</v>
      </c>
      <c r="Q161" s="79">
        <f t="shared" si="104"/>
        <v>1.1744034148124782</v>
      </c>
      <c r="R161" s="105">
        <f t="shared" si="95"/>
        <v>0.16353475717724969</v>
      </c>
      <c r="S161" s="105">
        <f t="shared" si="96"/>
        <v>4.9794704788049078</v>
      </c>
    </row>
    <row r="162" spans="1:19" ht="18" x14ac:dyDescent="0.2">
      <c r="A162" s="86" t="str">
        <f t="shared" si="92"/>
        <v>MSM_WC_CoreC_T5_A</v>
      </c>
      <c r="B162" s="103">
        <f t="shared" si="91"/>
        <v>2</v>
      </c>
      <c r="C162" s="82">
        <v>99.9</v>
      </c>
      <c r="D162" s="82">
        <v>1</v>
      </c>
      <c r="E162" s="82">
        <v>0.1</v>
      </c>
      <c r="F162" s="6">
        <f t="shared" si="97"/>
        <v>100</v>
      </c>
      <c r="G162" s="82">
        <v>0</v>
      </c>
      <c r="H162" s="82">
        <v>0</v>
      </c>
      <c r="I162" s="91">
        <f t="shared" si="98"/>
        <v>0</v>
      </c>
      <c r="J162" s="91">
        <f t="shared" si="99"/>
        <v>99.9</v>
      </c>
      <c r="K162" s="91">
        <f t="shared" si="100"/>
        <v>0.99900000000000011</v>
      </c>
      <c r="L162" s="91">
        <f t="shared" si="101"/>
        <v>1.0010010010010009</v>
      </c>
      <c r="M162" s="91">
        <f t="shared" si="102"/>
        <v>1.0020030040050059</v>
      </c>
      <c r="N162" s="88">
        <f t="shared" si="93"/>
        <v>3.4439986696866598E-2</v>
      </c>
      <c r="O162" s="88">
        <f t="shared" si="94"/>
        <v>0.90259400166196346</v>
      </c>
      <c r="P162" s="79">
        <f t="shared" si="103"/>
        <v>3.2665657355900483E-2</v>
      </c>
      <c r="Q162" s="79">
        <f t="shared" si="104"/>
        <v>0.90440190106218665</v>
      </c>
      <c r="R162" s="105">
        <f t="shared" si="95"/>
        <v>0.13850238718901806</v>
      </c>
      <c r="S162" s="105">
        <f t="shared" si="96"/>
        <v>3.8346640605036715</v>
      </c>
    </row>
    <row r="163" spans="1:19" ht="18" x14ac:dyDescent="0.2">
      <c r="A163" s="86" t="str">
        <f t="shared" si="92"/>
        <v>MSM_WC_CoreC_T4_B</v>
      </c>
      <c r="B163" s="103">
        <f t="shared" si="91"/>
        <v>2</v>
      </c>
      <c r="C163" s="82">
        <v>99.9</v>
      </c>
      <c r="D163" s="82">
        <v>1</v>
      </c>
      <c r="E163" s="82">
        <v>0.1</v>
      </c>
      <c r="F163" s="6">
        <f t="shared" si="97"/>
        <v>100</v>
      </c>
      <c r="G163" s="82">
        <v>0</v>
      </c>
      <c r="H163" s="82">
        <v>0</v>
      </c>
      <c r="I163" s="91">
        <f t="shared" si="98"/>
        <v>0</v>
      </c>
      <c r="J163" s="91">
        <f t="shared" si="99"/>
        <v>99.9</v>
      </c>
      <c r="K163" s="91">
        <f t="shared" si="100"/>
        <v>0.99900000000000011</v>
      </c>
      <c r="L163" s="91">
        <f t="shared" si="101"/>
        <v>1.0010010010010009</v>
      </c>
      <c r="M163" s="91">
        <f t="shared" si="102"/>
        <v>1.0020030040050059</v>
      </c>
      <c r="N163" s="88">
        <f t="shared" si="93"/>
        <v>3.9625032696346041E-2</v>
      </c>
      <c r="O163" s="88">
        <f t="shared" si="94"/>
        <v>1.1811890533449638</v>
      </c>
      <c r="P163" s="79">
        <f t="shared" si="103"/>
        <v>3.7297587434241129E-2</v>
      </c>
      <c r="Q163" s="79">
        <f t="shared" si="104"/>
        <v>1.1835549797494829</v>
      </c>
      <c r="R163" s="105">
        <f t="shared" si="95"/>
        <v>0.15814177072118241</v>
      </c>
      <c r="S163" s="105">
        <f t="shared" si="96"/>
        <v>5.0182731141378074</v>
      </c>
    </row>
    <row r="164" spans="1:19" ht="18" x14ac:dyDescent="0.2">
      <c r="A164" s="86" t="str">
        <f t="shared" si="92"/>
        <v>MSM_WC_CoreC_T4_A</v>
      </c>
      <c r="B164" s="103">
        <f t="shared" si="91"/>
        <v>0</v>
      </c>
      <c r="C164" s="82">
        <v>99.9</v>
      </c>
      <c r="D164" s="82">
        <v>1</v>
      </c>
      <c r="E164" s="82">
        <v>0.1</v>
      </c>
      <c r="F164" s="6">
        <f t="shared" si="97"/>
        <v>100</v>
      </c>
      <c r="G164" s="82">
        <v>0</v>
      </c>
      <c r="H164" s="82">
        <v>0</v>
      </c>
      <c r="I164" s="91">
        <f t="shared" si="98"/>
        <v>0</v>
      </c>
      <c r="J164" s="91">
        <f t="shared" si="99"/>
        <v>99.9</v>
      </c>
      <c r="K164" s="91">
        <f t="shared" si="100"/>
        <v>0.99900000000000011</v>
      </c>
      <c r="L164" s="91">
        <f t="shared" si="101"/>
        <v>1.0010010010010009</v>
      </c>
      <c r="M164" s="91">
        <f t="shared" si="102"/>
        <v>1.0020030040050059</v>
      </c>
      <c r="N164" s="88">
        <f t="shared" si="93"/>
        <v>2.9154022296304705E-2</v>
      </c>
      <c r="O164" s="88">
        <f t="shared" si="94"/>
        <v>0.63013833665130292</v>
      </c>
      <c r="P164" s="79">
        <f t="shared" si="103"/>
        <v>2.7920404489280029E-2</v>
      </c>
      <c r="Q164" s="79">
        <f t="shared" si="104"/>
        <v>0.63140050626332322</v>
      </c>
      <c r="R164" s="105">
        <f t="shared" si="95"/>
        <v>0.11838251503454733</v>
      </c>
      <c r="S164" s="105">
        <f t="shared" si="96"/>
        <v>2.6771381465564907</v>
      </c>
    </row>
    <row r="165" spans="1:19" ht="18" x14ac:dyDescent="0.2">
      <c r="A165" s="86" t="str">
        <f t="shared" si="92"/>
        <v>MSM_WC_CoreC_T3_B</v>
      </c>
      <c r="B165" s="103">
        <f t="shared" si="91"/>
        <v>0</v>
      </c>
      <c r="C165" s="82">
        <v>99.9</v>
      </c>
      <c r="D165" s="82">
        <v>1</v>
      </c>
      <c r="E165" s="82">
        <v>0.1</v>
      </c>
      <c r="F165" s="6">
        <f t="shared" si="97"/>
        <v>100</v>
      </c>
      <c r="G165" s="82">
        <v>0</v>
      </c>
      <c r="H165" s="82">
        <v>0</v>
      </c>
      <c r="I165" s="91">
        <f t="shared" si="98"/>
        <v>0</v>
      </c>
      <c r="J165" s="91">
        <f t="shared" si="99"/>
        <v>99.9</v>
      </c>
      <c r="K165" s="91">
        <f t="shared" si="100"/>
        <v>0.99900000000000011</v>
      </c>
      <c r="L165" s="91">
        <f t="shared" si="101"/>
        <v>1.0010010010010009</v>
      </c>
      <c r="M165" s="91">
        <f t="shared" si="102"/>
        <v>1.0020030040050059</v>
      </c>
      <c r="N165" s="88">
        <f t="shared" si="93"/>
        <v>3.1718674311810857E-2</v>
      </c>
      <c r="O165" s="88">
        <f t="shared" si="94"/>
        <v>0.88419818710722586</v>
      </c>
      <c r="P165" s="79">
        <f t="shared" si="103"/>
        <v>2.9978486257313194E-2</v>
      </c>
      <c r="Q165" s="79">
        <f t="shared" si="104"/>
        <v>0.88596923961722052</v>
      </c>
      <c r="R165" s="105">
        <f t="shared" si="95"/>
        <v>0.12710878173100795</v>
      </c>
      <c r="S165" s="105">
        <f t="shared" si="96"/>
        <v>3.7565095759770153</v>
      </c>
    </row>
    <row r="166" spans="1:19" ht="18" x14ac:dyDescent="0.2">
      <c r="A166" s="86" t="str">
        <f t="shared" si="92"/>
        <v>MSM_WC_CoreC_T3_A</v>
      </c>
      <c r="B166" s="103">
        <f t="shared" si="91"/>
        <v>0</v>
      </c>
      <c r="C166" s="82">
        <v>99.9</v>
      </c>
      <c r="D166" s="82">
        <v>1</v>
      </c>
      <c r="E166" s="82">
        <v>0.1</v>
      </c>
      <c r="F166" s="6">
        <f t="shared" si="97"/>
        <v>100</v>
      </c>
      <c r="G166" s="82">
        <v>0</v>
      </c>
      <c r="H166" s="82">
        <v>0</v>
      </c>
      <c r="I166" s="91">
        <f t="shared" si="98"/>
        <v>0</v>
      </c>
      <c r="J166" s="91">
        <f t="shared" si="99"/>
        <v>99.9</v>
      </c>
      <c r="K166" s="91">
        <f t="shared" si="100"/>
        <v>0.99900000000000011</v>
      </c>
      <c r="L166" s="91">
        <f t="shared" si="101"/>
        <v>1.0010010010010009</v>
      </c>
      <c r="M166" s="91">
        <f t="shared" si="102"/>
        <v>1.0020030040050059</v>
      </c>
      <c r="N166" s="88">
        <f t="shared" si="93"/>
        <v>4.4417009217410153E-2</v>
      </c>
      <c r="O166" s="88">
        <f t="shared" si="94"/>
        <v>0.99441193882431167</v>
      </c>
      <c r="P166" s="79">
        <f t="shared" ref="P166:P174" si="105">L166*((N166+(2*(1-L166))*O166))</f>
        <v>4.2468663188257705E-2</v>
      </c>
      <c r="Q166" s="79">
        <f t="shared" ref="Q166:Q174" si="106">O166*M166</f>
        <v>0.99640374992040237</v>
      </c>
      <c r="R166" s="105">
        <f t="shared" si="95"/>
        <v>0.18006713191821266</v>
      </c>
      <c r="S166" s="105">
        <f t="shared" si="96"/>
        <v>4.2247518996625066</v>
      </c>
    </row>
    <row r="167" spans="1:19" ht="18" x14ac:dyDescent="0.2">
      <c r="A167" s="86" t="str">
        <f t="shared" si="92"/>
        <v>MSM_WC_CoreC_T2_B</v>
      </c>
      <c r="B167" s="103">
        <f t="shared" si="91"/>
        <v>0</v>
      </c>
      <c r="C167" s="82">
        <v>99.9</v>
      </c>
      <c r="D167" s="82">
        <v>1</v>
      </c>
      <c r="E167" s="82">
        <v>0.1</v>
      </c>
      <c r="F167" s="6">
        <f t="shared" si="97"/>
        <v>100</v>
      </c>
      <c r="G167" s="82">
        <v>0</v>
      </c>
      <c r="H167" s="82">
        <v>0</v>
      </c>
      <c r="I167" s="91">
        <f t="shared" si="98"/>
        <v>0</v>
      </c>
      <c r="J167" s="91">
        <f t="shared" si="99"/>
        <v>99.9</v>
      </c>
      <c r="K167" s="91">
        <f t="shared" si="100"/>
        <v>0.99900000000000011</v>
      </c>
      <c r="L167" s="91">
        <f t="shared" si="101"/>
        <v>1.0010010010010009</v>
      </c>
      <c r="M167" s="91">
        <f t="shared" si="102"/>
        <v>1.0020030040050059</v>
      </c>
      <c r="N167" s="88">
        <f t="shared" si="93"/>
        <v>1.7120988105027213E-2</v>
      </c>
      <c r="O167" s="88">
        <f t="shared" si="94"/>
        <v>0.49540953600367876</v>
      </c>
      <c r="P167" s="79">
        <f t="shared" si="105"/>
        <v>1.6145322544681779E-2</v>
      </c>
      <c r="Q167" s="79">
        <f t="shared" si="106"/>
        <v>0.49640184328841225</v>
      </c>
      <c r="R167" s="105">
        <f t="shared" si="95"/>
        <v>6.845616758945075E-2</v>
      </c>
      <c r="S167" s="105">
        <f t="shared" si="96"/>
        <v>2.1047438155428679</v>
      </c>
    </row>
    <row r="168" spans="1:19" ht="18" x14ac:dyDescent="0.2">
      <c r="A168" s="86" t="str">
        <f t="shared" si="92"/>
        <v>MSM_WC_CoreC_T2_A</v>
      </c>
      <c r="B168" s="103">
        <f t="shared" si="91"/>
        <v>0</v>
      </c>
      <c r="C168" s="82">
        <v>99.9</v>
      </c>
      <c r="D168" s="82">
        <v>1</v>
      </c>
      <c r="E168" s="82">
        <v>0.1</v>
      </c>
      <c r="F168" s="6">
        <f t="shared" si="97"/>
        <v>100</v>
      </c>
      <c r="G168" s="82">
        <v>0</v>
      </c>
      <c r="H168" s="82">
        <v>0</v>
      </c>
      <c r="I168" s="91">
        <f t="shared" si="98"/>
        <v>0</v>
      </c>
      <c r="J168" s="91">
        <f t="shared" si="99"/>
        <v>99.9</v>
      </c>
      <c r="K168" s="91">
        <f t="shared" si="100"/>
        <v>0.99900000000000011</v>
      </c>
      <c r="L168" s="91">
        <f t="shared" si="101"/>
        <v>1.0010010010010009</v>
      </c>
      <c r="M168" s="91">
        <f t="shared" si="102"/>
        <v>1.0020030040050059</v>
      </c>
      <c r="N168" s="88">
        <f t="shared" si="93"/>
        <v>2.2859836125058985E-2</v>
      </c>
      <c r="O168" s="88">
        <f t="shared" si="94"/>
        <v>0.84421197835571926</v>
      </c>
      <c r="P168" s="79">
        <f t="shared" si="105"/>
        <v>2.1190912967244232E-2</v>
      </c>
      <c r="Q168" s="79">
        <f t="shared" si="106"/>
        <v>0.84590293832943964</v>
      </c>
      <c r="R168" s="105">
        <f t="shared" si="95"/>
        <v>8.9849470981115551E-2</v>
      </c>
      <c r="S168" s="105">
        <f t="shared" si="96"/>
        <v>3.5866284585168242</v>
      </c>
    </row>
    <row r="169" spans="1:19" ht="18" x14ac:dyDescent="0.2">
      <c r="A169" s="86" t="str">
        <f t="shared" si="92"/>
        <v>MSM_WC_CoreC_T1_B</v>
      </c>
      <c r="B169" s="103">
        <f>B75</f>
        <v>0</v>
      </c>
      <c r="C169" s="82">
        <v>99.9</v>
      </c>
      <c r="D169" s="82">
        <v>1</v>
      </c>
      <c r="E169" s="82">
        <v>0.1</v>
      </c>
      <c r="F169" s="6">
        <f t="shared" si="97"/>
        <v>100</v>
      </c>
      <c r="G169" s="82">
        <v>0</v>
      </c>
      <c r="H169" s="82">
        <v>0</v>
      </c>
      <c r="I169" s="91">
        <f t="shared" si="98"/>
        <v>0</v>
      </c>
      <c r="J169" s="91">
        <f t="shared" si="99"/>
        <v>99.9</v>
      </c>
      <c r="K169" s="91">
        <f t="shared" si="100"/>
        <v>0.99900000000000011</v>
      </c>
      <c r="L169" s="91">
        <f t="shared" si="101"/>
        <v>1.0010010010010009</v>
      </c>
      <c r="M169" s="91">
        <f t="shared" si="102"/>
        <v>1.0020030040050059</v>
      </c>
      <c r="N169" s="88">
        <f t="shared" si="93"/>
        <v>1.2215087716334561E-2</v>
      </c>
      <c r="O169" s="88">
        <f t="shared" si="94"/>
        <v>0.26868312412476991</v>
      </c>
      <c r="P169" s="79">
        <f t="shared" si="105"/>
        <v>1.1688872436369058E-2</v>
      </c>
      <c r="Q169" s="79">
        <f t="shared" si="106"/>
        <v>0.26922129749846929</v>
      </c>
      <c r="R169" s="105">
        <f t="shared" ref="R169:R181" si="107">P169*($A$11/$A$14)</f>
        <v>4.9560819130204811E-2</v>
      </c>
      <c r="S169" s="105">
        <f t="shared" ref="S169:S181" si="108">Q169*($A$11/$A$14)</f>
        <v>1.1414983013935098</v>
      </c>
    </row>
    <row r="170" spans="1:19" ht="18" x14ac:dyDescent="0.2">
      <c r="A170" s="86" t="str">
        <f t="shared" si="92"/>
        <v>MSM_WC_CoreC_T1_A</v>
      </c>
      <c r="B170" s="103">
        <f t="shared" ref="B170:B200" si="109">B77</f>
        <v>1</v>
      </c>
      <c r="C170" s="82">
        <v>99.9</v>
      </c>
      <c r="D170" s="82">
        <v>1</v>
      </c>
      <c r="E170" s="82">
        <v>0.1</v>
      </c>
      <c r="F170" s="6">
        <f t="shared" si="97"/>
        <v>100</v>
      </c>
      <c r="G170" s="82">
        <v>0</v>
      </c>
      <c r="H170" s="82">
        <v>0</v>
      </c>
      <c r="I170" s="91">
        <f t="shared" si="98"/>
        <v>0</v>
      </c>
      <c r="J170" s="91">
        <f t="shared" si="99"/>
        <v>99.9</v>
      </c>
      <c r="K170" s="91">
        <f t="shared" si="100"/>
        <v>0.99900000000000011</v>
      </c>
      <c r="L170" s="91">
        <f t="shared" si="101"/>
        <v>1.0010010010010009</v>
      </c>
      <c r="M170" s="91">
        <f t="shared" si="102"/>
        <v>1.0020030040050059</v>
      </c>
      <c r="N170" s="88">
        <f t="shared" si="93"/>
        <v>2.5817460991741814E-2</v>
      </c>
      <c r="O170" s="88">
        <f t="shared" si="94"/>
        <v>0.72814316528358147</v>
      </c>
      <c r="P170" s="79">
        <f t="shared" si="105"/>
        <v>2.4384101018118321E-2</v>
      </c>
      <c r="Q170" s="79">
        <f t="shared" si="106"/>
        <v>0.72960163895986208</v>
      </c>
      <c r="R170" s="105">
        <f t="shared" si="107"/>
        <v>0.10338858831682168</v>
      </c>
      <c r="S170" s="105">
        <f t="shared" si="108"/>
        <v>3.0935109491898154</v>
      </c>
    </row>
    <row r="171" spans="1:19" ht="18" x14ac:dyDescent="0.2">
      <c r="A171" s="86" t="str">
        <f t="shared" si="92"/>
        <v>MSM_WC_CoreC_T0_B</v>
      </c>
      <c r="B171" s="103">
        <f t="shared" si="109"/>
        <v>1</v>
      </c>
      <c r="C171" s="82">
        <v>99.9</v>
      </c>
      <c r="D171" s="82">
        <v>1</v>
      </c>
      <c r="E171" s="82">
        <v>0.1</v>
      </c>
      <c r="F171" s="6">
        <f t="shared" si="97"/>
        <v>100</v>
      </c>
      <c r="G171" s="82">
        <v>0</v>
      </c>
      <c r="H171" s="82">
        <v>0</v>
      </c>
      <c r="I171" s="91">
        <f t="shared" si="98"/>
        <v>0</v>
      </c>
      <c r="J171" s="91">
        <f t="shared" si="99"/>
        <v>99.9</v>
      </c>
      <c r="K171" s="91">
        <f t="shared" si="100"/>
        <v>0.99900000000000011</v>
      </c>
      <c r="L171" s="91">
        <f t="shared" si="101"/>
        <v>1.0010010010010009</v>
      </c>
      <c r="M171" s="91">
        <f t="shared" si="102"/>
        <v>1.0020030040050059</v>
      </c>
      <c r="N171" s="88">
        <f t="shared" si="93"/>
        <v>-1.2504276317554242E-4</v>
      </c>
      <c r="O171" s="88">
        <f t="shared" si="94"/>
        <v>4.2090288453720877E-2</v>
      </c>
      <c r="P171" s="79">
        <f t="shared" si="105"/>
        <v>-2.0951712204676887E-4</v>
      </c>
      <c r="Q171" s="79">
        <f t="shared" si="106"/>
        <v>4.217459547006553E-2</v>
      </c>
      <c r="R171" s="105">
        <f t="shared" si="107"/>
        <v>-8.8835259747830004E-4</v>
      </c>
      <c r="S171" s="105">
        <f t="shared" si="108"/>
        <v>0.17882028479307785</v>
      </c>
    </row>
    <row r="172" spans="1:19" ht="18" x14ac:dyDescent="0.2">
      <c r="A172" s="86" t="str">
        <f t="shared" si="92"/>
        <v>MSM_WC_CoreC_T0_A</v>
      </c>
      <c r="B172" s="103">
        <f t="shared" si="109"/>
        <v>1</v>
      </c>
      <c r="C172" s="82">
        <v>99.9</v>
      </c>
      <c r="D172" s="82">
        <v>1</v>
      </c>
      <c r="E172" s="82">
        <v>0.1</v>
      </c>
      <c r="F172" s="6">
        <f t="shared" si="97"/>
        <v>100</v>
      </c>
      <c r="G172" s="82">
        <v>0</v>
      </c>
      <c r="H172" s="82">
        <v>0</v>
      </c>
      <c r="I172" s="91">
        <f t="shared" si="98"/>
        <v>0</v>
      </c>
      <c r="J172" s="91">
        <f t="shared" si="99"/>
        <v>99.9</v>
      </c>
      <c r="K172" s="91">
        <f t="shared" si="100"/>
        <v>0.99900000000000011</v>
      </c>
      <c r="L172" s="91">
        <f t="shared" si="101"/>
        <v>1.0010010010010009</v>
      </c>
      <c r="M172" s="91">
        <f t="shared" si="102"/>
        <v>1.0020030040050059</v>
      </c>
      <c r="N172" s="88">
        <f t="shared" si="93"/>
        <v>5.2496956014030927E-4</v>
      </c>
      <c r="O172" s="88">
        <f t="shared" si="94"/>
        <v>4.8168142343815341E-2</v>
      </c>
      <c r="P172" s="79">
        <f t="shared" si="105"/>
        <v>4.2896580854383021E-4</v>
      </c>
      <c r="Q172" s="79">
        <f t="shared" si="106"/>
        <v>4.8264623325843699E-2</v>
      </c>
      <c r="R172" s="105">
        <f t="shared" si="107"/>
        <v>1.8188150282258402E-3</v>
      </c>
      <c r="S172" s="105">
        <f t="shared" si="108"/>
        <v>0.2046420029015773</v>
      </c>
    </row>
    <row r="173" spans="1:19" ht="18" x14ac:dyDescent="0.2">
      <c r="A173" s="86" t="str">
        <f t="shared" si="92"/>
        <v>MSM_WC_CoreB_T6_B</v>
      </c>
      <c r="B173" s="103">
        <f t="shared" si="109"/>
        <v>1</v>
      </c>
      <c r="C173" s="82">
        <v>99.9</v>
      </c>
      <c r="D173" s="82">
        <v>1</v>
      </c>
      <c r="E173" s="82">
        <v>0.1</v>
      </c>
      <c r="F173" s="6">
        <f t="shared" si="97"/>
        <v>100</v>
      </c>
      <c r="G173" s="82">
        <v>0</v>
      </c>
      <c r="H173" s="82">
        <v>0</v>
      </c>
      <c r="I173" s="91">
        <f t="shared" si="98"/>
        <v>0</v>
      </c>
      <c r="J173" s="91">
        <f t="shared" si="99"/>
        <v>99.9</v>
      </c>
      <c r="K173" s="91">
        <f t="shared" si="100"/>
        <v>0.99900000000000011</v>
      </c>
      <c r="L173" s="91">
        <f t="shared" si="101"/>
        <v>1.0010010010010009</v>
      </c>
      <c r="M173" s="91">
        <f t="shared" si="102"/>
        <v>1.0020030040050059</v>
      </c>
      <c r="N173" s="88">
        <f t="shared" si="93"/>
        <v>9.3032699464760005E-2</v>
      </c>
      <c r="O173" s="88">
        <f t="shared" si="94"/>
        <v>2.6017799238690102</v>
      </c>
      <c r="P173" s="79">
        <f t="shared" si="105"/>
        <v>8.7911842691097405E-2</v>
      </c>
      <c r="Q173" s="79">
        <f t="shared" si="106"/>
        <v>2.6069912994766637</v>
      </c>
      <c r="R173" s="105">
        <f t="shared" si="107"/>
        <v>0.37274621301025301</v>
      </c>
      <c r="S173" s="105">
        <f t="shared" si="108"/>
        <v>11.053643109781055</v>
      </c>
    </row>
    <row r="174" spans="1:19" ht="18" x14ac:dyDescent="0.2">
      <c r="A174" s="86" t="str">
        <f t="shared" si="92"/>
        <v>MSM_WC_CoreB_T6_A</v>
      </c>
      <c r="B174" s="103">
        <f t="shared" si="109"/>
        <v>1</v>
      </c>
      <c r="C174" s="82">
        <v>99.9</v>
      </c>
      <c r="D174" s="82">
        <v>1</v>
      </c>
      <c r="E174" s="82">
        <v>0.1</v>
      </c>
      <c r="F174" s="6">
        <f t="shared" si="97"/>
        <v>100</v>
      </c>
      <c r="G174" s="82">
        <v>0</v>
      </c>
      <c r="H174" s="82">
        <v>0</v>
      </c>
      <c r="I174" s="91">
        <f t="shared" si="98"/>
        <v>0</v>
      </c>
      <c r="J174" s="91">
        <f t="shared" si="99"/>
        <v>99.9</v>
      </c>
      <c r="K174" s="91">
        <f t="shared" si="100"/>
        <v>0.99900000000000011</v>
      </c>
      <c r="L174" s="91">
        <f t="shared" si="101"/>
        <v>1.0010010010010009</v>
      </c>
      <c r="M174" s="91">
        <f t="shared" si="102"/>
        <v>1.0020030040050059</v>
      </c>
      <c r="N174" s="88">
        <f t="shared" si="93"/>
        <v>6.5015123929472118E-2</v>
      </c>
      <c r="O174" s="88">
        <f t="shared" si="94"/>
        <v>2.3905236786794126</v>
      </c>
      <c r="P174" s="79">
        <f t="shared" si="105"/>
        <v>6.0289580319242621E-2</v>
      </c>
      <c r="Q174" s="79">
        <f t="shared" si="106"/>
        <v>2.3953119071818687</v>
      </c>
      <c r="R174" s="105">
        <f t="shared" si="107"/>
        <v>0.25562782055358874</v>
      </c>
      <c r="S174" s="105">
        <f t="shared" si="108"/>
        <v>10.156122486451125</v>
      </c>
    </row>
    <row r="175" spans="1:19" ht="18" x14ac:dyDescent="0.2">
      <c r="A175" s="86" t="str">
        <f t="shared" si="92"/>
        <v>STD_Chk_10</v>
      </c>
      <c r="B175" s="103">
        <f t="shared" si="109"/>
        <v>1</v>
      </c>
      <c r="C175" s="82">
        <v>99.9</v>
      </c>
      <c r="D175" s="82">
        <v>1</v>
      </c>
      <c r="E175" s="82">
        <v>0.1</v>
      </c>
      <c r="F175" s="6">
        <f t="shared" ref="F175:F182" si="110">(1000*D175)*E175</f>
        <v>100</v>
      </c>
      <c r="G175" s="82">
        <v>0</v>
      </c>
      <c r="H175" s="82">
        <v>0</v>
      </c>
      <c r="I175" s="91">
        <f t="shared" ref="I175:I182" si="111">G175*H175</f>
        <v>0</v>
      </c>
      <c r="J175" s="91">
        <f t="shared" ref="J175:J182" si="112">(C175*F175)/(F175+I175)</f>
        <v>99.9</v>
      </c>
      <c r="K175" s="91">
        <f t="shared" ref="K175:K182" si="113">J175/100</f>
        <v>0.99900000000000011</v>
      </c>
      <c r="L175" s="91">
        <f t="shared" ref="L175:L182" si="114">(K175)^-1</f>
        <v>1.0010010010010009</v>
      </c>
      <c r="M175" s="91">
        <f t="shared" ref="M175:M182" si="115">(K175)^-2</f>
        <v>1.0020030040050059</v>
      </c>
      <c r="N175" s="88">
        <f t="shared" si="93"/>
        <v>-1.9618601726190121E-4</v>
      </c>
      <c r="O175" s="88">
        <f t="shared" si="94"/>
        <v>6.3133798151395915E-2</v>
      </c>
      <c r="P175" s="79">
        <f t="shared" ref="P175:P182" si="116">L175*((N175+(2*(1-L175))*O175))</f>
        <v>-3.2290291046543467E-4</v>
      </c>
      <c r="Q175" s="79">
        <f t="shared" ref="Q175:Q182" si="117">O175*M175</f>
        <v>6.3260255401944396E-2</v>
      </c>
      <c r="R175" s="105">
        <f t="shared" si="107"/>
        <v>-1.3691083403734431E-3</v>
      </c>
      <c r="S175" s="105">
        <f t="shared" si="108"/>
        <v>0.26822348290424425</v>
      </c>
    </row>
    <row r="176" spans="1:19" ht="18" x14ac:dyDescent="0.2">
      <c r="A176" s="86" t="str">
        <f t="shared" si="92"/>
        <v>Blank2</v>
      </c>
      <c r="B176" s="103">
        <f t="shared" si="109"/>
        <v>2</v>
      </c>
      <c r="C176" s="82">
        <v>99.9</v>
      </c>
      <c r="D176" s="82">
        <v>1</v>
      </c>
      <c r="E176" s="82">
        <v>0.1</v>
      </c>
      <c r="F176" s="6">
        <f t="shared" si="110"/>
        <v>100</v>
      </c>
      <c r="G176" s="82">
        <v>0</v>
      </c>
      <c r="H176" s="82">
        <v>0</v>
      </c>
      <c r="I176" s="91">
        <f t="shared" si="111"/>
        <v>0</v>
      </c>
      <c r="J176" s="91">
        <f t="shared" si="112"/>
        <v>99.9</v>
      </c>
      <c r="K176" s="91">
        <f t="shared" si="113"/>
        <v>0.99900000000000011</v>
      </c>
      <c r="L176" s="91">
        <f t="shared" si="114"/>
        <v>1.0010010010010009</v>
      </c>
      <c r="M176" s="91">
        <f t="shared" si="115"/>
        <v>1.0020030040050059</v>
      </c>
      <c r="N176" s="88">
        <f t="shared" si="93"/>
        <v>-1.0810920971102145E-4</v>
      </c>
      <c r="O176" s="88">
        <f t="shared" si="94"/>
        <v>1.2017372816472903E-2</v>
      </c>
      <c r="P176" s="79">
        <f t="shared" si="116"/>
        <v>-1.3230031446286427E-4</v>
      </c>
      <c r="Q176" s="79">
        <f t="shared" si="117"/>
        <v>1.2041443662353947E-2</v>
      </c>
      <c r="R176" s="105">
        <f t="shared" si="107"/>
        <v>-5.6095333332254447E-4</v>
      </c>
      <c r="S176" s="105">
        <f t="shared" si="108"/>
        <v>5.1055721128380735E-2</v>
      </c>
    </row>
    <row r="177" spans="1:19" ht="18" x14ac:dyDescent="0.2">
      <c r="A177" s="86" t="str">
        <f t="shared" si="92"/>
        <v>MSM_WC_CoreB_T5_B</v>
      </c>
      <c r="B177" s="103">
        <f t="shared" si="109"/>
        <v>2</v>
      </c>
      <c r="C177" s="82">
        <v>99.9</v>
      </c>
      <c r="D177" s="82">
        <v>1</v>
      </c>
      <c r="E177" s="82">
        <v>0.1</v>
      </c>
      <c r="F177" s="6">
        <f t="shared" si="110"/>
        <v>100</v>
      </c>
      <c r="G177" s="82">
        <v>0</v>
      </c>
      <c r="H177" s="82">
        <v>0</v>
      </c>
      <c r="I177" s="91">
        <f t="shared" si="111"/>
        <v>0</v>
      </c>
      <c r="J177" s="91">
        <f t="shared" si="112"/>
        <v>99.9</v>
      </c>
      <c r="K177" s="91">
        <f t="shared" si="113"/>
        <v>0.99900000000000011</v>
      </c>
      <c r="L177" s="91">
        <f t="shared" si="114"/>
        <v>1.0010010010010009</v>
      </c>
      <c r="M177" s="91">
        <f t="shared" si="115"/>
        <v>1.0020030040050059</v>
      </c>
      <c r="N177" s="88">
        <f t="shared" si="93"/>
        <v>7.6119160762464833E-2</v>
      </c>
      <c r="O177" s="88">
        <f t="shared" si="94"/>
        <v>1.9863945059482724</v>
      </c>
      <c r="P177" s="79">
        <f t="shared" si="116"/>
        <v>7.2214609594385526E-2</v>
      </c>
      <c r="Q177" s="79">
        <f t="shared" si="117"/>
        <v>1.9903732620992085</v>
      </c>
      <c r="R177" s="105">
        <f t="shared" si="107"/>
        <v>0.30618994468019467</v>
      </c>
      <c r="S177" s="105">
        <f t="shared" si="108"/>
        <v>8.4391826313006444</v>
      </c>
    </row>
    <row r="178" spans="1:19" ht="18" x14ac:dyDescent="0.2">
      <c r="A178" s="86" t="str">
        <f t="shared" si="92"/>
        <v>MSM_WC_CoreB_T5_A</v>
      </c>
      <c r="B178" s="103">
        <f t="shared" si="109"/>
        <v>2</v>
      </c>
      <c r="C178" s="82">
        <v>99.9</v>
      </c>
      <c r="D178" s="82">
        <v>1</v>
      </c>
      <c r="E178" s="82">
        <v>0.1</v>
      </c>
      <c r="F178" s="6">
        <f t="shared" si="110"/>
        <v>100</v>
      </c>
      <c r="G178" s="82">
        <v>0</v>
      </c>
      <c r="H178" s="82">
        <v>0</v>
      </c>
      <c r="I178" s="91">
        <f t="shared" si="111"/>
        <v>0</v>
      </c>
      <c r="J178" s="91">
        <f t="shared" si="112"/>
        <v>99.9</v>
      </c>
      <c r="K178" s="91">
        <f t="shared" si="113"/>
        <v>0.99900000000000011</v>
      </c>
      <c r="L178" s="91">
        <f t="shared" si="114"/>
        <v>1.0010010010010009</v>
      </c>
      <c r="M178" s="91">
        <f t="shared" si="115"/>
        <v>1.0020030040050059</v>
      </c>
      <c r="N178" s="88">
        <f t="shared" si="93"/>
        <v>9.552716133100092E-2</v>
      </c>
      <c r="O178" s="88">
        <f t="shared" si="94"/>
        <v>2.6109446026163572</v>
      </c>
      <c r="P178" s="79">
        <f t="shared" si="116"/>
        <v>9.0390435444892239E-2</v>
      </c>
      <c r="Q178" s="79">
        <f t="shared" si="117"/>
        <v>2.6161743351122464</v>
      </c>
      <c r="R178" s="105">
        <f t="shared" si="107"/>
        <v>0.38325544628634312</v>
      </c>
      <c r="S178" s="105">
        <f t="shared" si="108"/>
        <v>11.092579180875925</v>
      </c>
    </row>
    <row r="179" spans="1:19" ht="18" x14ac:dyDescent="0.2">
      <c r="A179" s="86" t="str">
        <f t="shared" si="92"/>
        <v>MSM_WC_CoreB_T4_B</v>
      </c>
      <c r="B179" s="103">
        <f t="shared" si="109"/>
        <v>2</v>
      </c>
      <c r="C179" s="82">
        <v>99.9</v>
      </c>
      <c r="D179" s="82">
        <v>1</v>
      </c>
      <c r="E179" s="82">
        <v>0.1</v>
      </c>
      <c r="F179" s="6">
        <f t="shared" si="110"/>
        <v>100</v>
      </c>
      <c r="G179" s="82">
        <v>0</v>
      </c>
      <c r="H179" s="82">
        <v>0</v>
      </c>
      <c r="I179" s="91">
        <f t="shared" si="111"/>
        <v>0</v>
      </c>
      <c r="J179" s="91">
        <f t="shared" si="112"/>
        <v>99.9</v>
      </c>
      <c r="K179" s="91">
        <f t="shared" si="113"/>
        <v>0.99900000000000011</v>
      </c>
      <c r="L179" s="91">
        <f t="shared" si="114"/>
        <v>1.0010010010010009</v>
      </c>
      <c r="M179" s="91">
        <f t="shared" si="115"/>
        <v>1.0020030040050059</v>
      </c>
      <c r="N179" s="88">
        <f t="shared" si="93"/>
        <v>0.10098184969767282</v>
      </c>
      <c r="O179" s="88">
        <f t="shared" si="94"/>
        <v>2.3874865517854937</v>
      </c>
      <c r="P179" s="79">
        <f t="shared" si="116"/>
        <v>9.6298395236482509E-2</v>
      </c>
      <c r="Q179" s="79">
        <f t="shared" si="117"/>
        <v>2.3922686969106177</v>
      </c>
      <c r="R179" s="105">
        <f t="shared" si="107"/>
        <v>0.40830519580268587</v>
      </c>
      <c r="S179" s="105">
        <f t="shared" si="108"/>
        <v>10.143219274901019</v>
      </c>
    </row>
    <row r="180" spans="1:19" ht="18" x14ac:dyDescent="0.2">
      <c r="A180" s="86" t="str">
        <f t="shared" si="92"/>
        <v>MSM_WC_CoreB_T4_A</v>
      </c>
      <c r="B180" s="103">
        <f t="shared" si="109"/>
        <v>2</v>
      </c>
      <c r="C180" s="82">
        <v>99.9</v>
      </c>
      <c r="D180" s="82">
        <v>1</v>
      </c>
      <c r="E180" s="82">
        <v>0.1</v>
      </c>
      <c r="F180" s="6">
        <f t="shared" si="110"/>
        <v>100</v>
      </c>
      <c r="G180" s="82">
        <v>0</v>
      </c>
      <c r="H180" s="82">
        <v>0</v>
      </c>
      <c r="I180" s="91">
        <f t="shared" si="111"/>
        <v>0</v>
      </c>
      <c r="J180" s="91">
        <f t="shared" si="112"/>
        <v>99.9</v>
      </c>
      <c r="K180" s="91">
        <f t="shared" si="113"/>
        <v>0.99900000000000011</v>
      </c>
      <c r="L180" s="91">
        <f t="shared" si="114"/>
        <v>1.0010010010010009</v>
      </c>
      <c r="M180" s="91">
        <f t="shared" si="115"/>
        <v>1.0020030040050059</v>
      </c>
      <c r="N180" s="88">
        <f t="shared" si="93"/>
        <v>6.8783157613752866E-2</v>
      </c>
      <c r="O180" s="88">
        <f t="shared" si="94"/>
        <v>2.3629960001024934</v>
      </c>
      <c r="P180" s="79">
        <f t="shared" si="116"/>
        <v>6.4116551442267841E-2</v>
      </c>
      <c r="Q180" s="79">
        <f t="shared" si="117"/>
        <v>2.3677290905545116</v>
      </c>
      <c r="R180" s="105">
        <f t="shared" si="107"/>
        <v>0.27185417811521567</v>
      </c>
      <c r="S180" s="105">
        <f t="shared" si="108"/>
        <v>10.03917134395113</v>
      </c>
    </row>
    <row r="181" spans="1:19" ht="18" x14ac:dyDescent="0.2">
      <c r="A181" s="86" t="str">
        <f t="shared" si="92"/>
        <v>MSM_WC_CoreB_T3_B</v>
      </c>
      <c r="B181" s="103">
        <f t="shared" si="109"/>
        <v>2</v>
      </c>
      <c r="C181" s="82">
        <v>99.9</v>
      </c>
      <c r="D181" s="82">
        <v>1</v>
      </c>
      <c r="E181" s="82">
        <v>0.1</v>
      </c>
      <c r="F181" s="6">
        <f t="shared" si="110"/>
        <v>100</v>
      </c>
      <c r="G181" s="82">
        <v>0</v>
      </c>
      <c r="H181" s="82">
        <v>0</v>
      </c>
      <c r="I181" s="91">
        <f t="shared" si="111"/>
        <v>0</v>
      </c>
      <c r="J181" s="91">
        <f t="shared" si="112"/>
        <v>99.9</v>
      </c>
      <c r="K181" s="91">
        <f t="shared" si="113"/>
        <v>0.99900000000000011</v>
      </c>
      <c r="L181" s="91">
        <f t="shared" si="114"/>
        <v>1.0010010010010009</v>
      </c>
      <c r="M181" s="91">
        <f t="shared" si="115"/>
        <v>1.0020030040050059</v>
      </c>
      <c r="N181" s="88">
        <f t="shared" si="93"/>
        <v>5.5679279168783125E-2</v>
      </c>
      <c r="O181" s="88">
        <f t="shared" si="94"/>
        <v>1.9190465957480138</v>
      </c>
      <c r="P181" s="79">
        <f t="shared" si="116"/>
        <v>5.1889233275436417E-2</v>
      </c>
      <c r="Q181" s="79">
        <f t="shared" si="117"/>
        <v>1.9228904537650899</v>
      </c>
      <c r="R181" s="105">
        <f t="shared" si="107"/>
        <v>0.22001034908785042</v>
      </c>
      <c r="S181" s="105">
        <f t="shared" si="108"/>
        <v>8.1530555239639817</v>
      </c>
    </row>
    <row r="182" spans="1:19" ht="18" x14ac:dyDescent="0.2">
      <c r="A182" s="86" t="str">
        <f t="shared" si="92"/>
        <v>MSM_WC_CoreB_T3_A</v>
      </c>
      <c r="B182" s="103">
        <f t="shared" si="109"/>
        <v>0</v>
      </c>
      <c r="C182" s="82">
        <v>99.9</v>
      </c>
      <c r="D182" s="82">
        <v>1</v>
      </c>
      <c r="E182" s="82">
        <v>0.1</v>
      </c>
      <c r="F182" s="6">
        <f t="shared" si="110"/>
        <v>100</v>
      </c>
      <c r="G182" s="82">
        <v>0</v>
      </c>
      <c r="H182" s="82">
        <v>0</v>
      </c>
      <c r="I182" s="91">
        <f t="shared" si="111"/>
        <v>0</v>
      </c>
      <c r="J182" s="91">
        <f t="shared" si="112"/>
        <v>99.9</v>
      </c>
      <c r="K182" s="91">
        <f t="shared" si="113"/>
        <v>0.99900000000000011</v>
      </c>
      <c r="L182" s="91">
        <f t="shared" si="114"/>
        <v>1.0010010010010009</v>
      </c>
      <c r="M182" s="91">
        <f t="shared" si="115"/>
        <v>1.0020030040050059</v>
      </c>
      <c r="N182" s="88">
        <f t="shared" si="93"/>
        <v>6.0622699483929787E-2</v>
      </c>
      <c r="O182" s="88">
        <f t="shared" si="94"/>
        <v>1.8884786867407477</v>
      </c>
      <c r="P182" s="79">
        <f t="shared" si="116"/>
        <v>5.6898860232569771E-2</v>
      </c>
      <c r="Q182" s="79">
        <f t="shared" si="117"/>
        <v>1.8922613171136575</v>
      </c>
      <c r="R182" s="105">
        <f t="shared" ref="R182:R187" si="118">P182*($A$11/$A$14)</f>
        <v>0.24125116738609584</v>
      </c>
      <c r="S182" s="105">
        <f t="shared" ref="S182:S187" si="119">Q182*($A$11/$A$14)</f>
        <v>8.0231879845619076</v>
      </c>
    </row>
    <row r="183" spans="1:19" ht="18" x14ac:dyDescent="0.2">
      <c r="A183" s="86" t="str">
        <f t="shared" si="92"/>
        <v>MSM_WC_CoreB_T2_B</v>
      </c>
      <c r="B183" s="103">
        <f t="shared" si="109"/>
        <v>0</v>
      </c>
      <c r="C183" s="82">
        <v>99.9</v>
      </c>
      <c r="D183" s="82">
        <v>1</v>
      </c>
      <c r="E183" s="82">
        <v>0.1</v>
      </c>
      <c r="F183" s="6">
        <f>(1000*D183)*E183</f>
        <v>100</v>
      </c>
      <c r="G183" s="82">
        <v>0</v>
      </c>
      <c r="H183" s="82">
        <v>0</v>
      </c>
      <c r="I183" s="91">
        <f>G183*H183</f>
        <v>0</v>
      </c>
      <c r="J183" s="91">
        <f>(C183*F183)/(F183+I183)</f>
        <v>99.9</v>
      </c>
      <c r="K183" s="91">
        <f>J183/100</f>
        <v>0.99900000000000011</v>
      </c>
      <c r="L183" s="91">
        <f>(K183)^-1</f>
        <v>1.0010010010010009</v>
      </c>
      <c r="M183" s="91">
        <f>(K183)^-2</f>
        <v>1.0020030040050059</v>
      </c>
      <c r="N183" s="88">
        <f t="shared" si="93"/>
        <v>4.7878108236108108E-2</v>
      </c>
      <c r="O183" s="88">
        <f t="shared" si="94"/>
        <v>1.5575479337114895</v>
      </c>
      <c r="P183" s="79">
        <f>L183*((N183+(2*(1-L183))*O183))</f>
        <v>4.4804698853457489E-2</v>
      </c>
      <c r="Q183" s="79">
        <f>O183*M183</f>
        <v>1.5606677084607021</v>
      </c>
      <c r="R183" s="105">
        <f t="shared" si="118"/>
        <v>0.18997192313865977</v>
      </c>
      <c r="S183" s="105">
        <f t="shared" si="119"/>
        <v>6.617231083873377</v>
      </c>
    </row>
    <row r="184" spans="1:19" ht="18" x14ac:dyDescent="0.2">
      <c r="A184" s="86" t="str">
        <f t="shared" si="92"/>
        <v>MSM_WC_CoreB_T2_A</v>
      </c>
      <c r="B184" s="103">
        <f t="shared" si="109"/>
        <v>1</v>
      </c>
      <c r="C184" s="82">
        <v>99.9</v>
      </c>
      <c r="D184" s="82">
        <v>1</v>
      </c>
      <c r="E184" s="82">
        <v>0.1</v>
      </c>
      <c r="F184" s="6">
        <f>(1000*D184)*E184</f>
        <v>100</v>
      </c>
      <c r="G184" s="82">
        <v>0</v>
      </c>
      <c r="H184" s="82">
        <v>0</v>
      </c>
      <c r="I184" s="91">
        <f>G184*H184</f>
        <v>0</v>
      </c>
      <c r="J184" s="91">
        <f>(C184*F184)/(F184+I184)</f>
        <v>99.9</v>
      </c>
      <c r="K184" s="91">
        <f>J184/100</f>
        <v>0.99900000000000011</v>
      </c>
      <c r="L184" s="91">
        <f>(K184)^-1</f>
        <v>1.0010010010010009</v>
      </c>
      <c r="M184" s="91">
        <f>(K184)^-2</f>
        <v>1.0020030040050059</v>
      </c>
      <c r="N184" s="88">
        <f t="shared" si="93"/>
        <v>6.2063567253767271E-2</v>
      </c>
      <c r="O184" s="88">
        <f t="shared" si="94"/>
        <v>2.283374861542641</v>
      </c>
      <c r="P184" s="79">
        <f>L184*((N184+(2*(1-L184))*O184))</f>
        <v>5.7549796005644104E-2</v>
      </c>
      <c r="Q184" s="79">
        <f>O184*M184</f>
        <v>2.2879484705352406</v>
      </c>
      <c r="R184" s="105">
        <f t="shared" si="118"/>
        <v>0.24401113506393102</v>
      </c>
      <c r="S184" s="105">
        <f t="shared" si="119"/>
        <v>9.70090151506942</v>
      </c>
    </row>
    <row r="185" spans="1:19" ht="18" x14ac:dyDescent="0.2">
      <c r="A185" s="86" t="str">
        <f t="shared" si="92"/>
        <v>MSM_WC_CoreB_T1_B</v>
      </c>
      <c r="B185" s="103">
        <f t="shared" si="109"/>
        <v>1</v>
      </c>
      <c r="C185" s="82">
        <v>99.9</v>
      </c>
      <c r="D185" s="82">
        <v>1</v>
      </c>
      <c r="E185" s="82">
        <v>0.1</v>
      </c>
      <c r="F185" s="6">
        <f>(1000*D185)*E185</f>
        <v>100</v>
      </c>
      <c r="G185" s="82">
        <v>0</v>
      </c>
      <c r="H185" s="82">
        <v>0</v>
      </c>
      <c r="I185" s="91">
        <f>G185*H185</f>
        <v>0</v>
      </c>
      <c r="J185" s="91">
        <f>(C185*F185)/(F185+I185)</f>
        <v>99.9</v>
      </c>
      <c r="K185" s="91">
        <f>J185/100</f>
        <v>0.99900000000000011</v>
      </c>
      <c r="L185" s="91">
        <f>(K185)^-1</f>
        <v>1.0010010010010009</v>
      </c>
      <c r="M185" s="91">
        <f>(K185)^-2</f>
        <v>1.0020030040050059</v>
      </c>
      <c r="N185" s="88">
        <f t="shared" si="93"/>
        <v>7.6921960013649371E-2</v>
      </c>
      <c r="O185" s="88">
        <f t="shared" si="94"/>
        <v>2.4885270589946913</v>
      </c>
      <c r="P185" s="79">
        <f>L185*((N185+(2*(1-L185))*O185))</f>
        <v>7.2011935795301796E-2</v>
      </c>
      <c r="Q185" s="79">
        <f>O185*M185</f>
        <v>2.4935115886604233</v>
      </c>
      <c r="R185" s="105">
        <f t="shared" si="118"/>
        <v>0.30533060777207965</v>
      </c>
      <c r="S185" s="105">
        <f t="shared" si="119"/>
        <v>10.572489135920195</v>
      </c>
    </row>
    <row r="186" spans="1:19" ht="18" x14ac:dyDescent="0.2">
      <c r="A186" s="86" t="str">
        <f t="shared" si="92"/>
        <v>MSM_WC_CoreB_T1_A</v>
      </c>
      <c r="B186" s="103">
        <f t="shared" si="109"/>
        <v>2</v>
      </c>
      <c r="C186" s="82">
        <v>99.9</v>
      </c>
      <c r="D186" s="82">
        <v>1</v>
      </c>
      <c r="E186" s="82">
        <v>0.1</v>
      </c>
      <c r="F186" s="6">
        <f>(1000*D186)*E186</f>
        <v>100</v>
      </c>
      <c r="G186" s="82">
        <v>0</v>
      </c>
      <c r="H186" s="82">
        <v>0</v>
      </c>
      <c r="I186" s="91">
        <f>G186*H186</f>
        <v>0</v>
      </c>
      <c r="J186" s="91">
        <f>(C186*F186)/(F186+I186)</f>
        <v>99.9</v>
      </c>
      <c r="K186" s="91">
        <f>J186/100</f>
        <v>0.99900000000000011</v>
      </c>
      <c r="L186" s="91">
        <f>(K186)^-1</f>
        <v>1.0010010010010009</v>
      </c>
      <c r="M186" s="91">
        <f>(K186)^-2</f>
        <v>1.0020030040050059</v>
      </c>
      <c r="N186" s="88">
        <f t="shared" si="93"/>
        <v>4.6527618391179304E-2</v>
      </c>
      <c r="O186" s="88">
        <f t="shared" si="94"/>
        <v>0.24132924358781691</v>
      </c>
      <c r="P186" s="79">
        <f>L186*((N186+(2*(1-L186))*O186))</f>
        <v>4.6090567329704624E-2</v>
      </c>
      <c r="Q186" s="79">
        <f>O186*M186</f>
        <v>0.24181262702924833</v>
      </c>
      <c r="R186" s="105">
        <f t="shared" si="118"/>
        <v>0.19542400547794761</v>
      </c>
      <c r="S186" s="105">
        <f t="shared" si="119"/>
        <v>1.0252855386040129</v>
      </c>
    </row>
    <row r="187" spans="1:19" ht="18" x14ac:dyDescent="0.2">
      <c r="A187" s="86" t="str">
        <f t="shared" si="92"/>
        <v>MSM_WC_CoreB_T0_B</v>
      </c>
      <c r="B187" s="103">
        <f t="shared" si="109"/>
        <v>2</v>
      </c>
      <c r="C187" s="82">
        <v>99.9</v>
      </c>
      <c r="D187" s="82">
        <v>1</v>
      </c>
      <c r="E187" s="82">
        <v>0.1</v>
      </c>
      <c r="F187" s="6">
        <f>(1000*D187)*E187</f>
        <v>100</v>
      </c>
      <c r="G187" s="82">
        <v>0</v>
      </c>
      <c r="H187" s="82">
        <v>0</v>
      </c>
      <c r="I187" s="91">
        <f>G187*H187</f>
        <v>0</v>
      </c>
      <c r="J187" s="91">
        <f>(C187*F187)/(F187+I187)</f>
        <v>99.9</v>
      </c>
      <c r="K187" s="91">
        <f>J187/100</f>
        <v>0.99900000000000011</v>
      </c>
      <c r="L187" s="91">
        <f>(K187)^-1</f>
        <v>1.0010010010010009</v>
      </c>
      <c r="M187" s="91">
        <f>(K187)^-2</f>
        <v>1.0020030040050059</v>
      </c>
      <c r="N187" s="88">
        <f t="shared" si="93"/>
        <v>8.8725744008255614E-5</v>
      </c>
      <c r="O187" s="88">
        <f t="shared" si="94"/>
        <v>3.0046721789795908E-2</v>
      </c>
      <c r="P187" s="79">
        <f>L187*((N187+(2*(1-L187))*O187))</f>
        <v>2.8600747579074129E-5</v>
      </c>
      <c r="Q187" s="79">
        <f>O187*M187</f>
        <v>3.0106905493878167E-2</v>
      </c>
      <c r="R187" s="105">
        <f t="shared" si="118"/>
        <v>1.2126716973527431E-4</v>
      </c>
      <c r="S187" s="105">
        <f t="shared" si="119"/>
        <v>0.12765327929404344</v>
      </c>
    </row>
    <row r="188" spans="1:19" ht="18" x14ac:dyDescent="0.2">
      <c r="A188" s="86" t="str">
        <f t="shared" si="92"/>
        <v>MSM_WC_CoreB_T0_A</v>
      </c>
      <c r="B188" s="103">
        <f t="shared" si="109"/>
        <v>0</v>
      </c>
      <c r="C188" s="82">
        <v>99.9</v>
      </c>
      <c r="D188" s="82">
        <v>1</v>
      </c>
      <c r="E188" s="82">
        <v>0.1</v>
      </c>
      <c r="F188" s="6">
        <f t="shared" ref="F188:F205" si="120">(1000*D188)*E188</f>
        <v>100</v>
      </c>
      <c r="G188" s="82">
        <v>0</v>
      </c>
      <c r="H188" s="82">
        <v>0</v>
      </c>
      <c r="I188" s="91">
        <f t="shared" ref="I188:I205" si="121">G188*H188</f>
        <v>0</v>
      </c>
      <c r="J188" s="91">
        <f t="shared" ref="J188:J205" si="122">(C188*F188)/(F188+I188)</f>
        <v>99.9</v>
      </c>
      <c r="K188" s="91">
        <f t="shared" ref="K188:K205" si="123">J188/100</f>
        <v>0.99900000000000011</v>
      </c>
      <c r="L188" s="91">
        <f t="shared" ref="L188:L205" si="124">(K188)^-1</f>
        <v>1.0010010010010009</v>
      </c>
      <c r="M188" s="91">
        <f t="shared" ref="M188:M205" si="125">(K188)^-2</f>
        <v>1.0020030040050059</v>
      </c>
      <c r="N188" s="88">
        <f t="shared" si="93"/>
        <v>1.657707119578411E-2</v>
      </c>
      <c r="O188" s="88">
        <f t="shared" si="94"/>
        <v>0.12808763420561034</v>
      </c>
      <c r="P188" s="79">
        <f t="shared" ref="P188:P205" si="126">L188*((N188+(2*(1-L188))*O188))</f>
        <v>1.6336976472144955E-2</v>
      </c>
      <c r="Q188" s="79">
        <f t="shared" ref="Q188:Q205" si="127">O188*M188</f>
        <v>0.12834419424991592</v>
      </c>
      <c r="R188" s="105">
        <f t="shared" ref="R188:R205" si="128">P188*($A$11/$A$14)</f>
        <v>6.9268780241894617E-2</v>
      </c>
      <c r="S188" s="105">
        <f t="shared" ref="S188:S205" si="129">Q188*($A$11/$A$14)</f>
        <v>0.54417938361964346</v>
      </c>
    </row>
    <row r="189" spans="1:19" ht="18" x14ac:dyDescent="0.2">
      <c r="A189" s="86" t="str">
        <f t="shared" si="92"/>
        <v>STD_0_A</v>
      </c>
      <c r="B189" s="103">
        <f t="shared" si="109"/>
        <v>0</v>
      </c>
      <c r="C189" s="82">
        <v>99.9</v>
      </c>
      <c r="D189" s="82">
        <v>1</v>
      </c>
      <c r="E189" s="82">
        <v>0.1</v>
      </c>
      <c r="F189" s="6">
        <f t="shared" si="120"/>
        <v>100</v>
      </c>
      <c r="G189" s="82">
        <v>0</v>
      </c>
      <c r="H189" s="82">
        <v>0</v>
      </c>
      <c r="I189" s="91">
        <f t="shared" si="121"/>
        <v>0</v>
      </c>
      <c r="J189" s="91">
        <f t="shared" si="122"/>
        <v>99.9</v>
      </c>
      <c r="K189" s="91">
        <f t="shared" si="123"/>
        <v>0.99900000000000011</v>
      </c>
      <c r="L189" s="91">
        <f t="shared" si="124"/>
        <v>1.0010010010010009</v>
      </c>
      <c r="M189" s="91">
        <f t="shared" si="125"/>
        <v>1.0020030040050059</v>
      </c>
      <c r="N189" s="88">
        <f t="shared" si="93"/>
        <v>-9.5921665248301091E-4</v>
      </c>
      <c r="O189" s="88">
        <f t="shared" si="94"/>
        <v>5.9454777163201362E-3</v>
      </c>
      <c r="P189" s="79">
        <f t="shared" si="126"/>
        <v>-9.720916023763167E-4</v>
      </c>
      <c r="Q189" s="79">
        <f t="shared" si="127"/>
        <v>5.9573865319975982E-3</v>
      </c>
      <c r="R189" s="105">
        <f t="shared" si="128"/>
        <v>-4.1216683940755831E-3</v>
      </c>
      <c r="S189" s="105">
        <f t="shared" si="129"/>
        <v>2.5259318895669819E-2</v>
      </c>
    </row>
    <row r="190" spans="1:19" ht="18" x14ac:dyDescent="0.2">
      <c r="A190" s="86" t="str">
        <f t="shared" si="92"/>
        <v>MSM_WC_CoreA_T6_B</v>
      </c>
      <c r="B190" s="103">
        <f t="shared" si="109"/>
        <v>1</v>
      </c>
      <c r="C190" s="82">
        <v>99.9</v>
      </c>
      <c r="D190" s="82">
        <v>1</v>
      </c>
      <c r="E190" s="82">
        <v>0.1</v>
      </c>
      <c r="F190" s="6">
        <f t="shared" si="120"/>
        <v>100</v>
      </c>
      <c r="G190" s="82">
        <v>0</v>
      </c>
      <c r="H190" s="82">
        <v>0</v>
      </c>
      <c r="I190" s="91">
        <f t="shared" si="121"/>
        <v>0</v>
      </c>
      <c r="J190" s="91">
        <f t="shared" si="122"/>
        <v>99.9</v>
      </c>
      <c r="K190" s="91">
        <f t="shared" si="123"/>
        <v>0.99900000000000011</v>
      </c>
      <c r="L190" s="91">
        <f t="shared" si="124"/>
        <v>1.0010010010010009</v>
      </c>
      <c r="M190" s="91">
        <f t="shared" si="125"/>
        <v>1.0020030040050059</v>
      </c>
      <c r="N190" s="88">
        <f t="shared" si="93"/>
        <v>2.3128475928357206E-2</v>
      </c>
      <c r="O190" s="88">
        <f t="shared" si="94"/>
        <v>0.25048423930150837</v>
      </c>
      <c r="P190" s="79">
        <f t="shared" si="126"/>
        <v>2.2649655635441142E-2</v>
      </c>
      <c r="Q190" s="79">
        <f t="shared" si="127"/>
        <v>0.25098596023602016</v>
      </c>
      <c r="R190" s="105">
        <f t="shared" si="128"/>
        <v>9.6034539894270451E-2</v>
      </c>
      <c r="S190" s="105">
        <f t="shared" si="129"/>
        <v>1.0641804714007255</v>
      </c>
    </row>
    <row r="191" spans="1:19" ht="18" x14ac:dyDescent="0.2">
      <c r="A191" s="86" t="str">
        <f t="shared" si="92"/>
        <v>MSM_WC_CoreA_T6_A</v>
      </c>
      <c r="B191" s="103">
        <f t="shared" si="109"/>
        <v>1</v>
      </c>
      <c r="C191" s="82">
        <v>99.9</v>
      </c>
      <c r="D191" s="82">
        <v>1</v>
      </c>
      <c r="E191" s="82">
        <v>0.1</v>
      </c>
      <c r="F191" s="6">
        <f t="shared" si="120"/>
        <v>100</v>
      </c>
      <c r="G191" s="82">
        <v>0</v>
      </c>
      <c r="H191" s="82">
        <v>0</v>
      </c>
      <c r="I191" s="91">
        <f t="shared" si="121"/>
        <v>0</v>
      </c>
      <c r="J191" s="91">
        <f t="shared" si="122"/>
        <v>99.9</v>
      </c>
      <c r="K191" s="91">
        <f t="shared" si="123"/>
        <v>0.99900000000000011</v>
      </c>
      <c r="L191" s="91">
        <f t="shared" si="124"/>
        <v>1.0010010010010009</v>
      </c>
      <c r="M191" s="91">
        <f t="shared" si="125"/>
        <v>1.0020030040050059</v>
      </c>
      <c r="N191" s="88">
        <f t="shared" si="93"/>
        <v>2.1243102380536727E-2</v>
      </c>
      <c r="O191" s="88">
        <f t="shared" si="94"/>
        <v>0.21369397574806137</v>
      </c>
      <c r="P191" s="79">
        <f t="shared" si="126"/>
        <v>2.0836122736009405E-2</v>
      </c>
      <c r="Q191" s="79">
        <f t="shared" si="127"/>
        <v>0.21412200563733036</v>
      </c>
      <c r="R191" s="105">
        <f t="shared" si="128"/>
        <v>8.8345160400679884E-2</v>
      </c>
      <c r="S191" s="105">
        <f t="shared" si="129"/>
        <v>0.90787730390228072</v>
      </c>
    </row>
    <row r="192" spans="1:19" ht="18" x14ac:dyDescent="0.2">
      <c r="A192" s="86" t="str">
        <f t="shared" si="92"/>
        <v>MSM_WC_CoreA_T5_B</v>
      </c>
      <c r="B192" s="103">
        <f t="shared" si="109"/>
        <v>2</v>
      </c>
      <c r="C192" s="82">
        <v>99.9</v>
      </c>
      <c r="D192" s="82">
        <v>1</v>
      </c>
      <c r="E192" s="82">
        <v>0.1</v>
      </c>
      <c r="F192" s="6">
        <f t="shared" si="120"/>
        <v>100</v>
      </c>
      <c r="G192" s="82">
        <v>0</v>
      </c>
      <c r="H192" s="82">
        <v>0</v>
      </c>
      <c r="I192" s="91">
        <f t="shared" si="121"/>
        <v>0</v>
      </c>
      <c r="J192" s="91">
        <f t="shared" si="122"/>
        <v>99.9</v>
      </c>
      <c r="K192" s="91">
        <f t="shared" si="123"/>
        <v>0.99900000000000011</v>
      </c>
      <c r="L192" s="91">
        <f t="shared" si="124"/>
        <v>1.0010010010010009</v>
      </c>
      <c r="M192" s="91">
        <f t="shared" si="125"/>
        <v>1.0020030040050059</v>
      </c>
      <c r="N192" s="88">
        <f t="shared" si="93"/>
        <v>2.3462684559145019E-2</v>
      </c>
      <c r="O192" s="88">
        <f t="shared" si="94"/>
        <v>0.24745191254393128</v>
      </c>
      <c r="P192" s="79">
        <f t="shared" si="126"/>
        <v>2.2990275610443353E-2</v>
      </c>
      <c r="Q192" s="79">
        <f t="shared" si="127"/>
        <v>0.24794755971580315</v>
      </c>
      <c r="R192" s="105">
        <f t="shared" si="128"/>
        <v>9.7478768588279821E-2</v>
      </c>
      <c r="S192" s="105">
        <f t="shared" si="129"/>
        <v>1.0512976531950053</v>
      </c>
    </row>
    <row r="193" spans="1:36" ht="18" x14ac:dyDescent="0.2">
      <c r="A193" s="86" t="str">
        <f t="shared" si="92"/>
        <v>MSM_WC_CoreA_T5_A</v>
      </c>
      <c r="B193" s="103">
        <f t="shared" si="109"/>
        <v>2</v>
      </c>
      <c r="C193" s="82">
        <v>99.9</v>
      </c>
      <c r="D193" s="82">
        <v>1</v>
      </c>
      <c r="E193" s="82">
        <v>0.1</v>
      </c>
      <c r="F193" s="6">
        <f t="shared" si="120"/>
        <v>100</v>
      </c>
      <c r="G193" s="82">
        <v>0</v>
      </c>
      <c r="H193" s="82">
        <v>0</v>
      </c>
      <c r="I193" s="91">
        <f t="shared" si="121"/>
        <v>0</v>
      </c>
      <c r="J193" s="91">
        <f t="shared" si="122"/>
        <v>99.9</v>
      </c>
      <c r="K193" s="91">
        <f t="shared" si="123"/>
        <v>0.99900000000000011</v>
      </c>
      <c r="L193" s="91">
        <f t="shared" si="124"/>
        <v>1.0010010010010009</v>
      </c>
      <c r="M193" s="91">
        <f t="shared" si="125"/>
        <v>1.0020030040050059</v>
      </c>
      <c r="N193" s="88">
        <f t="shared" si="93"/>
        <v>2.8937732397014915E-2</v>
      </c>
      <c r="O193" s="88">
        <f t="shared" si="94"/>
        <v>0.33313592525805291</v>
      </c>
      <c r="P193" s="79">
        <f t="shared" si="126"/>
        <v>2.8299092700409999E-2</v>
      </c>
      <c r="Q193" s="79">
        <f t="shared" si="127"/>
        <v>0.33380319785055612</v>
      </c>
      <c r="R193" s="105">
        <f t="shared" si="128"/>
        <v>0.11998815304973839</v>
      </c>
      <c r="S193" s="105">
        <f t="shared" si="129"/>
        <v>1.415325558886358</v>
      </c>
    </row>
    <row r="194" spans="1:36" ht="18" x14ac:dyDescent="0.2">
      <c r="A194" s="86" t="str">
        <f t="shared" si="92"/>
        <v>MSM_WC_CoreA_T4_B</v>
      </c>
      <c r="B194" s="103">
        <f t="shared" si="109"/>
        <v>0</v>
      </c>
      <c r="C194" s="82">
        <v>99.9</v>
      </c>
      <c r="D194" s="82">
        <v>1</v>
      </c>
      <c r="E194" s="82">
        <v>0.1</v>
      </c>
      <c r="F194" s="6">
        <f t="shared" si="120"/>
        <v>100</v>
      </c>
      <c r="G194" s="82">
        <v>0</v>
      </c>
      <c r="H194" s="82">
        <v>0</v>
      </c>
      <c r="I194" s="91">
        <f t="shared" si="121"/>
        <v>0</v>
      </c>
      <c r="J194" s="91">
        <f t="shared" si="122"/>
        <v>99.9</v>
      </c>
      <c r="K194" s="91">
        <f t="shared" si="123"/>
        <v>0.99900000000000011</v>
      </c>
      <c r="L194" s="91">
        <f t="shared" si="124"/>
        <v>1.0010010010010009</v>
      </c>
      <c r="M194" s="91">
        <f t="shared" si="125"/>
        <v>1.0020030040050059</v>
      </c>
      <c r="N194" s="88">
        <f t="shared" si="93"/>
        <v>1.2296243934884432E-2</v>
      </c>
      <c r="O194" s="88">
        <f t="shared" si="94"/>
        <v>0.14016306384352914</v>
      </c>
      <c r="P194" s="79">
        <f t="shared" si="126"/>
        <v>1.2027664865328316E-2</v>
      </c>
      <c r="Q194" s="79">
        <f t="shared" si="127"/>
        <v>0.14044381102176162</v>
      </c>
      <c r="R194" s="105">
        <f t="shared" si="128"/>
        <v>5.0997299028992062E-2</v>
      </c>
      <c r="S194" s="105">
        <f t="shared" si="129"/>
        <v>0.59548175873226927</v>
      </c>
    </row>
    <row r="195" spans="1:36" ht="18" x14ac:dyDescent="0.2">
      <c r="A195" s="86" t="str">
        <f t="shared" si="92"/>
        <v>MSM_WC_CoreA_T4_A</v>
      </c>
      <c r="B195" s="103">
        <f t="shared" si="109"/>
        <v>0</v>
      </c>
      <c r="C195" s="82">
        <v>99.9</v>
      </c>
      <c r="D195" s="82">
        <v>1</v>
      </c>
      <c r="E195" s="82">
        <v>0.1</v>
      </c>
      <c r="F195" s="6">
        <f t="shared" si="120"/>
        <v>100</v>
      </c>
      <c r="G195" s="82">
        <v>0</v>
      </c>
      <c r="H195" s="82">
        <v>0</v>
      </c>
      <c r="I195" s="91">
        <f t="shared" si="121"/>
        <v>0</v>
      </c>
      <c r="J195" s="91">
        <f t="shared" si="122"/>
        <v>99.9</v>
      </c>
      <c r="K195" s="91">
        <f t="shared" si="123"/>
        <v>0.99900000000000011</v>
      </c>
      <c r="L195" s="91">
        <f t="shared" si="124"/>
        <v>1.0010010010010009</v>
      </c>
      <c r="M195" s="91">
        <f t="shared" si="125"/>
        <v>1.0020030040050059</v>
      </c>
      <c r="N195" s="88">
        <f t="shared" si="93"/>
        <v>1.2924494143397192E-2</v>
      </c>
      <c r="O195" s="88">
        <f t="shared" si="94"/>
        <v>0.15558452570116416</v>
      </c>
      <c r="P195" s="79">
        <f t="shared" si="126"/>
        <v>1.2625639250713682E-2</v>
      </c>
      <c r="Q195" s="79">
        <f t="shared" si="127"/>
        <v>0.15589616212926052</v>
      </c>
      <c r="R195" s="105">
        <f t="shared" si="128"/>
        <v>5.3532710423026014E-2</v>
      </c>
      <c r="S195" s="105">
        <f t="shared" si="129"/>
        <v>0.66099972742806468</v>
      </c>
    </row>
    <row r="196" spans="1:36" ht="18" x14ac:dyDescent="0.2">
      <c r="A196" s="86" t="str">
        <f t="shared" si="92"/>
        <v>MSM_WC_CoreA_T3_B</v>
      </c>
      <c r="B196" s="103">
        <f t="shared" si="109"/>
        <v>0</v>
      </c>
      <c r="C196" s="82">
        <v>99.9</v>
      </c>
      <c r="D196" s="82">
        <v>1</v>
      </c>
      <c r="E196" s="82">
        <v>0.1</v>
      </c>
      <c r="F196" s="6">
        <f t="shared" si="120"/>
        <v>100</v>
      </c>
      <c r="G196" s="82">
        <v>0</v>
      </c>
      <c r="H196" s="82">
        <v>0</v>
      </c>
      <c r="I196" s="91">
        <f t="shared" si="121"/>
        <v>0</v>
      </c>
      <c r="J196" s="91">
        <f t="shared" si="122"/>
        <v>99.9</v>
      </c>
      <c r="K196" s="91">
        <f t="shared" si="123"/>
        <v>0.99900000000000011</v>
      </c>
      <c r="L196" s="91">
        <f t="shared" si="124"/>
        <v>1.0010010010010009</v>
      </c>
      <c r="M196" s="91">
        <f t="shared" si="125"/>
        <v>1.0020030040050059</v>
      </c>
      <c r="N196" s="88">
        <f t="shared" si="93"/>
        <v>1.5734905211898131E-2</v>
      </c>
      <c r="O196" s="88">
        <f t="shared" si="94"/>
        <v>0.14942295908848596</v>
      </c>
      <c r="P196" s="79">
        <f t="shared" si="126"/>
        <v>1.5451211360017975E-2</v>
      </c>
      <c r="Q196" s="79">
        <f t="shared" si="127"/>
        <v>0.14972225387398003</v>
      </c>
      <c r="R196" s="105">
        <f t="shared" si="128"/>
        <v>6.5513136166476221E-2</v>
      </c>
      <c r="S196" s="105">
        <f t="shared" si="129"/>
        <v>0.6348223564256753</v>
      </c>
    </row>
    <row r="197" spans="1:36" ht="18" x14ac:dyDescent="0.2">
      <c r="A197" s="86" t="str">
        <f t="shared" si="92"/>
        <v>MSM_WC_CoreA_T3_A</v>
      </c>
      <c r="B197" s="103">
        <f t="shared" si="109"/>
        <v>0</v>
      </c>
      <c r="C197" s="82">
        <v>99.9</v>
      </c>
      <c r="D197" s="82">
        <v>1</v>
      </c>
      <c r="E197" s="82">
        <v>0.1</v>
      </c>
      <c r="F197" s="6">
        <f t="shared" si="120"/>
        <v>100</v>
      </c>
      <c r="G197" s="82">
        <v>0</v>
      </c>
      <c r="H197" s="82">
        <v>0</v>
      </c>
      <c r="I197" s="91">
        <f t="shared" si="121"/>
        <v>0</v>
      </c>
      <c r="J197" s="91">
        <f t="shared" si="122"/>
        <v>99.9</v>
      </c>
      <c r="K197" s="91">
        <f t="shared" si="123"/>
        <v>0.99900000000000011</v>
      </c>
      <c r="L197" s="91">
        <f t="shared" si="124"/>
        <v>1.0010010010010009</v>
      </c>
      <c r="M197" s="91">
        <f t="shared" si="125"/>
        <v>1.0020030040050059</v>
      </c>
      <c r="N197" s="88">
        <f t="shared" si="93"/>
        <v>2.7540342987428801E-3</v>
      </c>
      <c r="O197" s="88">
        <f t="shared" si="94"/>
        <v>5.4576998739074192E-2</v>
      </c>
      <c r="P197" s="79">
        <f t="shared" si="126"/>
        <v>2.6474184564604674E-3</v>
      </c>
      <c r="Q197" s="79">
        <f t="shared" si="127"/>
        <v>5.4686316686129756E-2</v>
      </c>
      <c r="R197" s="105">
        <f t="shared" si="128"/>
        <v>1.1225054255392383E-2</v>
      </c>
      <c r="S197" s="105">
        <f t="shared" si="129"/>
        <v>0.23186998274919018</v>
      </c>
    </row>
    <row r="198" spans="1:36" ht="18" x14ac:dyDescent="0.2">
      <c r="A198" s="86" t="str">
        <f t="shared" si="92"/>
        <v>MSM_WC_CoreA_T2_B</v>
      </c>
      <c r="B198" s="103">
        <f t="shared" si="109"/>
        <v>1</v>
      </c>
      <c r="C198" s="82">
        <v>99.9</v>
      </c>
      <c r="D198" s="82">
        <v>2</v>
      </c>
      <c r="E198" s="82">
        <v>0.1</v>
      </c>
      <c r="F198" s="6">
        <f t="shared" si="120"/>
        <v>200</v>
      </c>
      <c r="G198" s="82">
        <v>0</v>
      </c>
      <c r="H198" s="82">
        <v>0</v>
      </c>
      <c r="I198" s="91">
        <f t="shared" si="121"/>
        <v>0</v>
      </c>
      <c r="J198" s="91">
        <f t="shared" si="122"/>
        <v>99.9</v>
      </c>
      <c r="K198" s="91">
        <f t="shared" si="123"/>
        <v>0.99900000000000011</v>
      </c>
      <c r="L198" s="91">
        <f t="shared" si="124"/>
        <v>1.0010010010010009</v>
      </c>
      <c r="M198" s="91">
        <f t="shared" si="125"/>
        <v>1.0020030040050059</v>
      </c>
      <c r="N198" s="88">
        <f t="shared" si="93"/>
        <v>2.0740126392745917E-3</v>
      </c>
      <c r="O198" s="88">
        <f t="shared" si="94"/>
        <v>4.5390760758674535E-2</v>
      </c>
      <c r="P198" s="79">
        <f t="shared" si="126"/>
        <v>1.985125370734077E-3</v>
      </c>
      <c r="Q198" s="79">
        <f t="shared" si="127"/>
        <v>4.5481678634264423E-2</v>
      </c>
      <c r="R198" s="105">
        <f t="shared" si="128"/>
        <v>8.4169315719124869E-3</v>
      </c>
      <c r="S198" s="105">
        <f t="shared" si="129"/>
        <v>0.19284231740928118</v>
      </c>
    </row>
    <row r="199" spans="1:36" ht="18" x14ac:dyDescent="0.2">
      <c r="A199" s="86" t="str">
        <f t="shared" si="92"/>
        <v>MSM_WC_CoreA_T2_A</v>
      </c>
      <c r="B199" s="103">
        <f t="shared" si="109"/>
        <v>1</v>
      </c>
      <c r="C199" s="82">
        <v>99.9</v>
      </c>
      <c r="D199" s="82">
        <v>2</v>
      </c>
      <c r="E199" s="82">
        <v>0.1</v>
      </c>
      <c r="F199" s="6">
        <f t="shared" si="120"/>
        <v>200</v>
      </c>
      <c r="G199" s="82">
        <v>0</v>
      </c>
      <c r="H199" s="82">
        <v>0</v>
      </c>
      <c r="I199" s="91">
        <f t="shared" si="121"/>
        <v>0</v>
      </c>
      <c r="J199" s="91">
        <f t="shared" si="122"/>
        <v>99.9</v>
      </c>
      <c r="K199" s="91">
        <f t="shared" si="123"/>
        <v>0.99900000000000011</v>
      </c>
      <c r="L199" s="91">
        <f t="shared" si="124"/>
        <v>1.0010010010010009</v>
      </c>
      <c r="M199" s="91">
        <f t="shared" si="125"/>
        <v>1.0020030040050059</v>
      </c>
      <c r="N199" s="88">
        <f t="shared" si="93"/>
        <v>1.9988642865539363E-3</v>
      </c>
      <c r="O199" s="88">
        <f t="shared" si="94"/>
        <v>4.8419487413995176E-2</v>
      </c>
      <c r="P199" s="79">
        <f t="shared" si="126"/>
        <v>1.9038322080232432E-3</v>
      </c>
      <c r="Q199" s="79">
        <f t="shared" si="127"/>
        <v>4.8516471841205736E-2</v>
      </c>
      <c r="R199" s="105">
        <f t="shared" si="128"/>
        <v>8.0722485620185521E-3</v>
      </c>
      <c r="S199" s="105">
        <f t="shared" si="129"/>
        <v>0.20570984060671232</v>
      </c>
    </row>
    <row r="200" spans="1:36" ht="18" x14ac:dyDescent="0.2">
      <c r="A200" s="86" t="str">
        <f t="shared" si="92"/>
        <v>MSM_WC_CoreA_T1_B</v>
      </c>
      <c r="B200" s="103">
        <f t="shared" si="109"/>
        <v>1</v>
      </c>
      <c r="C200" s="82">
        <v>99.9</v>
      </c>
      <c r="D200" s="82">
        <v>2</v>
      </c>
      <c r="E200" s="82">
        <v>0.1</v>
      </c>
      <c r="F200" s="6">
        <f t="shared" si="120"/>
        <v>200</v>
      </c>
      <c r="G200" s="82">
        <v>0</v>
      </c>
      <c r="H200" s="82">
        <v>0</v>
      </c>
      <c r="I200" s="91">
        <f t="shared" si="121"/>
        <v>0</v>
      </c>
      <c r="J200" s="91">
        <f t="shared" si="122"/>
        <v>99.9</v>
      </c>
      <c r="K200" s="91">
        <f t="shared" si="123"/>
        <v>0.99900000000000011</v>
      </c>
      <c r="L200" s="91">
        <f t="shared" si="124"/>
        <v>1.0010010010010009</v>
      </c>
      <c r="M200" s="91">
        <f t="shared" si="125"/>
        <v>1.0020030040050059</v>
      </c>
      <c r="N200" s="88">
        <f t="shared" si="93"/>
        <v>1.2827234254113751E-2</v>
      </c>
      <c r="O200" s="88">
        <f t="shared" si="94"/>
        <v>0.39435169037097001</v>
      </c>
      <c r="P200" s="79">
        <f t="shared" si="126"/>
        <v>1.2049791171669969E-2</v>
      </c>
      <c r="Q200" s="79">
        <f t="shared" si="127"/>
        <v>0.39514157838616387</v>
      </c>
      <c r="R200" s="105">
        <f t="shared" si="128"/>
        <v>5.1091114567880673E-2</v>
      </c>
      <c r="S200" s="105">
        <f t="shared" si="129"/>
        <v>1.675400292357335</v>
      </c>
    </row>
    <row r="201" spans="1:36" ht="18" x14ac:dyDescent="0.2">
      <c r="A201" s="86" t="str">
        <f>A109</f>
        <v>MSM_WC_CoreA_T0_B</v>
      </c>
      <c r="B201" s="103">
        <f>B109</f>
        <v>2</v>
      </c>
      <c r="C201" s="82">
        <v>99.9</v>
      </c>
      <c r="D201" s="82">
        <v>2</v>
      </c>
      <c r="E201" s="82">
        <v>0.1</v>
      </c>
      <c r="F201" s="6">
        <f t="shared" si="120"/>
        <v>200</v>
      </c>
      <c r="G201" s="82">
        <v>0</v>
      </c>
      <c r="H201" s="82">
        <v>0</v>
      </c>
      <c r="I201" s="91">
        <f t="shared" si="121"/>
        <v>0</v>
      </c>
      <c r="J201" s="91">
        <f t="shared" si="122"/>
        <v>99.9</v>
      </c>
      <c r="K201" s="91">
        <f t="shared" si="123"/>
        <v>0.99900000000000011</v>
      </c>
      <c r="L201" s="91">
        <f t="shared" si="124"/>
        <v>1.0010010010010009</v>
      </c>
      <c r="M201" s="91">
        <f t="shared" si="125"/>
        <v>1.0020030040050059</v>
      </c>
      <c r="N201" s="88">
        <f>U109</f>
        <v>6.931564555534564E-5</v>
      </c>
      <c r="O201" s="88">
        <f>Q109</f>
        <v>2.7031526553301211E-2</v>
      </c>
      <c r="P201" s="79">
        <f t="shared" si="126"/>
        <v>1.5213688967440998E-5</v>
      </c>
      <c r="Q201" s="79">
        <f t="shared" si="127"/>
        <v>2.7085670809248896E-2</v>
      </c>
      <c r="R201" s="105">
        <f t="shared" si="128"/>
        <v>6.450604122194984E-5</v>
      </c>
      <c r="S201" s="105">
        <f t="shared" si="129"/>
        <v>0.11484324423121532</v>
      </c>
    </row>
    <row r="202" spans="1:36" ht="18" x14ac:dyDescent="0.2">
      <c r="A202" s="86">
        <f t="shared" ref="A202:B205" si="130">A147</f>
        <v>0</v>
      </c>
      <c r="B202" s="103">
        <f t="shared" si="130"/>
        <v>0</v>
      </c>
      <c r="C202" s="82">
        <v>99.9</v>
      </c>
      <c r="D202" s="82">
        <v>2</v>
      </c>
      <c r="E202" s="82">
        <v>0.1</v>
      </c>
      <c r="F202" s="6">
        <f t="shared" si="120"/>
        <v>200</v>
      </c>
      <c r="G202" s="82">
        <v>0</v>
      </c>
      <c r="H202" s="82">
        <v>0</v>
      </c>
      <c r="I202" s="91">
        <f t="shared" si="121"/>
        <v>0</v>
      </c>
      <c r="J202" s="91">
        <f t="shared" si="122"/>
        <v>99.9</v>
      </c>
      <c r="K202" s="91">
        <f t="shared" si="123"/>
        <v>0.99900000000000011</v>
      </c>
      <c r="L202" s="91">
        <f t="shared" si="124"/>
        <v>1.0010010010010009</v>
      </c>
      <c r="M202" s="91">
        <f t="shared" si="125"/>
        <v>1.0020030040050059</v>
      </c>
      <c r="N202" s="88">
        <f>U147</f>
        <v>0</v>
      </c>
      <c r="O202" s="88">
        <f>Q147</f>
        <v>0</v>
      </c>
      <c r="P202" s="79">
        <f t="shared" si="126"/>
        <v>0</v>
      </c>
      <c r="Q202" s="79">
        <f t="shared" si="127"/>
        <v>0</v>
      </c>
      <c r="R202" s="105">
        <f t="shared" si="128"/>
        <v>0</v>
      </c>
      <c r="S202" s="105">
        <f t="shared" si="129"/>
        <v>0</v>
      </c>
    </row>
    <row r="203" spans="1:36" ht="18" x14ac:dyDescent="0.2">
      <c r="A203" s="86">
        <f t="shared" si="130"/>
        <v>0</v>
      </c>
      <c r="B203" s="103">
        <f t="shared" si="130"/>
        <v>0</v>
      </c>
      <c r="C203" s="82">
        <v>99.9</v>
      </c>
      <c r="D203" s="82">
        <v>2</v>
      </c>
      <c r="E203" s="82">
        <v>0.1</v>
      </c>
      <c r="F203" s="6">
        <f t="shared" si="120"/>
        <v>200</v>
      </c>
      <c r="G203" s="82">
        <v>0</v>
      </c>
      <c r="H203" s="82">
        <v>0</v>
      </c>
      <c r="I203" s="91">
        <f t="shared" si="121"/>
        <v>0</v>
      </c>
      <c r="J203" s="91">
        <f t="shared" si="122"/>
        <v>99.9</v>
      </c>
      <c r="K203" s="91">
        <f t="shared" si="123"/>
        <v>0.99900000000000011</v>
      </c>
      <c r="L203" s="91">
        <f t="shared" si="124"/>
        <v>1.0010010010010009</v>
      </c>
      <c r="M203" s="91">
        <f t="shared" si="125"/>
        <v>1.0020030040050059</v>
      </c>
      <c r="N203" s="88">
        <f>U148</f>
        <v>0</v>
      </c>
      <c r="O203" s="88">
        <f>Q148</f>
        <v>0</v>
      </c>
      <c r="P203" s="79">
        <f t="shared" si="126"/>
        <v>0</v>
      </c>
      <c r="Q203" s="79">
        <f t="shared" si="127"/>
        <v>0</v>
      </c>
      <c r="R203" s="105">
        <f t="shared" si="128"/>
        <v>0</v>
      </c>
      <c r="S203" s="105">
        <f t="shared" si="129"/>
        <v>0</v>
      </c>
    </row>
    <row r="204" spans="1:36" ht="18" x14ac:dyDescent="0.2">
      <c r="A204" s="86">
        <f t="shared" si="130"/>
        <v>0</v>
      </c>
      <c r="B204" s="103">
        <f t="shared" si="130"/>
        <v>0</v>
      </c>
      <c r="C204" s="82">
        <v>99.9</v>
      </c>
      <c r="D204" s="82">
        <v>2</v>
      </c>
      <c r="E204" s="82">
        <v>0.1</v>
      </c>
      <c r="F204" s="6">
        <f t="shared" si="120"/>
        <v>200</v>
      </c>
      <c r="G204" s="82">
        <v>0</v>
      </c>
      <c r="H204" s="82">
        <v>0</v>
      </c>
      <c r="I204" s="91">
        <f t="shared" si="121"/>
        <v>0</v>
      </c>
      <c r="J204" s="91">
        <f t="shared" si="122"/>
        <v>99.9</v>
      </c>
      <c r="K204" s="91">
        <f t="shared" si="123"/>
        <v>0.99900000000000011</v>
      </c>
      <c r="L204" s="91">
        <f t="shared" si="124"/>
        <v>1.0010010010010009</v>
      </c>
      <c r="M204" s="91">
        <f t="shared" si="125"/>
        <v>1.0020030040050059</v>
      </c>
      <c r="N204" s="88">
        <f>U149</f>
        <v>0</v>
      </c>
      <c r="O204" s="88">
        <f>Q149</f>
        <v>0</v>
      </c>
      <c r="P204" s="79">
        <f t="shared" si="126"/>
        <v>0</v>
      </c>
      <c r="Q204" s="79">
        <f t="shared" si="127"/>
        <v>0</v>
      </c>
      <c r="R204" s="105">
        <f t="shared" si="128"/>
        <v>0</v>
      </c>
      <c r="S204" s="105">
        <f t="shared" si="129"/>
        <v>0</v>
      </c>
    </row>
    <row r="205" spans="1:36" ht="18" x14ac:dyDescent="0.2">
      <c r="A205" s="86">
        <f t="shared" si="130"/>
        <v>0</v>
      </c>
      <c r="B205" s="103">
        <f t="shared" si="130"/>
        <v>0</v>
      </c>
      <c r="C205" s="82">
        <v>99.9</v>
      </c>
      <c r="D205" s="82">
        <v>2</v>
      </c>
      <c r="E205" s="82">
        <v>0.1</v>
      </c>
      <c r="F205" s="6">
        <f t="shared" si="120"/>
        <v>200</v>
      </c>
      <c r="G205" s="82">
        <v>0</v>
      </c>
      <c r="H205" s="82">
        <v>0</v>
      </c>
      <c r="I205" s="91">
        <f t="shared" si="121"/>
        <v>0</v>
      </c>
      <c r="J205" s="91">
        <f t="shared" si="122"/>
        <v>99.9</v>
      </c>
      <c r="K205" s="91">
        <f t="shared" si="123"/>
        <v>0.99900000000000011</v>
      </c>
      <c r="L205" s="91">
        <f t="shared" si="124"/>
        <v>1.0010010010010009</v>
      </c>
      <c r="M205" s="91">
        <f t="shared" si="125"/>
        <v>1.0020030040050059</v>
      </c>
      <c r="N205" s="88" t="e">
        <f>U150</f>
        <v>#DIV/0!</v>
      </c>
      <c r="O205" s="88" t="e">
        <f>Q150</f>
        <v>#DIV/0!</v>
      </c>
      <c r="P205" s="79" t="e">
        <f t="shared" si="126"/>
        <v>#DIV/0!</v>
      </c>
      <c r="Q205" s="79" t="e">
        <f t="shared" si="127"/>
        <v>#DIV/0!</v>
      </c>
      <c r="R205" s="105" t="e">
        <f t="shared" si="128"/>
        <v>#DIV/0!</v>
      </c>
      <c r="S205" s="105" t="e">
        <f t="shared" si="129"/>
        <v>#DIV/0!</v>
      </c>
    </row>
    <row r="206" spans="1:36" s="30" customFormat="1" x14ac:dyDescent="0.15">
      <c r="A206" s="41"/>
      <c r="B206" s="41"/>
      <c r="C206" s="41"/>
      <c r="D206" s="41"/>
      <c r="E206" s="41"/>
      <c r="F206" s="41"/>
      <c r="G206" s="41"/>
      <c r="H206" s="41"/>
      <c r="I206" s="41"/>
      <c r="J206" s="41"/>
      <c r="K206" s="41"/>
      <c r="L206" s="41"/>
      <c r="M206" s="41"/>
      <c r="N206" s="41"/>
      <c r="O206" s="41"/>
      <c r="P206" s="41"/>
      <c r="Q206" s="41"/>
      <c r="R206" s="41"/>
      <c r="X206"/>
      <c r="Y206"/>
      <c r="Z206"/>
      <c r="AA206"/>
      <c r="AB206"/>
      <c r="AC206"/>
      <c r="AD206"/>
      <c r="AE206"/>
      <c r="AF206"/>
      <c r="AG206"/>
      <c r="AH206"/>
      <c r="AI206"/>
      <c r="AJ206"/>
    </row>
    <row r="207" spans="1:36" x14ac:dyDescent="0.15">
      <c r="S207" s="30"/>
      <c r="T207" s="30"/>
      <c r="U207" s="30"/>
      <c r="V207" s="30"/>
      <c r="W207" s="30"/>
    </row>
    <row r="208" spans="1:36" ht="28" x14ac:dyDescent="0.3">
      <c r="A208" s="76" t="s">
        <v>82</v>
      </c>
      <c r="S208" s="30"/>
      <c r="T208" s="30"/>
      <c r="U208" s="30"/>
      <c r="V208" s="30"/>
      <c r="W208" s="30"/>
    </row>
    <row r="209" spans="1:36" ht="28" x14ac:dyDescent="0.3">
      <c r="A209" s="73" t="s">
        <v>45</v>
      </c>
      <c r="G209" t="s">
        <v>24</v>
      </c>
      <c r="S209" s="30"/>
      <c r="T209" s="30"/>
      <c r="U209" s="30"/>
      <c r="V209" s="30"/>
      <c r="W209" s="30"/>
    </row>
    <row r="210" spans="1:36" ht="28" x14ac:dyDescent="0.3">
      <c r="A210" s="76" t="s">
        <v>125</v>
      </c>
      <c r="B210" s="30"/>
      <c r="G210" t="s">
        <v>22</v>
      </c>
      <c r="S210" s="30"/>
      <c r="T210" s="30"/>
      <c r="U210" s="30"/>
      <c r="V210" s="30"/>
      <c r="W210" s="30"/>
    </row>
    <row r="211" spans="1:36" s="30" customFormat="1" x14ac:dyDescent="0.15">
      <c r="A211" s="2"/>
      <c r="G211" s="30" t="s">
        <v>25</v>
      </c>
      <c r="X211"/>
      <c r="Y211"/>
      <c r="Z211"/>
      <c r="AA211"/>
      <c r="AB211"/>
      <c r="AC211"/>
      <c r="AD211"/>
      <c r="AE211"/>
      <c r="AF211"/>
      <c r="AG211"/>
      <c r="AH211"/>
      <c r="AI211"/>
      <c r="AJ211"/>
    </row>
    <row r="212" spans="1:36" x14ac:dyDescent="0.15">
      <c r="G212" s="30" t="s">
        <v>23</v>
      </c>
    </row>
    <row r="213" spans="1:36" x14ac:dyDescent="0.15">
      <c r="A213" s="4" t="s">
        <v>47</v>
      </c>
      <c r="B213" s="5" t="s">
        <v>49</v>
      </c>
      <c r="C213" s="2"/>
      <c r="D213" s="2"/>
    </row>
    <row r="214" spans="1:36" x14ac:dyDescent="0.15">
      <c r="A214" s="4" t="s">
        <v>48</v>
      </c>
      <c r="B214" s="49" t="s">
        <v>51</v>
      </c>
      <c r="C214" s="2"/>
      <c r="D214" s="2"/>
    </row>
    <row r="215" spans="1:36" x14ac:dyDescent="0.15">
      <c r="A215" s="46" t="s">
        <v>85</v>
      </c>
      <c r="B215" s="47" t="s">
        <v>86</v>
      </c>
      <c r="C215" s="92"/>
      <c r="D215" s="92"/>
    </row>
    <row r="216" spans="1:36" ht="14" thickBot="1" x14ac:dyDescent="0.2">
      <c r="A216" s="58">
        <v>3.0000000000000001E-5</v>
      </c>
      <c r="B216" s="6">
        <f>(A216/1000)*60*($A$11/$A$14)*2</f>
        <v>1.5264000000000002E-5</v>
      </c>
      <c r="C216" s="30"/>
      <c r="D216" s="30"/>
    </row>
    <row r="217" spans="1:36" x14ac:dyDescent="0.15">
      <c r="A217" s="52" t="s">
        <v>2</v>
      </c>
      <c r="C217" s="30"/>
      <c r="D217" s="30"/>
    </row>
    <row r="218" spans="1:36" x14ac:dyDescent="0.15">
      <c r="C218" s="30"/>
      <c r="D218" s="30"/>
    </row>
    <row r="219" spans="1:36" x14ac:dyDescent="0.15">
      <c r="C219" s="30"/>
      <c r="D219" s="30"/>
    </row>
    <row r="220" spans="1:36" ht="18" x14ac:dyDescent="0.2">
      <c r="A220" s="4" t="s">
        <v>46</v>
      </c>
      <c r="B220" s="5" t="s">
        <v>54</v>
      </c>
      <c r="C220" s="2"/>
      <c r="D220" s="2"/>
      <c r="F220" s="50" t="s">
        <v>56</v>
      </c>
      <c r="G220" s="51"/>
      <c r="H220" s="29"/>
    </row>
    <row r="221" spans="1:36" ht="18" x14ac:dyDescent="0.2">
      <c r="A221" s="4" t="s">
        <v>53</v>
      </c>
      <c r="B221" s="49" t="s">
        <v>51</v>
      </c>
      <c r="C221" s="2"/>
      <c r="D221" s="2"/>
      <c r="F221" s="51" t="s">
        <v>57</v>
      </c>
      <c r="G221" s="51"/>
      <c r="H221" s="29"/>
    </row>
    <row r="222" spans="1:36" ht="18" x14ac:dyDescent="0.2">
      <c r="A222" s="46" t="s">
        <v>85</v>
      </c>
      <c r="B222" s="47" t="s">
        <v>86</v>
      </c>
      <c r="C222" s="92"/>
      <c r="D222" s="92"/>
      <c r="F222" s="50" t="s">
        <v>58</v>
      </c>
      <c r="G222" s="51"/>
      <c r="H222" s="29"/>
    </row>
    <row r="223" spans="1:36" ht="18" x14ac:dyDescent="0.2">
      <c r="A223" s="95">
        <v>1E-4</v>
      </c>
      <c r="B223" s="6">
        <f>(A223/1000)*60*($A$11/$A$14)*2</f>
        <v>5.0880000000000001E-5</v>
      </c>
      <c r="C223" s="30"/>
      <c r="D223" s="30"/>
      <c r="F223" s="51" t="s">
        <v>59</v>
      </c>
      <c r="G223" s="51"/>
      <c r="H223" s="29"/>
    </row>
    <row r="224" spans="1:36" s="30" customFormat="1" ht="18" x14ac:dyDescent="0.2">
      <c r="A224" s="53" t="s">
        <v>3</v>
      </c>
      <c r="F224" s="2" t="s">
        <v>81</v>
      </c>
    </row>
    <row r="225" spans="1:6" s="30" customFormat="1" ht="18" x14ac:dyDescent="0.2">
      <c r="A225" s="45"/>
    </row>
    <row r="226" spans="1:6" s="30" customFormat="1" ht="18" x14ac:dyDescent="0.2">
      <c r="A226" s="45"/>
    </row>
    <row r="227" spans="1:6" s="30" customFormat="1" ht="28" x14ac:dyDescent="0.3">
      <c r="A227" s="73" t="s">
        <v>83</v>
      </c>
    </row>
    <row r="228" spans="1:6" x14ac:dyDescent="0.15">
      <c r="A228" s="2"/>
      <c r="B228" s="2"/>
      <c r="F228" s="30"/>
    </row>
    <row r="229" spans="1:6" x14ac:dyDescent="0.15">
      <c r="A229" s="4" t="s">
        <v>65</v>
      </c>
      <c r="B229" s="4" t="s">
        <v>0</v>
      </c>
      <c r="C229" s="4" t="s">
        <v>87</v>
      </c>
      <c r="F229" s="30"/>
    </row>
    <row r="230" spans="1:6" ht="18" x14ac:dyDescent="0.2">
      <c r="A230" s="78">
        <v>2</v>
      </c>
      <c r="B230" s="26">
        <v>0.5</v>
      </c>
      <c r="C230" s="26">
        <v>0.6</v>
      </c>
      <c r="D230" s="30"/>
      <c r="E230" s="30"/>
      <c r="F230" s="30"/>
    </row>
    <row r="231" spans="1:6" x14ac:dyDescent="0.15">
      <c r="A231" s="30"/>
      <c r="B231" s="30"/>
      <c r="C231" s="30"/>
      <c r="D231" s="30"/>
      <c r="E231" s="30"/>
      <c r="F231" s="30"/>
    </row>
    <row r="232" spans="1:6" x14ac:dyDescent="0.15">
      <c r="A232" s="5" t="s">
        <v>52</v>
      </c>
      <c r="B232" s="30"/>
      <c r="C232" s="5" t="s">
        <v>55</v>
      </c>
      <c r="D232" s="30"/>
      <c r="E232" s="30"/>
      <c r="F232" s="30"/>
    </row>
    <row r="233" spans="1:6" ht="18" x14ac:dyDescent="0.2">
      <c r="A233" s="5"/>
      <c r="B233" s="45"/>
      <c r="C233" s="5"/>
      <c r="D233" s="45"/>
      <c r="E233" s="30"/>
      <c r="F233" s="30"/>
    </row>
    <row r="234" spans="1:6" x14ac:dyDescent="0.15">
      <c r="A234" s="47" t="s">
        <v>96</v>
      </c>
      <c r="B234" s="30"/>
      <c r="C234" s="47" t="s">
        <v>96</v>
      </c>
      <c r="D234" s="30"/>
      <c r="E234" s="30"/>
      <c r="F234" s="30"/>
    </row>
    <row r="235" spans="1:6" x14ac:dyDescent="0.15">
      <c r="A235" s="6">
        <f>((($B$230*10000)*$A$230)*B216)*24</f>
        <v>3.6633600000000008</v>
      </c>
      <c r="B235" s="30"/>
      <c r="C235" s="6">
        <f>((($B$230*10000)*$A$230)*B223)*24</f>
        <v>12.211200000000002</v>
      </c>
      <c r="D235" s="30"/>
      <c r="E235" s="30"/>
      <c r="F235" s="30"/>
    </row>
    <row r="236" spans="1:6" ht="18" x14ac:dyDescent="0.2">
      <c r="B236" s="45"/>
      <c r="C236" s="30"/>
      <c r="D236" s="45"/>
      <c r="E236" s="30"/>
      <c r="F236" s="30"/>
    </row>
    <row r="237" spans="1:6" x14ac:dyDescent="0.15">
      <c r="B237" s="30"/>
      <c r="C237" s="30"/>
      <c r="D237" s="30"/>
      <c r="E237" s="30"/>
      <c r="F237" s="30"/>
    </row>
    <row r="238" spans="1:6" x14ac:dyDescent="0.15">
      <c r="B238" s="2"/>
      <c r="C238" s="30"/>
      <c r="D238" s="30"/>
      <c r="E238" s="30"/>
      <c r="F238" s="30"/>
    </row>
    <row r="239" spans="1:6" x14ac:dyDescent="0.15">
      <c r="B239" s="30"/>
      <c r="C239" s="30"/>
      <c r="D239" s="30"/>
      <c r="E239" s="30"/>
      <c r="F239" s="30"/>
    </row>
    <row r="240" spans="1:6" x14ac:dyDescent="0.15">
      <c r="B240" s="30"/>
      <c r="C240" s="30"/>
      <c r="D240" s="30"/>
      <c r="E240" s="30"/>
      <c r="F240" s="30"/>
    </row>
    <row r="241" spans="2:6" x14ac:dyDescent="0.15">
      <c r="B241" s="30"/>
      <c r="C241" s="30"/>
      <c r="D241" s="30"/>
      <c r="E241" s="30"/>
      <c r="F241" s="30"/>
    </row>
  </sheetData>
  <phoneticPr fontId="2" type="noConversion"/>
  <pageMargins left="0.75" right="0.75" top="1" bottom="1" header="0.5" footer="0.5"/>
  <pageSetup scale="25" orientation="landscape" horizontalDpi="4294967294" verticalDpi="4294967294"/>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workbookViewId="0">
      <selection activeCell="D31" sqref="D31"/>
    </sheetView>
  </sheetViews>
  <sheetFormatPr baseColWidth="10" defaultColWidth="11.5" defaultRowHeight="13" x14ac:dyDescent="0.15"/>
  <cols>
    <col min="1" max="1" width="28.6640625" bestFit="1" customWidth="1"/>
  </cols>
  <sheetData>
    <row r="1" spans="1:4" x14ac:dyDescent="0.15">
      <c r="A1" t="s">
        <v>7</v>
      </c>
      <c r="B1" t="s">
        <v>130</v>
      </c>
      <c r="C1" t="s">
        <v>167</v>
      </c>
      <c r="D1" t="s">
        <v>168</v>
      </c>
    </row>
    <row r="2" spans="1:4" x14ac:dyDescent="0.15">
      <c r="A2" t="s">
        <v>131</v>
      </c>
      <c r="B2">
        <v>0</v>
      </c>
      <c r="C2" s="104">
        <v>5.167032688853533E-4</v>
      </c>
      <c r="D2" s="104">
        <v>2.2539813631899136E-2</v>
      </c>
    </row>
    <row r="3" spans="1:4" x14ac:dyDescent="0.15">
      <c r="A3" t="s">
        <v>132</v>
      </c>
      <c r="B3">
        <v>0</v>
      </c>
      <c r="C3" s="104">
        <v>-3.0538366029465877E-5</v>
      </c>
      <c r="D3" s="104">
        <v>-6.110760380420135E-5</v>
      </c>
    </row>
    <row r="4" spans="1:4" x14ac:dyDescent="0.15">
      <c r="A4" t="s">
        <v>133</v>
      </c>
      <c r="B4">
        <v>1</v>
      </c>
      <c r="C4" s="104">
        <v>1.3436568978024281E-2</v>
      </c>
      <c r="D4" s="104">
        <v>0.95878441084307153</v>
      </c>
    </row>
    <row r="5" spans="1:4" x14ac:dyDescent="0.15">
      <c r="A5" t="s">
        <v>134</v>
      </c>
      <c r="B5">
        <v>1</v>
      </c>
      <c r="C5" s="104">
        <v>2.7598650214177727E-2</v>
      </c>
      <c r="D5" s="104">
        <v>1.3535159115910811</v>
      </c>
    </row>
    <row r="6" spans="1:4" x14ac:dyDescent="0.15">
      <c r="A6" t="s">
        <v>135</v>
      </c>
      <c r="B6">
        <v>2</v>
      </c>
      <c r="C6" s="104">
        <v>3.4856634302147985E-2</v>
      </c>
      <c r="D6" s="104">
        <v>1.8021418661831727</v>
      </c>
    </row>
    <row r="7" spans="1:4" x14ac:dyDescent="0.15">
      <c r="A7" t="s">
        <v>136</v>
      </c>
      <c r="B7">
        <v>2</v>
      </c>
      <c r="C7" s="104">
        <v>2.7185726110079626E-2</v>
      </c>
      <c r="D7" s="104">
        <v>1.3341960425736881</v>
      </c>
    </row>
    <row r="10" spans="1:4" x14ac:dyDescent="0.15">
      <c r="A10" t="s">
        <v>137</v>
      </c>
      <c r="B10">
        <v>0</v>
      </c>
      <c r="C10" s="104">
        <v>3.2988896577069792E-5</v>
      </c>
      <c r="D10" s="104">
        <v>3.7221351617658183E-3</v>
      </c>
    </row>
    <row r="11" spans="1:4" x14ac:dyDescent="0.15">
      <c r="A11" t="s">
        <v>138</v>
      </c>
      <c r="B11">
        <v>0</v>
      </c>
      <c r="C11" s="104">
        <v>-3.7915512815061722E-5</v>
      </c>
      <c r="D11" s="104">
        <v>-4.6993785988004284E-5</v>
      </c>
    </row>
    <row r="12" spans="1:4" x14ac:dyDescent="0.15">
      <c r="A12" t="s">
        <v>139</v>
      </c>
      <c r="B12">
        <v>1</v>
      </c>
      <c r="C12" s="104">
        <v>8.6283812943204925E-3</v>
      </c>
      <c r="D12" s="104">
        <v>1.0517178146725406</v>
      </c>
    </row>
    <row r="13" spans="1:4" x14ac:dyDescent="0.15">
      <c r="A13" t="s">
        <v>140</v>
      </c>
      <c r="B13">
        <v>1</v>
      </c>
      <c r="C13" s="104">
        <v>7.6341397590276592E-3</v>
      </c>
      <c r="D13" s="104">
        <v>0.85070052436255061</v>
      </c>
    </row>
    <row r="14" spans="1:4" x14ac:dyDescent="0.15">
      <c r="A14" t="s">
        <v>141</v>
      </c>
      <c r="B14">
        <v>2</v>
      </c>
      <c r="C14" s="104">
        <v>1.5893560057661835E-2</v>
      </c>
      <c r="D14" s="104">
        <v>1.2723280502379679</v>
      </c>
    </row>
    <row r="15" spans="1:4" x14ac:dyDescent="0.15">
      <c r="A15" t="s">
        <v>142</v>
      </c>
      <c r="B15">
        <v>2</v>
      </c>
      <c r="C15" s="104">
        <v>1.2322635263489624E-2</v>
      </c>
      <c r="D15" s="104">
        <v>1.233592495062229</v>
      </c>
    </row>
    <row r="19" spans="1:4" x14ac:dyDescent="0.15">
      <c r="A19" t="s">
        <v>143</v>
      </c>
      <c r="B19">
        <v>0</v>
      </c>
      <c r="C19">
        <v>1.8210202182222199E-4</v>
      </c>
      <c r="D19">
        <v>7.3901673552362141E-3</v>
      </c>
    </row>
    <row r="20" spans="1:4" x14ac:dyDescent="0.15">
      <c r="A20" t="s">
        <v>144</v>
      </c>
      <c r="B20">
        <v>0</v>
      </c>
      <c r="C20">
        <v>2.2597835076735017E-5</v>
      </c>
      <c r="D20">
        <v>-8.5780648282886583E-5</v>
      </c>
    </row>
    <row r="21" spans="1:4" x14ac:dyDescent="0.15">
      <c r="A21" t="s">
        <v>145</v>
      </c>
      <c r="B21">
        <v>1</v>
      </c>
      <c r="C21" s="104">
        <v>1.9445779640146887E-2</v>
      </c>
      <c r="D21">
        <v>1.3805922799461401</v>
      </c>
    </row>
    <row r="22" spans="1:4" x14ac:dyDescent="0.15">
      <c r="A22" t="s">
        <v>146</v>
      </c>
      <c r="B22">
        <v>1</v>
      </c>
      <c r="C22" s="104">
        <v>1.9849864294495232E-2</v>
      </c>
      <c r="D22">
        <v>1.2413733015305781</v>
      </c>
    </row>
    <row r="23" spans="1:4" x14ac:dyDescent="0.15">
      <c r="A23" t="s">
        <v>147</v>
      </c>
      <c r="B23">
        <v>2</v>
      </c>
      <c r="C23" s="104">
        <v>3.7617119946990171E-2</v>
      </c>
      <c r="D23">
        <v>1.8795002750857177</v>
      </c>
    </row>
    <row r="24" spans="1:4" x14ac:dyDescent="0.15">
      <c r="A24" t="s">
        <v>148</v>
      </c>
      <c r="B24">
        <v>2</v>
      </c>
      <c r="C24" s="104">
        <v>3.5353115073762827E-2</v>
      </c>
      <c r="D24">
        <v>2.0651010634155207</v>
      </c>
    </row>
    <row r="28" spans="1:4" x14ac:dyDescent="0.15">
      <c r="A28" t="s">
        <v>149</v>
      </c>
      <c r="B28">
        <v>0</v>
      </c>
      <c r="C28" s="104">
        <v>4.3226772431166537E-5</v>
      </c>
      <c r="D28">
        <v>3.7292966174725553E-3</v>
      </c>
    </row>
    <row r="29" spans="1:4" x14ac:dyDescent="0.15">
      <c r="A29" t="s">
        <v>150</v>
      </c>
      <c r="B29">
        <v>0</v>
      </c>
      <c r="C29" s="104">
        <v>-4.2571563369559102E-5</v>
      </c>
      <c r="D29">
        <v>-3.9780056881948013E-5</v>
      </c>
    </row>
    <row r="30" spans="1:4" x14ac:dyDescent="0.15">
      <c r="A30" t="s">
        <v>151</v>
      </c>
      <c r="B30">
        <v>1</v>
      </c>
      <c r="C30" s="104">
        <v>0.16849074058961006</v>
      </c>
      <c r="D30">
        <v>2.540834698128863</v>
      </c>
    </row>
    <row r="31" spans="1:4" x14ac:dyDescent="0.15">
      <c r="A31" t="s">
        <v>152</v>
      </c>
      <c r="B31">
        <v>1</v>
      </c>
      <c r="C31" s="104">
        <v>0.12661710238541102</v>
      </c>
      <c r="D31">
        <v>2.1734222188555523</v>
      </c>
    </row>
    <row r="32" spans="1:4" x14ac:dyDescent="0.15">
      <c r="A32" t="s">
        <v>153</v>
      </c>
      <c r="B32">
        <v>2</v>
      </c>
      <c r="C32" s="104">
        <v>0.19238735705421081</v>
      </c>
      <c r="D32">
        <v>2.6645985967955395</v>
      </c>
    </row>
    <row r="33" spans="1:4" x14ac:dyDescent="0.15">
      <c r="A33" t="s">
        <v>154</v>
      </c>
      <c r="B33">
        <v>2</v>
      </c>
      <c r="C33" s="104">
        <v>0.17417758205872066</v>
      </c>
      <c r="D33">
        <v>2.749677750030616</v>
      </c>
    </row>
    <row r="38" spans="1:4" x14ac:dyDescent="0.15">
      <c r="A38" t="s">
        <v>155</v>
      </c>
      <c r="B38">
        <v>0</v>
      </c>
      <c r="C38" s="104">
        <v>9.140339005257259E-5</v>
      </c>
      <c r="D38">
        <v>3.718789664209386E-3</v>
      </c>
    </row>
    <row r="39" spans="1:4" x14ac:dyDescent="0.15">
      <c r="A39" t="s">
        <v>156</v>
      </c>
      <c r="B39">
        <v>0</v>
      </c>
      <c r="C39" s="104">
        <v>1.0627511710797221E-4</v>
      </c>
      <c r="D39">
        <v>-1.3078804509675942E-4</v>
      </c>
    </row>
    <row r="40" spans="1:4" x14ac:dyDescent="0.15">
      <c r="A40" t="s">
        <v>157</v>
      </c>
      <c r="B40">
        <v>1</v>
      </c>
      <c r="C40">
        <v>1.8964378362553543E-2</v>
      </c>
      <c r="D40">
        <v>1.8059760755130789</v>
      </c>
    </row>
    <row r="41" spans="1:4" x14ac:dyDescent="0.15">
      <c r="A41" t="s">
        <v>158</v>
      </c>
      <c r="B41">
        <v>1</v>
      </c>
      <c r="C41">
        <v>1.4777024026341377E-2</v>
      </c>
      <c r="D41">
        <v>1.685936977951533</v>
      </c>
    </row>
    <row r="42" spans="1:4" x14ac:dyDescent="0.15">
      <c r="A42" t="s">
        <v>159</v>
      </c>
      <c r="B42">
        <v>2</v>
      </c>
      <c r="C42" s="104">
        <v>2.3674597049092201E-2</v>
      </c>
      <c r="D42">
        <v>1.98389914051799</v>
      </c>
    </row>
    <row r="43" spans="1:4" x14ac:dyDescent="0.15">
      <c r="A43" t="s">
        <v>160</v>
      </c>
      <c r="B43">
        <v>2</v>
      </c>
      <c r="C43" s="104">
        <v>2.3386500478624984E-2</v>
      </c>
      <c r="D43">
        <v>2.3087073548421051</v>
      </c>
    </row>
    <row r="50" spans="1:4" x14ac:dyDescent="0.15">
      <c r="A50" t="s">
        <v>161</v>
      </c>
      <c r="B50">
        <v>0</v>
      </c>
      <c r="C50" s="104">
        <v>1.110644722748743E-4</v>
      </c>
      <c r="D50">
        <v>3.6651048831085184E-3</v>
      </c>
    </row>
    <row r="51" spans="1:4" x14ac:dyDescent="0.15">
      <c r="A51" t="s">
        <v>162</v>
      </c>
      <c r="B51">
        <v>0</v>
      </c>
      <c r="C51" s="104">
        <v>6.2925350160057374E-5</v>
      </c>
      <c r="D51">
        <v>3.6892029201946921E-3</v>
      </c>
    </row>
    <row r="52" spans="1:4" x14ac:dyDescent="0.15">
      <c r="A52" t="s">
        <v>163</v>
      </c>
      <c r="B52">
        <v>1</v>
      </c>
      <c r="C52" s="104">
        <v>9.7069211401895304E-3</v>
      </c>
      <c r="D52">
        <v>0.54508970248122357</v>
      </c>
    </row>
    <row r="53" spans="1:4" x14ac:dyDescent="0.15">
      <c r="A53" t="s">
        <v>164</v>
      </c>
      <c r="B53">
        <v>1</v>
      </c>
      <c r="C53" s="104">
        <v>9.8975047163253008E-3</v>
      </c>
      <c r="D53">
        <v>0.49094553860859436</v>
      </c>
    </row>
    <row r="54" spans="1:4" x14ac:dyDescent="0.15">
      <c r="A54" t="s">
        <v>165</v>
      </c>
      <c r="B54">
        <v>2</v>
      </c>
      <c r="C54" s="104">
        <v>1.3167048021556056E-2</v>
      </c>
      <c r="D54">
        <v>0.7075605105008127</v>
      </c>
    </row>
    <row r="55" spans="1:4" x14ac:dyDescent="0.15">
      <c r="A55" t="s">
        <v>166</v>
      </c>
      <c r="B55">
        <v>2</v>
      </c>
      <c r="C55" s="104">
        <v>1.0200503463778101E-2</v>
      </c>
      <c r="D55">
        <v>0.54125554542471677</v>
      </c>
    </row>
  </sheetData>
  <pageMargins left="0.75" right="0.75" top="1" bottom="1" header="0.5" footer="0.5"/>
  <pageSetup orientation="portrait" horizontalDpi="4294967292" verticalDpi="4294967292"/>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E1F1-B93C-0444-824C-8B995EE0604E}">
  <dimension ref="A1:C48"/>
  <sheetViews>
    <sheetView tabSelected="1" zoomScale="105" workbookViewId="0">
      <selection activeCell="E20" sqref="E20"/>
    </sheetView>
  </sheetViews>
  <sheetFormatPr baseColWidth="10" defaultRowHeight="13" x14ac:dyDescent="0.15"/>
  <cols>
    <col min="1" max="1" width="19.83203125" bestFit="1" customWidth="1"/>
  </cols>
  <sheetData>
    <row r="1" spans="1:3" x14ac:dyDescent="0.15">
      <c r="A1" s="107" t="s">
        <v>194</v>
      </c>
      <c r="B1" s="108" t="s">
        <v>128</v>
      </c>
      <c r="C1" s="108" t="s">
        <v>129</v>
      </c>
    </row>
    <row r="2" spans="1:3" x14ac:dyDescent="0.15">
      <c r="A2" s="107" t="s">
        <v>222</v>
      </c>
      <c r="B2" s="108">
        <v>-1.2040065842199136E-3</v>
      </c>
      <c r="C2" s="108">
        <v>0.24212135631044837</v>
      </c>
    </row>
    <row r="3" spans="1:3" x14ac:dyDescent="0.15">
      <c r="A3" s="107" t="s">
        <v>243</v>
      </c>
      <c r="B3" s="108">
        <v>0.2570341777999966</v>
      </c>
      <c r="C3" s="108">
        <v>4.9274476560604663</v>
      </c>
    </row>
    <row r="4" spans="1:3" x14ac:dyDescent="0.15">
      <c r="A4" s="107" t="s">
        <v>257</v>
      </c>
      <c r="B4" s="108">
        <v>0.10422574011002446</v>
      </c>
      <c r="C4" s="108">
        <v>3.2365251896417657</v>
      </c>
    </row>
    <row r="5" spans="1:3" x14ac:dyDescent="0.15">
      <c r="A5" s="107" t="s">
        <v>274</v>
      </c>
      <c r="B5" s="108">
        <v>0.16353475717724969</v>
      </c>
      <c r="C5" s="108">
        <v>4.9794704788049078</v>
      </c>
    </row>
    <row r="6" spans="1:3" x14ac:dyDescent="0.15">
      <c r="A6" s="107" t="s">
        <v>291</v>
      </c>
      <c r="B6" s="108">
        <v>0.13850238718901806</v>
      </c>
      <c r="C6" s="108">
        <v>3.8346640605036715</v>
      </c>
    </row>
    <row r="7" spans="1:3" x14ac:dyDescent="0.15">
      <c r="A7" s="107" t="s">
        <v>308</v>
      </c>
      <c r="B7" s="108">
        <v>0.15814177072118241</v>
      </c>
      <c r="C7" s="108">
        <v>5.0182731141378074</v>
      </c>
    </row>
    <row r="8" spans="1:3" x14ac:dyDescent="0.15">
      <c r="A8" s="107" t="s">
        <v>326</v>
      </c>
      <c r="B8" s="108">
        <v>0.11838251503454733</v>
      </c>
      <c r="C8" s="108">
        <v>2.6771381465564907</v>
      </c>
    </row>
    <row r="9" spans="1:3" x14ac:dyDescent="0.15">
      <c r="A9" s="107" t="s">
        <v>343</v>
      </c>
      <c r="B9" s="108">
        <v>0.12710878173100795</v>
      </c>
      <c r="C9" s="108">
        <v>3.7565095759770153</v>
      </c>
    </row>
    <row r="10" spans="1:3" x14ac:dyDescent="0.15">
      <c r="A10" s="107" t="s">
        <v>360</v>
      </c>
      <c r="B10" s="108">
        <v>0.18006713191821266</v>
      </c>
      <c r="C10" s="108">
        <v>4.2247518996625066</v>
      </c>
    </row>
    <row r="11" spans="1:3" x14ac:dyDescent="0.15">
      <c r="A11" s="107" t="s">
        <v>379</v>
      </c>
      <c r="B11" s="108">
        <v>6.845616758945075E-2</v>
      </c>
      <c r="C11" s="108">
        <v>2.1047438155428679</v>
      </c>
    </row>
    <row r="12" spans="1:3" x14ac:dyDescent="0.15">
      <c r="A12" s="107" t="s">
        <v>396</v>
      </c>
      <c r="B12" s="108">
        <v>8.9849470981115551E-2</v>
      </c>
      <c r="C12" s="108">
        <v>3.5866284585168242</v>
      </c>
    </row>
    <row r="13" spans="1:3" x14ac:dyDescent="0.15">
      <c r="A13" s="107" t="s">
        <v>415</v>
      </c>
      <c r="B13" s="108">
        <v>4.9560819130204811E-2</v>
      </c>
      <c r="C13" s="108">
        <v>1.1414983013935098</v>
      </c>
    </row>
    <row r="14" spans="1:3" x14ac:dyDescent="0.15">
      <c r="A14" s="107" t="s">
        <v>431</v>
      </c>
      <c r="B14" s="108">
        <v>0.10338858831682168</v>
      </c>
      <c r="C14" s="108">
        <v>3.0935109491898154</v>
      </c>
    </row>
    <row r="15" spans="1:3" x14ac:dyDescent="0.15">
      <c r="A15" s="107" t="s">
        <v>450</v>
      </c>
      <c r="B15" s="108">
        <v>-8.8835259747830004E-4</v>
      </c>
      <c r="C15" s="108">
        <v>0.17882028479307785</v>
      </c>
    </row>
    <row r="16" spans="1:3" x14ac:dyDescent="0.15">
      <c r="A16" s="107" t="s">
        <v>469</v>
      </c>
      <c r="B16" s="108">
        <v>1.8188150282258402E-3</v>
      </c>
      <c r="C16" s="108">
        <v>0.2046420029015773</v>
      </c>
    </row>
    <row r="17" spans="1:3" x14ac:dyDescent="0.15">
      <c r="A17" s="107" t="s">
        <v>488</v>
      </c>
      <c r="B17" s="108">
        <v>0.37274621301025301</v>
      </c>
      <c r="C17" s="108">
        <v>11.053643109781055</v>
      </c>
    </row>
    <row r="18" spans="1:3" x14ac:dyDescent="0.15">
      <c r="A18" s="107" t="s">
        <v>507</v>
      </c>
      <c r="B18" s="108">
        <v>0.25562782055358874</v>
      </c>
      <c r="C18" s="108">
        <v>10.156122486451125</v>
      </c>
    </row>
    <row r="19" spans="1:3" x14ac:dyDescent="0.15">
      <c r="A19" s="107" t="s">
        <v>222</v>
      </c>
      <c r="B19" s="108">
        <v>-1.3691083403734431E-3</v>
      </c>
      <c r="C19" s="108">
        <v>0.26822348290424425</v>
      </c>
    </row>
    <row r="20" spans="1:3" x14ac:dyDescent="0.15">
      <c r="A20" s="107" t="s">
        <v>543</v>
      </c>
      <c r="B20" s="108">
        <v>-5.6095333332254447E-4</v>
      </c>
      <c r="C20" s="108">
        <v>5.1055721128380735E-2</v>
      </c>
    </row>
    <row r="21" spans="1:3" x14ac:dyDescent="0.15">
      <c r="A21" s="107" t="s">
        <v>561</v>
      </c>
      <c r="B21" s="108">
        <v>0.30618994468019467</v>
      </c>
      <c r="C21" s="108">
        <v>8.4391826313006444</v>
      </c>
    </row>
    <row r="22" spans="1:3" x14ac:dyDescent="0.15">
      <c r="A22" s="107" t="s">
        <v>576</v>
      </c>
      <c r="B22" s="108">
        <v>0.38325544628634312</v>
      </c>
      <c r="C22" s="108">
        <v>11.092579180875925</v>
      </c>
    </row>
    <row r="23" spans="1:3" x14ac:dyDescent="0.15">
      <c r="A23" s="107" t="s">
        <v>592</v>
      </c>
      <c r="B23" s="108">
        <v>0.40830519580268587</v>
      </c>
      <c r="C23" s="108">
        <v>10.143219274901019</v>
      </c>
    </row>
    <row r="24" spans="1:3" x14ac:dyDescent="0.15">
      <c r="A24" s="107" t="s">
        <v>608</v>
      </c>
      <c r="B24" s="108">
        <v>0.27185417811521567</v>
      </c>
      <c r="C24" s="108">
        <v>10.03917134395113</v>
      </c>
    </row>
    <row r="25" spans="1:3" x14ac:dyDescent="0.15">
      <c r="A25" s="107" t="s">
        <v>621</v>
      </c>
      <c r="B25" s="108">
        <v>0.22001034908785042</v>
      </c>
      <c r="C25" s="108">
        <v>8.1530555239639817</v>
      </c>
    </row>
    <row r="26" spans="1:3" x14ac:dyDescent="0.15">
      <c r="A26" s="107" t="s">
        <v>639</v>
      </c>
      <c r="B26" s="108">
        <v>0.24125116738609584</v>
      </c>
      <c r="C26" s="108">
        <v>8.0231879845619076</v>
      </c>
    </row>
    <row r="27" spans="1:3" x14ac:dyDescent="0.15">
      <c r="A27" s="107" t="s">
        <v>655</v>
      </c>
      <c r="B27" s="108">
        <v>0.18997192313865977</v>
      </c>
      <c r="C27" s="108">
        <v>6.617231083873377</v>
      </c>
    </row>
    <row r="28" spans="1:3" x14ac:dyDescent="0.15">
      <c r="A28" s="107" t="s">
        <v>668</v>
      </c>
      <c r="B28" s="108">
        <v>0.24401113506393102</v>
      </c>
      <c r="C28" s="108">
        <v>9.70090151506942</v>
      </c>
    </row>
    <row r="29" spans="1:3" x14ac:dyDescent="0.15">
      <c r="A29" s="107" t="s">
        <v>682</v>
      </c>
      <c r="B29" s="108">
        <v>0.30533060777207965</v>
      </c>
      <c r="C29" s="108">
        <v>10.572489135920195</v>
      </c>
    </row>
    <row r="30" spans="1:3" x14ac:dyDescent="0.15">
      <c r="A30" s="107" t="s">
        <v>694</v>
      </c>
      <c r="B30" s="108">
        <v>0.19542400547794761</v>
      </c>
      <c r="C30" s="108">
        <v>1.0252855386040129</v>
      </c>
    </row>
    <row r="31" spans="1:3" x14ac:dyDescent="0.15">
      <c r="A31" s="107" t="s">
        <v>707</v>
      </c>
      <c r="B31" s="108">
        <v>1.2126716973527431E-4</v>
      </c>
      <c r="C31" s="108">
        <v>0.12765327929404344</v>
      </c>
    </row>
    <row r="32" spans="1:3" x14ac:dyDescent="0.15">
      <c r="A32" s="107" t="s">
        <v>721</v>
      </c>
      <c r="B32" s="108">
        <v>6.9268780241894617E-2</v>
      </c>
      <c r="C32" s="108">
        <v>0.54417938361964346</v>
      </c>
    </row>
    <row r="33" spans="1:3" x14ac:dyDescent="0.15">
      <c r="A33" s="107" t="s">
        <v>843</v>
      </c>
      <c r="B33" s="108">
        <v>-4.1216683940755831E-3</v>
      </c>
      <c r="C33" s="108">
        <v>2.5259318895669819E-2</v>
      </c>
    </row>
    <row r="34" spans="1:3" x14ac:dyDescent="0.15">
      <c r="A34" s="107" t="s">
        <v>859</v>
      </c>
      <c r="B34" s="108">
        <v>9.6034539894270451E-2</v>
      </c>
      <c r="C34" s="108">
        <v>1.0641804714007255</v>
      </c>
    </row>
    <row r="35" spans="1:3" x14ac:dyDescent="0.15">
      <c r="A35" s="107" t="s">
        <v>870</v>
      </c>
      <c r="B35" s="108">
        <v>8.8345160400679884E-2</v>
      </c>
      <c r="C35" s="108">
        <v>0.90787730390228072</v>
      </c>
    </row>
    <row r="36" spans="1:3" x14ac:dyDescent="0.15">
      <c r="A36" s="107" t="s">
        <v>882</v>
      </c>
      <c r="B36" s="108">
        <v>9.7478768588279821E-2</v>
      </c>
      <c r="C36" s="108">
        <v>1.0512976531950053</v>
      </c>
    </row>
    <row r="37" spans="1:3" x14ac:dyDescent="0.15">
      <c r="A37" s="107" t="s">
        <v>897</v>
      </c>
      <c r="B37" s="108">
        <v>0.11998815304973839</v>
      </c>
      <c r="C37" s="108">
        <v>1.415325558886358</v>
      </c>
    </row>
    <row r="38" spans="1:3" x14ac:dyDescent="0.15">
      <c r="A38" s="107" t="s">
        <v>910</v>
      </c>
      <c r="B38" s="108">
        <v>5.0997299028992062E-2</v>
      </c>
      <c r="C38" s="108">
        <v>0.59548175873226927</v>
      </c>
    </row>
    <row r="39" spans="1:3" x14ac:dyDescent="0.15">
      <c r="A39" s="107" t="s">
        <v>920</v>
      </c>
      <c r="B39" s="108">
        <v>5.3532710423026014E-2</v>
      </c>
      <c r="C39" s="108">
        <v>0.66099972742806468</v>
      </c>
    </row>
    <row r="40" spans="1:3" x14ac:dyDescent="0.15">
      <c r="A40" s="107" t="s">
        <v>935</v>
      </c>
      <c r="B40" s="108">
        <v>6.5513136166476221E-2</v>
      </c>
      <c r="C40" s="108">
        <v>0.6348223564256753</v>
      </c>
    </row>
    <row r="41" spans="1:3" x14ac:dyDescent="0.15">
      <c r="A41" s="107" t="s">
        <v>949</v>
      </c>
      <c r="B41" s="108">
        <v>1.1225054255392383E-2</v>
      </c>
      <c r="C41" s="108">
        <v>0.23186998274919018</v>
      </c>
    </row>
    <row r="42" spans="1:3" x14ac:dyDescent="0.15">
      <c r="A42" s="107" t="s">
        <v>961</v>
      </c>
      <c r="B42" s="108">
        <v>8.4169315719124869E-3</v>
      </c>
      <c r="C42" s="108">
        <v>0.19284231740928118</v>
      </c>
    </row>
    <row r="43" spans="1:3" x14ac:dyDescent="0.15">
      <c r="A43" s="107" t="s">
        <v>974</v>
      </c>
      <c r="B43" s="108">
        <v>8.0722485620185521E-3</v>
      </c>
      <c r="C43" s="108">
        <v>0.20570984060671232</v>
      </c>
    </row>
    <row r="44" spans="1:3" x14ac:dyDescent="0.15">
      <c r="A44" s="107" t="s">
        <v>988</v>
      </c>
      <c r="B44" s="108">
        <v>5.1091114567880673E-2</v>
      </c>
      <c r="C44" s="108">
        <v>1.675400292357335</v>
      </c>
    </row>
    <row r="45" spans="1:3" x14ac:dyDescent="0.15">
      <c r="A45" s="107" t="s">
        <v>997</v>
      </c>
      <c r="B45" s="108">
        <v>6.450604122194984E-5</v>
      </c>
      <c r="C45" s="108">
        <v>0.11484324423121532</v>
      </c>
    </row>
    <row r="46" spans="1:3" x14ac:dyDescent="0.15">
      <c r="A46" s="107" t="s">
        <v>1010</v>
      </c>
    </row>
    <row r="47" spans="1:3" x14ac:dyDescent="0.15">
      <c r="A47" s="107" t="s">
        <v>1022</v>
      </c>
    </row>
    <row r="48" spans="1:3" x14ac:dyDescent="0.15">
      <c r="A48" s="107" t="s">
        <v>1034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INFO</vt:lpstr>
      <vt:lpstr>Raw Data </vt:lpstr>
      <vt:lpstr>Raw Data Cleaned Up </vt:lpstr>
      <vt:lpstr>N2 Calc</vt:lpstr>
      <vt:lpstr>Rate summary</vt:lpstr>
      <vt:lpstr>Sheet1</vt:lpstr>
    </vt:vector>
  </TitlesOfParts>
  <Company>UNCW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UNCW Faculty &amp; Staff</dc:creator>
  <cp:lastModifiedBy>Microsoft Office User</cp:lastModifiedBy>
  <cp:lastPrinted>2013-12-16T16:45:45Z</cp:lastPrinted>
  <dcterms:created xsi:type="dcterms:W3CDTF">2006-11-25T23:46:58Z</dcterms:created>
  <dcterms:modified xsi:type="dcterms:W3CDTF">2022-09-29T15:44:16Z</dcterms:modified>
</cp:coreProperties>
</file>