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roser\Documents\Code Workshop\3D_Model\docs\"/>
    </mc:Choice>
  </mc:AlternateContent>
  <xr:revisionPtr revIDLastSave="0" documentId="8_{4BE87392-FAED-4A51-9FB1-3A9316C40F63}" xr6:coauthVersionLast="47" xr6:coauthVersionMax="47" xr10:uidLastSave="{00000000-0000-0000-0000-000000000000}"/>
  <bookViews>
    <workbookView xWindow="2340" yWindow="2340" windowWidth="14970" windowHeight="11865" activeTab="1" xr2:uid="{AB32BF37-6F52-4D9C-998A-01C7DF953824}"/>
  </bookViews>
  <sheets>
    <sheet name="eleProperties" sheetId="3" r:id="rId1"/>
    <sheet name="Sheet1" sheetId="1" r:id="rId2"/>
  </sheets>
  <definedNames>
    <definedName name="Element_Names">eleProperties[PropertyID]</definedName>
    <definedName name="ExternalData_1" localSheetId="0" hidden="1">eleProperties!$A$1:$P$13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D28" i="1" l="1"/>
  <c r="C28" i="1"/>
  <c r="D24" i="1"/>
  <c r="C24" i="1"/>
  <c r="C21" i="1"/>
  <c r="C25" i="1" s="1"/>
  <c r="D21" i="1"/>
  <c r="D25" i="1" s="1"/>
  <c r="C22" i="1"/>
  <c r="D22" i="1"/>
  <c r="C23" i="1"/>
  <c r="D23" i="1"/>
  <c r="D20" i="1"/>
  <c r="C20" i="1"/>
  <c r="C13" i="1"/>
  <c r="C5" i="1"/>
  <c r="C4" i="1"/>
  <c r="K5" i="1" s="1"/>
  <c r="K6" i="1" l="1"/>
  <c r="K7" i="1"/>
  <c r="K8" i="1"/>
  <c r="C9" i="1"/>
  <c r="D29" i="1"/>
  <c r="C29" i="1"/>
  <c r="D26" i="1"/>
  <c r="D27" i="1" s="1"/>
  <c r="C26" i="1"/>
  <c r="C27" i="1" s="1"/>
  <c r="C34" i="1" l="1"/>
  <c r="C33" i="1" l="1"/>
  <c r="C32" i="1"/>
  <c r="C35" i="1" s="1"/>
  <c r="C16" i="1"/>
  <c r="C37" i="1" l="1"/>
  <c r="I8" i="1"/>
  <c r="J8" i="1" s="1"/>
  <c r="I6" i="1"/>
  <c r="J6" i="1" s="1"/>
  <c r="I5" i="1"/>
  <c r="J5" i="1" s="1"/>
  <c r="I7" i="1"/>
  <c r="J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wroser</author>
  </authors>
  <commentList>
    <comment ref="G12" authorId="0" shapeId="0" xr:uid="{45E44824-5416-43FE-A4AC-F1BD04AB6ED0}">
      <text>
        <r>
          <rPr>
            <b/>
            <sz val="9"/>
            <color indexed="81"/>
            <rFont val="Tahoma"/>
            <family val="2"/>
          </rPr>
          <t>wroser:</t>
        </r>
        <r>
          <rPr>
            <sz val="9"/>
            <color indexed="81"/>
            <rFont val="Tahoma"/>
            <family val="2"/>
          </rPr>
          <t xml:space="preserve">
Table 6.8</t>
        </r>
      </text>
    </comment>
    <comment ref="I12" authorId="0" shapeId="0" xr:uid="{E408081A-C04F-4AF7-AE46-6F108CA79E8B}">
      <text>
        <r>
          <rPr>
            <b/>
            <sz val="9"/>
            <color indexed="81"/>
            <rFont val="Tahoma"/>
            <family val="2"/>
          </rPr>
          <t>wroser:</t>
        </r>
        <r>
          <rPr>
            <sz val="9"/>
            <color indexed="81"/>
            <rFont val="Tahoma"/>
            <family val="2"/>
          </rPr>
          <t xml:space="preserve">
Table 6.6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AD578-AC7A-4DAC-B7A7-048F31568C67}" keepAlive="1" name="Query - eleProperties" description="Connection to the 'eleProperties' query in the workbook." type="5" refreshedVersion="8" background="1" saveData="1">
    <dbPr connection="Provider=Microsoft.Mashup.OleDb.1;Data Source=$Workbook$;Location=eleProperties;Extended Properties=&quot;&quot;" command="SELECT * FROM [eleProperties]"/>
  </connection>
</connections>
</file>

<file path=xl/sharedStrings.xml><?xml version="1.0" encoding="utf-8"?>
<sst xmlns="http://schemas.openxmlformats.org/spreadsheetml/2006/main" count="85" uniqueCount="63">
  <si>
    <t>PropertyID</t>
  </si>
  <si>
    <t>b</t>
  </si>
  <si>
    <t>h</t>
  </si>
  <si>
    <t>A</t>
  </si>
  <si>
    <t>E</t>
  </si>
  <si>
    <t>G</t>
  </si>
  <si>
    <t>J</t>
  </si>
  <si>
    <t>Iy</t>
  </si>
  <si>
    <t>Iz</t>
  </si>
  <si>
    <t>alpha</t>
  </si>
  <si>
    <t>fy</t>
  </si>
  <si>
    <t>fail_strain</t>
  </si>
  <si>
    <t>init_force</t>
  </si>
  <si>
    <t>D</t>
  </si>
  <si>
    <t>t</t>
  </si>
  <si>
    <t>PTeff CLT</t>
  </si>
  <si>
    <t>PTeff MPP</t>
  </si>
  <si>
    <t>PT125 CLT</t>
  </si>
  <si>
    <t>PT200 CLT</t>
  </si>
  <si>
    <t>PT125 MPP</t>
  </si>
  <si>
    <t>PT200 MPP</t>
  </si>
  <si>
    <t>UFP Upper</t>
  </si>
  <si>
    <t>UFP Lower</t>
  </si>
  <si>
    <t>CLT9</t>
  </si>
  <si>
    <t>MPP9</t>
  </si>
  <si>
    <t>ms CLT</t>
  </si>
  <si>
    <t>ms MPP</t>
  </si>
  <si>
    <t>Wall</t>
  </si>
  <si>
    <t>I</t>
  </si>
  <si>
    <t>h1</t>
  </si>
  <si>
    <t>K</t>
  </si>
  <si>
    <t>ksi</t>
  </si>
  <si>
    <t>in4</t>
  </si>
  <si>
    <t>ft</t>
  </si>
  <si>
    <t>in</t>
  </si>
  <si>
    <t>kip-in/rad</t>
  </si>
  <si>
    <t>Kφ</t>
  </si>
  <si>
    <t>φd</t>
  </si>
  <si>
    <t>Decompression Point</t>
  </si>
  <si>
    <t>Wall Stiffness</t>
  </si>
  <si>
    <t>Fpt</t>
  </si>
  <si>
    <t>kip</t>
  </si>
  <si>
    <t>Npt</t>
  </si>
  <si>
    <t>rods</t>
  </si>
  <si>
    <t>rad</t>
  </si>
  <si>
    <t>UFP</t>
  </si>
  <si>
    <t>Fy</t>
  </si>
  <si>
    <t>Δy</t>
  </si>
  <si>
    <t>α</t>
  </si>
  <si>
    <t>Ky</t>
  </si>
  <si>
    <t>UFP Stiffness</t>
  </si>
  <si>
    <t>σy</t>
  </si>
  <si>
    <t>Offset</t>
  </si>
  <si>
    <t>Multiple UFPs</t>
  </si>
  <si>
    <t>N</t>
  </si>
  <si>
    <t>Leff</t>
  </si>
  <si>
    <t>Ganey 2015</t>
  </si>
  <si>
    <t>in^4</t>
  </si>
  <si>
    <t>Specimen</t>
  </si>
  <si>
    <t>3c</t>
  </si>
  <si>
    <t>Kinit</t>
  </si>
  <si>
    <t>3b</t>
  </si>
  <si>
    <t>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</si>
</sst>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00"/>
    <numFmt numFmtId="166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1" applyNumberFormat="0" applyAlignment="0" applyProtection="0"/>
  </cellStyleXfs>
  <cellXfs count="12">
    <xf numFmtId="0" fontId="0" fillId="0" borderId="0" xfId="0"/>
    <xf numFmtId="0" fontId="0" fillId="0" borderId="0" xfId="0" applyNumberFormat="1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2" borderId="1" xfId="2"/>
    <xf numFmtId="1" fontId="2" fillId="2" borderId="1" xfId="2" applyNumberFormat="1"/>
    <xf numFmtId="2" fontId="0" fillId="0" borderId="0" xfId="0" applyNumberFormat="1"/>
    <xf numFmtId="166" fontId="0" fillId="0" borderId="0" xfId="0" applyNumberFormat="1"/>
    <xf numFmtId="1" fontId="0" fillId="0" borderId="0" xfId="0" applyNumberFormat="1"/>
    <xf numFmtId="49" fontId="0" fillId="0" borderId="0" xfId="0" applyNumberFormat="1"/>
    <xf numFmtId="43" fontId="0" fillId="0" borderId="0" xfId="1" applyFont="1"/>
  </cellXfs>
  <cellStyles count="3">
    <cellStyle name="Comma" xfId="1" builtinId="3"/>
    <cellStyle name="Input" xfId="2" builtinId="20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9E6EC46-9E7F-44D6-9F93-F25C17896731}" autoFormatId="16" applyNumberFormats="0" applyBorderFormats="0" applyFontFormats="0" applyPatternFormats="0" applyAlignmentFormats="0" applyWidthHeightFormats="0">
  <queryTableRefresh nextId="17">
    <queryTableFields count="16">
      <queryTableField id="1" name="PropertyID" tableColumnId="1"/>
      <queryTableField id="2" name="b" tableColumnId="2"/>
      <queryTableField id="3" name="h" tableColumnId="3"/>
      <queryTableField id="4" name="A" tableColumnId="4"/>
      <queryTableField id="5" name="E" tableColumnId="5"/>
      <queryTableField id="6" name="G" tableColumnId="6"/>
      <queryTableField id="7" name="J" tableColumnId="7"/>
      <queryTableField id="8" name="Iy" tableColumnId="8"/>
      <queryTableField id="9" name="Iz" tableColumnId="9"/>
      <queryTableField id="10" name="alpha" tableColumnId="10"/>
      <queryTableField id="11" name="fy" tableColumnId="11"/>
      <queryTableField id="12" name="fail_strain" tableColumnId="12"/>
      <queryTableField id="13" name="init_force" tableColumnId="13"/>
      <queryTableField id="14" name="D" tableColumnId="14"/>
      <queryTableField id="15" name="t" tableColumnId="15"/>
      <queryTableField id="16" name="Leff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2BAB6BA-A5FA-48AA-9BC4-2B6D81B6BF7B}" name="eleProperties" displayName="eleProperties" ref="A1:P13" tableType="queryTable" totalsRowShown="0">
  <autoFilter ref="A1:P13" xr:uid="{A2BAB6BA-A5FA-48AA-9BC4-2B6D81B6BF7B}"/>
  <tableColumns count="16">
    <tableColumn id="1" xr3:uid="{1C8273B4-C77A-4B10-973A-1DCFE01AEA76}" uniqueName="1" name="PropertyID" queryTableFieldId="1" dataDxfId="0"/>
    <tableColumn id="2" xr3:uid="{5A95D6A4-0292-488B-AC5A-A98EB2EB6B2F}" uniqueName="2" name="b" queryTableFieldId="2"/>
    <tableColumn id="3" xr3:uid="{9BD3F3A7-8D39-4240-9EAA-0710D8BA4F89}" uniqueName="3" name="h" queryTableFieldId="3"/>
    <tableColumn id="4" xr3:uid="{73AC4984-CB44-42D4-89CC-DB040227C52B}" uniqueName="4" name="A" queryTableFieldId="4"/>
    <tableColumn id="5" xr3:uid="{AA598C2C-209A-41F0-95CD-6F29F0FD0006}" uniqueName="5" name="E" queryTableFieldId="5"/>
    <tableColumn id="6" xr3:uid="{1595CBFB-5D75-4F98-BCBB-B04CBAFAC131}" uniqueName="6" name="G" queryTableFieldId="6"/>
    <tableColumn id="7" xr3:uid="{2FA86682-1022-41F6-A20D-B55AF478EDED}" uniqueName="7" name="J" queryTableFieldId="7"/>
    <tableColumn id="8" xr3:uid="{FD676747-2932-4565-8CC6-87C1F80D0965}" uniqueName="8" name="Iy" queryTableFieldId="8"/>
    <tableColumn id="9" xr3:uid="{F38C8044-6815-4566-85CF-CCB86C846CAE}" uniqueName="9" name="Iz" queryTableFieldId="9"/>
    <tableColumn id="10" xr3:uid="{0E33BBAE-6EE4-4965-854F-2442975E1A7A}" uniqueName="10" name="alpha" queryTableFieldId="10"/>
    <tableColumn id="11" xr3:uid="{BBF08078-8554-4A3A-A107-B116CBB09445}" uniqueName="11" name="fy" queryTableFieldId="11"/>
    <tableColumn id="12" xr3:uid="{07151DBF-2033-472B-8E26-BC50F89A69E9}" uniqueName="12" name="fail_strain" queryTableFieldId="12"/>
    <tableColumn id="13" xr3:uid="{07786A60-0B79-48D1-9DE8-2427DCE502E9}" uniqueName="13" name="init_force" queryTableFieldId="13"/>
    <tableColumn id="14" xr3:uid="{5C889586-E5FE-4DDA-BECC-2A05E0CA2A54}" uniqueName="14" name="D" queryTableFieldId="14"/>
    <tableColumn id="15" xr3:uid="{2DF7BE46-44FA-4DED-B916-8DCA9CD41C90}" uniqueName="15" name="t" queryTableFieldId="15"/>
    <tableColumn id="16" xr3:uid="{719E1299-520A-4E08-B643-3921B3CF12F3}" uniqueName="16" name="Leff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C62FB-0901-43DB-9B68-364ECC9F0C8E}">
  <sheetPr codeName="Sheet3"/>
  <dimension ref="A1:P13"/>
  <sheetViews>
    <sheetView workbookViewId="0">
      <selection activeCell="A2" sqref="A2:A13"/>
    </sheetView>
  </sheetViews>
  <sheetFormatPr defaultRowHeight="15" x14ac:dyDescent="0.25"/>
  <cols>
    <col min="1" max="1" width="12.85546875" bestFit="1" customWidth="1"/>
    <col min="2" max="2" width="8" bestFit="1" customWidth="1"/>
    <col min="3" max="3" width="7" bestFit="1" customWidth="1"/>
    <col min="4" max="4" width="12" bestFit="1" customWidth="1"/>
    <col min="5" max="6" width="7" bestFit="1" customWidth="1"/>
    <col min="7" max="9" width="12" bestFit="1" customWidth="1"/>
    <col min="10" max="10" width="8.140625" bestFit="1" customWidth="1"/>
    <col min="11" max="11" width="7.7109375" bestFit="1" customWidth="1"/>
    <col min="12" max="12" width="12.140625" bestFit="1" customWidth="1"/>
    <col min="13" max="13" width="11.85546875" bestFit="1" customWidth="1"/>
    <col min="14" max="15" width="6" bestFit="1" customWidth="1"/>
    <col min="16" max="16" width="6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55</v>
      </c>
    </row>
    <row r="2" spans="1:16" x14ac:dyDescent="0.25">
      <c r="A2" s="1" t="s">
        <v>15</v>
      </c>
      <c r="D2">
        <v>1.1539999999999999</v>
      </c>
      <c r="E2">
        <v>29000</v>
      </c>
      <c r="J2">
        <v>0.01</v>
      </c>
      <c r="K2">
        <v>105</v>
      </c>
      <c r="L2">
        <v>0.05</v>
      </c>
      <c r="M2">
        <v>54</v>
      </c>
    </row>
    <row r="3" spans="1:16" x14ac:dyDescent="0.25">
      <c r="A3" s="1" t="s">
        <v>16</v>
      </c>
      <c r="D3">
        <v>1.1539999999999999</v>
      </c>
      <c r="E3">
        <v>29000</v>
      </c>
      <c r="J3">
        <v>0.01</v>
      </c>
      <c r="K3">
        <v>105</v>
      </c>
      <c r="L3">
        <v>0.05</v>
      </c>
      <c r="M3">
        <v>53.43</v>
      </c>
    </row>
    <row r="4" spans="1:16" x14ac:dyDescent="0.25">
      <c r="A4" s="1" t="s">
        <v>17</v>
      </c>
      <c r="D4">
        <v>0.96899999999999997</v>
      </c>
      <c r="E4">
        <v>29000</v>
      </c>
      <c r="J4">
        <v>0.01</v>
      </c>
      <c r="K4">
        <v>105</v>
      </c>
      <c r="L4">
        <v>0.05</v>
      </c>
      <c r="M4">
        <v>50</v>
      </c>
    </row>
    <row r="5" spans="1:16" x14ac:dyDescent="0.25">
      <c r="A5" s="1" t="s">
        <v>18</v>
      </c>
      <c r="D5">
        <v>2.5</v>
      </c>
      <c r="E5">
        <v>29000</v>
      </c>
      <c r="J5">
        <v>0.01</v>
      </c>
      <c r="K5">
        <v>105</v>
      </c>
      <c r="L5">
        <v>0.05</v>
      </c>
      <c r="M5">
        <v>50</v>
      </c>
    </row>
    <row r="6" spans="1:16" x14ac:dyDescent="0.25">
      <c r="A6" s="1" t="s">
        <v>19</v>
      </c>
      <c r="D6">
        <v>0.96899999999999997</v>
      </c>
      <c r="E6">
        <v>29000</v>
      </c>
      <c r="J6">
        <v>0.01</v>
      </c>
      <c r="K6">
        <v>105</v>
      </c>
      <c r="L6">
        <v>0.05</v>
      </c>
      <c r="M6">
        <v>50</v>
      </c>
    </row>
    <row r="7" spans="1:16" x14ac:dyDescent="0.25">
      <c r="A7" s="1" t="s">
        <v>20</v>
      </c>
      <c r="D7">
        <v>2.5</v>
      </c>
      <c r="E7">
        <v>29000</v>
      </c>
      <c r="J7">
        <v>0.01</v>
      </c>
      <c r="K7">
        <v>105</v>
      </c>
      <c r="L7">
        <v>0.05</v>
      </c>
      <c r="M7">
        <v>50</v>
      </c>
    </row>
    <row r="8" spans="1:16" x14ac:dyDescent="0.25">
      <c r="A8" s="1" t="s">
        <v>21</v>
      </c>
      <c r="B8">
        <v>8</v>
      </c>
      <c r="E8">
        <v>29000</v>
      </c>
      <c r="J8">
        <v>9.0399999999999994E-3</v>
      </c>
      <c r="K8">
        <v>54.6</v>
      </c>
      <c r="N8">
        <v>6.375</v>
      </c>
      <c r="O8">
        <v>0.375</v>
      </c>
    </row>
    <row r="9" spans="1:16" x14ac:dyDescent="0.25">
      <c r="A9" s="1" t="s">
        <v>22</v>
      </c>
      <c r="B9">
        <v>10</v>
      </c>
      <c r="E9">
        <v>29000</v>
      </c>
      <c r="J9">
        <v>9.0399999999999994E-3</v>
      </c>
      <c r="K9">
        <v>54.6</v>
      </c>
      <c r="N9">
        <v>6.25</v>
      </c>
      <c r="O9">
        <v>0.5</v>
      </c>
    </row>
    <row r="10" spans="1:16" x14ac:dyDescent="0.25">
      <c r="A10" s="1" t="s">
        <v>23</v>
      </c>
      <c r="B10">
        <v>117.125</v>
      </c>
      <c r="C10">
        <v>12.375</v>
      </c>
      <c r="D10">
        <v>1449.421875</v>
      </c>
      <c r="E10">
        <v>1134.8</v>
      </c>
      <c r="F10">
        <v>66.67</v>
      </c>
      <c r="G10">
        <v>1675459.9713134766</v>
      </c>
      <c r="H10">
        <v>1656962.8569946289</v>
      </c>
      <c r="I10">
        <v>18497.114318847656</v>
      </c>
    </row>
    <row r="11" spans="1:16" x14ac:dyDescent="0.25">
      <c r="A11" s="1" t="s">
        <v>24</v>
      </c>
      <c r="B11">
        <v>105.125</v>
      </c>
      <c r="C11">
        <v>9.1875</v>
      </c>
      <c r="D11">
        <v>965.8359375</v>
      </c>
      <c r="E11">
        <v>2004</v>
      </c>
      <c r="F11">
        <v>104.17</v>
      </c>
      <c r="G11">
        <v>896269.65482330322</v>
      </c>
      <c r="H11">
        <v>889475.7912902832</v>
      </c>
      <c r="I11">
        <v>6793.8635330200195</v>
      </c>
    </row>
    <row r="12" spans="1:16" x14ac:dyDescent="0.25">
      <c r="A12" s="1" t="s">
        <v>25</v>
      </c>
      <c r="E12">
        <v>1134.8</v>
      </c>
      <c r="J12">
        <v>1E-3</v>
      </c>
      <c r="K12">
        <v>-3.6274999999999999</v>
      </c>
      <c r="P12">
        <v>5</v>
      </c>
    </row>
    <row r="13" spans="1:16" x14ac:dyDescent="0.25">
      <c r="A13" s="1" t="s">
        <v>26</v>
      </c>
      <c r="E13">
        <v>2004</v>
      </c>
      <c r="J13">
        <v>1E-3</v>
      </c>
      <c r="K13">
        <v>-3.6274999999999999</v>
      </c>
      <c r="P13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1E4E9-F114-4ECC-94B0-0E80E29B8D4C}">
  <sheetPr codeName="Sheet1"/>
  <dimension ref="B2:K37"/>
  <sheetViews>
    <sheetView tabSelected="1" workbookViewId="0">
      <selection activeCell="G9" sqref="G9"/>
    </sheetView>
  </sheetViews>
  <sheetFormatPr defaultRowHeight="15" x14ac:dyDescent="0.25"/>
  <cols>
    <col min="3" max="4" width="11.7109375" customWidth="1"/>
    <col min="9" max="9" width="10" bestFit="1" customWidth="1"/>
  </cols>
  <sheetData>
    <row r="2" spans="2:11" x14ac:dyDescent="0.25">
      <c r="B2" t="s">
        <v>39</v>
      </c>
    </row>
    <row r="3" spans="2:11" x14ac:dyDescent="0.25">
      <c r="B3" t="s">
        <v>27</v>
      </c>
      <c r="C3" s="5" t="s">
        <v>24</v>
      </c>
    </row>
    <row r="4" spans="2:11" x14ac:dyDescent="0.25">
      <c r="B4" t="s">
        <v>4</v>
      </c>
      <c r="C4">
        <f>VLOOKUP($C$3,eleProperties[],MATCH(B4,eleProperties[#Headers],0),FALSE)</f>
        <v>2004</v>
      </c>
      <c r="D4" t="s">
        <v>31</v>
      </c>
      <c r="G4" t="s">
        <v>55</v>
      </c>
      <c r="H4" t="s">
        <v>30</v>
      </c>
    </row>
    <row r="5" spans="2:11" x14ac:dyDescent="0.25">
      <c r="B5" t="s">
        <v>28</v>
      </c>
      <c r="C5" s="2">
        <f>VLOOKUP($C$3,eleProperties[],MATCH("Iy",eleProperties[#Headers],0),FALSE)</f>
        <v>889475.7912902832</v>
      </c>
      <c r="D5" t="s">
        <v>32</v>
      </c>
      <c r="G5">
        <v>58.5625</v>
      </c>
      <c r="H5">
        <v>33484455</v>
      </c>
      <c r="I5" s="9">
        <f>H5-$C$35</f>
        <v>32856016.5502606</v>
      </c>
      <c r="J5" s="7">
        <f>I5/$C$4/$C$5*$G5</f>
        <v>1.0794503393173589</v>
      </c>
      <c r="K5" s="11">
        <f>H5/$C$4/$C$5*$G5</f>
        <v>1.100097032648961</v>
      </c>
    </row>
    <row r="6" spans="2:11" x14ac:dyDescent="0.25">
      <c r="B6" t="s">
        <v>29</v>
      </c>
      <c r="C6" s="5">
        <v>5</v>
      </c>
      <c r="D6" t="s">
        <v>33</v>
      </c>
      <c r="G6">
        <v>29.28125</v>
      </c>
      <c r="H6">
        <v>66968878</v>
      </c>
      <c r="I6" s="9">
        <f>H6-$C$35</f>
        <v>66340439.550260596</v>
      </c>
      <c r="J6" s="7">
        <f>I6/$C$4/$C$5*$G6</f>
        <v>1.089773160319758</v>
      </c>
      <c r="K6" s="11">
        <f t="shared" ref="K6:K8" si="0">H6/$C$4/$C$5*$G6</f>
        <v>1.1000965069855591</v>
      </c>
    </row>
    <row r="7" spans="2:11" x14ac:dyDescent="0.25">
      <c r="C7" s="5" t="s">
        <v>25</v>
      </c>
      <c r="G7">
        <v>117.125</v>
      </c>
      <c r="H7">
        <v>16742232</v>
      </c>
      <c r="I7" s="9">
        <f>H7-$C$35</f>
        <v>16113793.550260598</v>
      </c>
      <c r="J7" s="7">
        <f>I7/$C$4/$C$5*$G7</f>
        <v>1.0588039416714201</v>
      </c>
      <c r="K7" s="11">
        <f t="shared" si="0"/>
        <v>1.1000973283346245</v>
      </c>
    </row>
    <row r="8" spans="2:11" x14ac:dyDescent="0.25">
      <c r="B8" t="s">
        <v>55</v>
      </c>
      <c r="C8">
        <v>24.75</v>
      </c>
      <c r="D8" t="s">
        <v>34</v>
      </c>
      <c r="G8">
        <v>24.75</v>
      </c>
      <c r="H8">
        <v>79229580</v>
      </c>
      <c r="I8" s="9">
        <f>H8-$C$35</f>
        <v>78601141.550260603</v>
      </c>
      <c r="J8" s="7">
        <f>I8/$C$4/$C$5*$G8</f>
        <v>1.0913704913918509</v>
      </c>
      <c r="K8" s="11">
        <f t="shared" si="0"/>
        <v>1.1000963084242035</v>
      </c>
    </row>
    <row r="9" spans="2:11" x14ac:dyDescent="0.25">
      <c r="B9" t="s">
        <v>36</v>
      </c>
      <c r="C9" s="2">
        <f>$C$4*$C$5/$C$8</f>
        <v>72020585.282655656</v>
      </c>
      <c r="D9" t="s">
        <v>35</v>
      </c>
    </row>
    <row r="10" spans="2:11" x14ac:dyDescent="0.25">
      <c r="C10" s="2"/>
    </row>
    <row r="11" spans="2:11" x14ac:dyDescent="0.25">
      <c r="G11" t="s">
        <v>56</v>
      </c>
    </row>
    <row r="12" spans="2:11" x14ac:dyDescent="0.25">
      <c r="B12" t="s">
        <v>38</v>
      </c>
      <c r="F12" t="s">
        <v>58</v>
      </c>
      <c r="G12" t="s">
        <v>4</v>
      </c>
      <c r="H12" t="s">
        <v>28</v>
      </c>
      <c r="I12" t="s">
        <v>60</v>
      </c>
      <c r="J12" t="s">
        <v>55</v>
      </c>
    </row>
    <row r="13" spans="2:11" x14ac:dyDescent="0.25">
      <c r="B13" t="s">
        <v>1</v>
      </c>
      <c r="C13">
        <f>VLOOKUP($C$3,eleProperties[],MATCH(B13,eleProperties[#Headers],0),FALSE)</f>
        <v>105.125</v>
      </c>
      <c r="D13" t="s">
        <v>34</v>
      </c>
      <c r="G13" t="s">
        <v>31</v>
      </c>
      <c r="H13" t="s">
        <v>57</v>
      </c>
      <c r="I13" t="s">
        <v>35</v>
      </c>
    </row>
    <row r="14" spans="2:11" x14ac:dyDescent="0.25">
      <c r="B14" t="s">
        <v>40</v>
      </c>
      <c r="C14" s="5">
        <v>50</v>
      </c>
      <c r="D14" t="s">
        <v>41</v>
      </c>
      <c r="F14" s="10">
        <v>1</v>
      </c>
      <c r="G14">
        <v>500</v>
      </c>
      <c r="H14">
        <v>58555</v>
      </c>
      <c r="I14" s="2">
        <v>325000</v>
      </c>
      <c r="J14" s="7">
        <f>G14*H14/I14</f>
        <v>90.08461538461539</v>
      </c>
      <c r="K14" s="2"/>
    </row>
    <row r="15" spans="2:11" x14ac:dyDescent="0.25">
      <c r="B15" t="s">
        <v>42</v>
      </c>
      <c r="C15" s="5">
        <v>4</v>
      </c>
      <c r="D15" t="s">
        <v>43</v>
      </c>
      <c r="F15" s="10">
        <v>2</v>
      </c>
      <c r="G15">
        <v>470</v>
      </c>
      <c r="H15">
        <v>61723</v>
      </c>
      <c r="I15" s="2">
        <v>260000</v>
      </c>
      <c r="J15" s="7">
        <f t="shared" ref="J15:J19" si="1">G15*H15/I15</f>
        <v>111.57619230769231</v>
      </c>
      <c r="K15" s="2"/>
    </row>
    <row r="16" spans="2:11" x14ac:dyDescent="0.25">
      <c r="B16" t="s">
        <v>37</v>
      </c>
      <c r="C16" s="2">
        <f>$C$13/3*C15*C14/$C$9</f>
        <v>9.7310141341230022E-5</v>
      </c>
      <c r="D16" t="s">
        <v>44</v>
      </c>
      <c r="F16" s="10" t="s">
        <v>62</v>
      </c>
      <c r="G16">
        <v>892</v>
      </c>
      <c r="H16">
        <v>61152</v>
      </c>
      <c r="I16" s="2">
        <v>537000</v>
      </c>
      <c r="J16" s="7">
        <f t="shared" si="1"/>
        <v>101.5783687150838</v>
      </c>
      <c r="K16" s="2"/>
    </row>
    <row r="17" spans="2:11" x14ac:dyDescent="0.25">
      <c r="F17" t="s">
        <v>61</v>
      </c>
      <c r="G17">
        <v>892</v>
      </c>
      <c r="H17">
        <v>61152</v>
      </c>
      <c r="I17" s="2">
        <v>325000</v>
      </c>
      <c r="J17" s="7">
        <f t="shared" si="1"/>
        <v>167.83872</v>
      </c>
      <c r="K17" s="2"/>
    </row>
    <row r="18" spans="2:11" x14ac:dyDescent="0.25">
      <c r="B18" t="s">
        <v>50</v>
      </c>
      <c r="F18" s="10" t="s">
        <v>59</v>
      </c>
      <c r="G18">
        <v>716</v>
      </c>
      <c r="H18">
        <v>61723</v>
      </c>
      <c r="I18" s="2">
        <v>395000</v>
      </c>
      <c r="J18" s="7">
        <f t="shared" si="1"/>
        <v>111.88270379746835</v>
      </c>
      <c r="K18" s="2"/>
    </row>
    <row r="19" spans="2:11" x14ac:dyDescent="0.25">
      <c r="B19" t="s">
        <v>45</v>
      </c>
      <c r="C19" s="5" t="s">
        <v>21</v>
      </c>
      <c r="D19" s="5" t="s">
        <v>22</v>
      </c>
      <c r="F19" s="10">
        <v>5</v>
      </c>
      <c r="G19">
        <v>1386</v>
      </c>
      <c r="H19">
        <v>61909</v>
      </c>
      <c r="I19" s="2">
        <v>565000</v>
      </c>
      <c r="J19" s="7">
        <f t="shared" si="1"/>
        <v>151.86880353982301</v>
      </c>
      <c r="K19" s="2"/>
    </row>
    <row r="20" spans="2:11" x14ac:dyDescent="0.25">
      <c r="B20" t="s">
        <v>4</v>
      </c>
      <c r="C20">
        <f>VLOOKUP(C$19,eleProperties[],MATCH($B20,eleProperties[#Headers],0),FALSE)</f>
        <v>29000</v>
      </c>
      <c r="D20">
        <f>VLOOKUP(D$19,eleProperties[],MATCH($B20,eleProperties[#Headers],0),FALSE)</f>
        <v>29000</v>
      </c>
    </row>
    <row r="21" spans="2:11" x14ac:dyDescent="0.25">
      <c r="B21" t="s">
        <v>1</v>
      </c>
      <c r="C21">
        <f>VLOOKUP(C$19,eleProperties[],MATCH($B21,eleProperties[#Headers],0),FALSE)</f>
        <v>8</v>
      </c>
      <c r="D21">
        <f>VLOOKUP(D$19,eleProperties[],MATCH($B21,eleProperties[#Headers],0),FALSE)</f>
        <v>10</v>
      </c>
    </row>
    <row r="22" spans="2:11" x14ac:dyDescent="0.25">
      <c r="B22" t="s">
        <v>14</v>
      </c>
      <c r="C22">
        <f>VLOOKUP(C$19,eleProperties[],MATCH($B22,eleProperties[#Headers],0),FALSE)</f>
        <v>0.375</v>
      </c>
      <c r="D22">
        <f>VLOOKUP(D$19,eleProperties[],MATCH($B22,eleProperties[#Headers],0),FALSE)</f>
        <v>0.5</v>
      </c>
    </row>
    <row r="23" spans="2:11" x14ac:dyDescent="0.25">
      <c r="B23" t="s">
        <v>13</v>
      </c>
      <c r="C23">
        <f>VLOOKUP(C$19,eleProperties[],MATCH($B23,eleProperties[#Headers],0),FALSE)</f>
        <v>6.375</v>
      </c>
      <c r="D23">
        <f>VLOOKUP(D$19,eleProperties[],MATCH($B23,eleProperties[#Headers],0),FALSE)</f>
        <v>6.25</v>
      </c>
    </row>
    <row r="24" spans="2:11" x14ac:dyDescent="0.25">
      <c r="B24" t="s">
        <v>51</v>
      </c>
      <c r="C24">
        <f>VLOOKUP(C$19,eleProperties[],MATCH("fy",eleProperties[#Headers],0),FALSE)</f>
        <v>54.6</v>
      </c>
      <c r="D24">
        <f>VLOOKUP(D$19,eleProperties[],MATCH("fy",eleProperties[#Headers],0),FALSE)</f>
        <v>54.6</v>
      </c>
    </row>
    <row r="25" spans="2:11" x14ac:dyDescent="0.25">
      <c r="B25" t="s">
        <v>30</v>
      </c>
      <c r="C25" s="4">
        <f>16*C$20*C$21/27/PI()*POWER(C$22/C$23,3)</f>
        <v>8.907330495165743</v>
      </c>
      <c r="D25" s="4">
        <f>16*D$20*D$21/27/PI()*POWER(D$22/D$23,3)</f>
        <v>28.007497422559556</v>
      </c>
    </row>
    <row r="26" spans="2:11" x14ac:dyDescent="0.25">
      <c r="B26" t="s">
        <v>46</v>
      </c>
      <c r="C26" s="4">
        <f>C$24*C$21*C$22^2/2/C$23</f>
        <v>4.8176470588235301</v>
      </c>
      <c r="D26" s="4">
        <f>D$24*D$21*D$22^2/2/D$23</f>
        <v>10.92</v>
      </c>
    </row>
    <row r="27" spans="2:11" x14ac:dyDescent="0.25">
      <c r="B27" t="s">
        <v>47</v>
      </c>
      <c r="C27" s="4">
        <f>C$26/C$25</f>
        <v>0.54086317572231113</v>
      </c>
      <c r="D27" s="4">
        <f>D$26/D$25</f>
        <v>0.38989559956913994</v>
      </c>
    </row>
    <row r="28" spans="2:11" x14ac:dyDescent="0.25">
      <c r="B28" t="s">
        <v>48</v>
      </c>
      <c r="C28">
        <f>VLOOKUP(C$19,eleProperties[],MATCH("alpha",eleProperties[#Headers],0),FALSE)</f>
        <v>9.0399999999999994E-3</v>
      </c>
      <c r="D28">
        <f>VLOOKUP(D$19,eleProperties[],MATCH("alpha",eleProperties[#Headers],0),FALSE)</f>
        <v>9.0399999999999994E-3</v>
      </c>
    </row>
    <row r="29" spans="2:11" x14ac:dyDescent="0.25">
      <c r="B29" t="s">
        <v>49</v>
      </c>
      <c r="C29" s="3">
        <f>C$25*C$28</f>
        <v>8.0522267676298317E-2</v>
      </c>
      <c r="D29" s="3">
        <f>D$25*D$28</f>
        <v>0.25318777669993836</v>
      </c>
    </row>
    <row r="30" spans="2:11" x14ac:dyDescent="0.25">
      <c r="B30" t="s">
        <v>53</v>
      </c>
      <c r="C30" s="3"/>
      <c r="D30" s="3"/>
    </row>
    <row r="31" spans="2:11" x14ac:dyDescent="0.25">
      <c r="B31" t="s">
        <v>54</v>
      </c>
      <c r="C31" s="6">
        <v>8</v>
      </c>
      <c r="D31" s="6">
        <v>2</v>
      </c>
    </row>
    <row r="32" spans="2:11" x14ac:dyDescent="0.25">
      <c r="B32" t="s">
        <v>30</v>
      </c>
      <c r="C32" s="8">
        <f>C$31*C25+D$31*D25</f>
        <v>127.27363880644506</v>
      </c>
      <c r="D32" s="3"/>
    </row>
    <row r="33" spans="2:4" x14ac:dyDescent="0.25">
      <c r="B33" t="s">
        <v>49</v>
      </c>
      <c r="C33" s="3">
        <f>C$31*C29+D$31*D29</f>
        <v>1.1505536948102633</v>
      </c>
      <c r="D33" s="3"/>
    </row>
    <row r="34" spans="2:4" x14ac:dyDescent="0.25">
      <c r="B34" t="s">
        <v>52</v>
      </c>
      <c r="C34">
        <f>IF(ISNUMBER(SEARCH("CLT",$C$3)),55.6875,IF(ISNUMBER(SEARCH("MPP",$C$3)),49.6875,NA()))</f>
        <v>49.6875</v>
      </c>
      <c r="D34" s="3"/>
    </row>
    <row r="35" spans="2:4" x14ac:dyDescent="0.25">
      <c r="B35" t="s">
        <v>36</v>
      </c>
      <c r="C35" s="9">
        <f>2*C32*C34^2</f>
        <v>628438.44973940193</v>
      </c>
      <c r="D35" s="3"/>
    </row>
    <row r="36" spans="2:4" x14ac:dyDescent="0.25">
      <c r="C36" s="3"/>
      <c r="D36" s="3"/>
    </row>
    <row r="37" spans="2:4" x14ac:dyDescent="0.25">
      <c r="C37" s="2">
        <f>C35+C9</f>
        <v>72649023.732395053</v>
      </c>
      <c r="D37" s="3"/>
    </row>
  </sheetData>
  <dataValidations count="2">
    <dataValidation type="list" allowBlank="1" showInputMessage="1" showErrorMessage="1" sqref="C3 C19:D19 C7" xr:uid="{8D06A0E1-7F8A-4A25-9485-C9F6314105BF}">
      <formula1>Element_Names</formula1>
    </dataValidation>
    <dataValidation type="whole" allowBlank="1" showInputMessage="1" showErrorMessage="1" sqref="C31:D31" xr:uid="{494ABC97-6D5D-4545-A674-0E51D73E9EE9}">
      <formula1>0</formula1>
      <formula2>20</formula2>
    </dataValidation>
  </dataValidations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8 a d 4 4 0 2 - 3 a e 0 - 4 1 3 0 - a c 3 f - c 6 a 5 b 6 6 6 e 3 8 e "   x m l n s = " h t t p : / / s c h e m a s . m i c r o s o f t . c o m / D a t a M a s h u p " > A A A A A A c F A A B Q S w M E F A A C A A g A 8 o Y 2 V W p 7 9 T q j A A A A 9 g A A A B I A H A B D b 2 5 m a W c v U G F j a 2 F n Z S 5 4 b W w g o h g A K K A U A A A A A A A A A A A A A A A A A A A A A A A A A A A A h Y + x D o I w F E V / h X S n L X X Q k E c Z X C U x I R r X B i o 0 w s P Q Y v k 3 B z / J X x C j q J v j P f c M 9 9 6 v N 0 j H t g k u u r e m w 4 R E l J N A Y 9 G V B q u E D O 4 Y r k g q Y a u K k 6 p 0 M M l o 4 9 G W C a m d O 8 e M e e + p X 9 C u r 5 j g P G K H b J M X t W 4 V + c j m v x w a t E 5 h o Y m E / W u M F D T i S y r 4 t A n Y D C E z + B X E 1 D 3 b H w j r o X F D r 6 X G c J c D m y O w 9 w f 5 A F B L A w Q U A A I A C A D y h j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8 o Y 2 V X a 0 5 f s C A g A A U w U A A B M A H A B G b 3 J t d W x h c y 9 T Z W N 0 a W 9 u M S 5 t I K I Y A C i g F A A A A A A A A A A A A A A A A A A A A A A A A A A A A I W U 2 4 7 a M B C G 7 5 F 4 B 8 u 9 C V K E 1 I N 6 0 S 2 V d p N t y 5 a V q g 1 t L w h C J p l s L B y b 2 k 6 B R b x 7 J 4 c u h z U l N 5 a + / 8 / M Z G Y c A 4 n l S p K o O V 9 f d T v d j s m Z h p S A g O 9 a L U F b D o Y M i A D b 7 R B 8 I l X q B J D c r h M Q / V 9 K L + Z K L b z P X E A / U N K C t M a j w Y f 4 h w F t 4 p V W e M a h S s q i k u J A p U C q 1 0 y u l v H b k N w j E O R N X J + z m 5 K L F H R / L U x B e z 6 R p R A + s b q E n t 9 U c F T a L M o B L J b T 1 L W d D C 0 U A 3 r k o f 4 3 L t M B r a 1 0 u p u E z L J p G + 0 V R W O h L H 7 z V 2 C Y 2 V C M N m Z z / J x W a b n n S O y T S W u 6 F i J K m G D a D K p i p 7 3 n + E H O 5 C O G H 2 + W s I 8 9 1 k y a T O k i U K I s Z C U a z 1 G M v 9 3 S N u t m G F J s B T q J h b X d + W R L 5 / + I L I s 5 6 J r l D n b t Y L c O 9 s X B 7 h x s u H H B J w d k Y p k z B 8 9 c E T L G x c x Y z b h 0 q F x y O 8 O e J e A Q Q w e z D q Z x j M z A 5 k U r W + H p h T C C L E M 4 l P b 9 u 3 4 1 q J q i + 5 4 Z c 5 J h t 5 8 7 3 g g L 1 V 1 6 U K u D p Y r w x c R W z D v Z D Z 8 A S 3 L i T f b z n p K P n + o r Q J h M y a l A k 3 p 3 q F s c / R y R G 2 D F B Z k M L x r u L j n + Z 8 D 9 J i H A 8 o I l + l 3 i j + e M S f N H n o 6 4 X J z R V 0 w I 2 t u 3 / g E K 9 Q f b 2 t y t g + Y 3 Q o u 9 0 x n 5 R 9 t x u B D P 0 9 7 1 u h 0 u z + W 5 + g t Q S w E C L Q A U A A I A C A D y h j Z V a n v 1 O q M A A A D 2 A A A A E g A A A A A A A A A A A A A A A A A A A A A A Q 2 9 u Z m l n L 1 B h Y 2 t h Z 2 U u e G 1 s U E s B A i 0 A F A A C A A g A 8 o Y 2 V Q / K 6 a u k A A A A 6 Q A A A B M A A A A A A A A A A A A A A A A A 7 w A A A F t D b 2 5 0 Z W 5 0 X 1 R 5 c G V z X S 5 4 b W x Q S w E C L Q A U A A I A C A D y h j Z V d r T l + w I C A A B T B Q A A E w A A A A A A A A A A A A A A A A D g A Q A A R m 9 y b X V s Y X M v U 2 V j d G l v b j E u b V B L B Q Y A A A A A A w A D A M I A A A A v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E w A A A A A A A H c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l b G V Q c m 9 w Z X J 0 a W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V s Z V B y b 3 B l c n R p Z X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J U M j M 6 N T U 6 M T E u N j g z M T U 4 M 1 o i I C 8 + P E V u d H J 5 I F R 5 c G U 9 I k Z p b G x D b 2 x 1 b W 5 U e X B l c y I g V m F s d W U 9 I n N C Z 1 V G Q l F V R k J R V U Z C U V V G Q l F V R k F 3 P T 0 i I C 8 + P E V u d H J 5 I F R 5 c G U 9 I k Z p b G x D b 2 x 1 b W 5 O Y W 1 l c y I g V m F s d W U 9 I n N b J n F 1 b 3 Q 7 U H J v c G V y d H l J R C Z x d W 9 0 O y w m c X V v d D t i J n F 1 b 3 Q 7 L C Z x d W 9 0 O 2 g m c X V v d D s s J n F 1 b 3 Q 7 Q S Z x d W 9 0 O y w m c X V v d D t F J n F 1 b 3 Q 7 L C Z x d W 9 0 O 0 c m c X V v d D s s J n F 1 b 3 Q 7 S i Z x d W 9 0 O y w m c X V v d D t J e S Z x d W 9 0 O y w m c X V v d D t J e i Z x d W 9 0 O y w m c X V v d D t h b H B o Y S Z x d W 9 0 O y w m c X V v d D t m e S Z x d W 9 0 O y w m c X V v d D t m Y W l s X 3 N 0 c m F p b i Z x d W 9 0 O y w m c X V v d D t p b m l 0 X 2 Z v c m N l J n F 1 b 3 Q 7 L C Z x d W 9 0 O 0 Q m c X V v d D s s J n F 1 b 3 Q 7 d C Z x d W 9 0 O y w m c X V v d D t M Z W Z m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Z V B y b 3 B l c n R p Z X M g K D I p L 0 F 1 d G 9 S Z W 1 v d m V k Q 2 9 s d W 1 u c z E u e 1 B y b 3 B l c n R 5 S U Q s M H 0 m c X V v d D s s J n F 1 b 3 Q 7 U 2 V j d G l v b j E v Z W x l U H J v c G V y d G l l c y A o M i k v Q X V 0 b 1 J l b W 9 2 Z W R D b 2 x 1 b W 5 z M S 5 7 Y i w x f S Z x d W 9 0 O y w m c X V v d D t T Z W N 0 a W 9 u M S 9 l b G V Q c m 9 w Z X J 0 a W V z I C g y K S 9 B d X R v U m V t b 3 Z l Z E N v b H V t b n M x L n t o L D J 9 J n F 1 b 3 Q 7 L C Z x d W 9 0 O 1 N l Y 3 R p b 2 4 x L 2 V s Z V B y b 3 B l c n R p Z X M g K D I p L 0 F 1 d G 9 S Z W 1 v d m V k Q 2 9 s d W 1 u c z E u e 0 E s M 3 0 m c X V v d D s s J n F 1 b 3 Q 7 U 2 V j d G l v b j E v Z W x l U H J v c G V y d G l l c y A o M i k v Q X V 0 b 1 J l b W 9 2 Z W R D b 2 x 1 b W 5 z M S 5 7 R S w 0 f S Z x d W 9 0 O y w m c X V v d D t T Z W N 0 a W 9 u M S 9 l b G V Q c m 9 w Z X J 0 a W V z I C g y K S 9 B d X R v U m V t b 3 Z l Z E N v b H V t b n M x L n t H L D V 9 J n F 1 b 3 Q 7 L C Z x d W 9 0 O 1 N l Y 3 R p b 2 4 x L 2 V s Z V B y b 3 B l c n R p Z X M g K D I p L 0 F 1 d G 9 S Z W 1 v d m V k Q 2 9 s d W 1 u c z E u e 0 o s N n 0 m c X V v d D s s J n F 1 b 3 Q 7 U 2 V j d G l v b j E v Z W x l U H J v c G V y d G l l c y A o M i k v Q X V 0 b 1 J l b W 9 2 Z W R D b 2 x 1 b W 5 z M S 5 7 S X k s N 3 0 m c X V v d D s s J n F 1 b 3 Q 7 U 2 V j d G l v b j E v Z W x l U H J v c G V y d G l l c y A o M i k v Q X V 0 b 1 J l b W 9 2 Z W R D b 2 x 1 b W 5 z M S 5 7 S X o s O H 0 m c X V v d D s s J n F 1 b 3 Q 7 U 2 V j d G l v b j E v Z W x l U H J v c G V y d G l l c y A o M i k v Q X V 0 b 1 J l b W 9 2 Z W R D b 2 x 1 b W 5 z M S 5 7 Y W x w a G E s O X 0 m c X V v d D s s J n F 1 b 3 Q 7 U 2 V j d G l v b j E v Z W x l U H J v c G V y d G l l c y A o M i k v Q X V 0 b 1 J l b W 9 2 Z W R D b 2 x 1 b W 5 z M S 5 7 Z n k s M T B 9 J n F 1 b 3 Q 7 L C Z x d W 9 0 O 1 N l Y 3 R p b 2 4 x L 2 V s Z V B y b 3 B l c n R p Z X M g K D I p L 0 F 1 d G 9 S Z W 1 v d m V k Q 2 9 s d W 1 u c z E u e 2 Z h a W x f c 3 R y Y W l u L D E x f S Z x d W 9 0 O y w m c X V v d D t T Z W N 0 a W 9 u M S 9 l b G V Q c m 9 w Z X J 0 a W V z I C g y K S 9 B d X R v U m V t b 3 Z l Z E N v b H V t b n M x L n t p b m l 0 X 2 Z v c m N l L D E y f S Z x d W 9 0 O y w m c X V v d D t T Z W N 0 a W 9 u M S 9 l b G V Q c m 9 w Z X J 0 a W V z I C g y K S 9 B d X R v U m V t b 3 Z l Z E N v b H V t b n M x L n t E L D E z f S Z x d W 9 0 O y w m c X V v d D t T Z W N 0 a W 9 u M S 9 l b G V Q c m 9 w Z X J 0 a W V z I C g y K S 9 B d X R v U m V t b 3 Z l Z E N v b H V t b n M x L n t 0 L D E 0 f S Z x d W 9 0 O y w m c X V v d D t T Z W N 0 a W 9 u M S 9 l b G V Q c m 9 w Z X J 0 a W V z I C g y K S 9 B d X R v U m V t b 3 Z l Z E N v b H V t b n M x L n t M Z W Z m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Z W x l U H J v c G V y d G l l c y A o M i k v Q X V 0 b 1 J l b W 9 2 Z W R D b 2 x 1 b W 5 z M S 5 7 U H J v c G V y d H l J R C w w f S Z x d W 9 0 O y w m c X V v d D t T Z W N 0 a W 9 u M S 9 l b G V Q c m 9 w Z X J 0 a W V z I C g y K S 9 B d X R v U m V t b 3 Z l Z E N v b H V t b n M x L n t i L D F 9 J n F 1 b 3 Q 7 L C Z x d W 9 0 O 1 N l Y 3 R p b 2 4 x L 2 V s Z V B y b 3 B l c n R p Z X M g K D I p L 0 F 1 d G 9 S Z W 1 v d m V k Q 2 9 s d W 1 u c z E u e 2 g s M n 0 m c X V v d D s s J n F 1 b 3 Q 7 U 2 V j d G l v b j E v Z W x l U H J v c G V y d G l l c y A o M i k v Q X V 0 b 1 J l b W 9 2 Z W R D b 2 x 1 b W 5 z M S 5 7 Q S w z f S Z x d W 9 0 O y w m c X V v d D t T Z W N 0 a W 9 u M S 9 l b G V Q c m 9 w Z X J 0 a W V z I C g y K S 9 B d X R v U m V t b 3 Z l Z E N v b H V t b n M x L n t F L D R 9 J n F 1 b 3 Q 7 L C Z x d W 9 0 O 1 N l Y 3 R p b 2 4 x L 2 V s Z V B y b 3 B l c n R p Z X M g K D I p L 0 F 1 d G 9 S Z W 1 v d m V k Q 2 9 s d W 1 u c z E u e 0 c s N X 0 m c X V v d D s s J n F 1 b 3 Q 7 U 2 V j d G l v b j E v Z W x l U H J v c G V y d G l l c y A o M i k v Q X V 0 b 1 J l b W 9 2 Z W R D b 2 x 1 b W 5 z M S 5 7 S i w 2 f S Z x d W 9 0 O y w m c X V v d D t T Z W N 0 a W 9 u M S 9 l b G V Q c m 9 w Z X J 0 a W V z I C g y K S 9 B d X R v U m V t b 3 Z l Z E N v b H V t b n M x L n t J e S w 3 f S Z x d W 9 0 O y w m c X V v d D t T Z W N 0 a W 9 u M S 9 l b G V Q c m 9 w Z X J 0 a W V z I C g y K S 9 B d X R v U m V t b 3 Z l Z E N v b H V t b n M x L n t J e i w 4 f S Z x d W 9 0 O y w m c X V v d D t T Z W N 0 a W 9 u M S 9 l b G V Q c m 9 w Z X J 0 a W V z I C g y K S 9 B d X R v U m V t b 3 Z l Z E N v b H V t b n M x L n t h b H B o Y S w 5 f S Z x d W 9 0 O y w m c X V v d D t T Z W N 0 a W 9 u M S 9 l b G V Q c m 9 w Z X J 0 a W V z I C g y K S 9 B d X R v U m V t b 3 Z l Z E N v b H V t b n M x L n t m e S w x M H 0 m c X V v d D s s J n F 1 b 3 Q 7 U 2 V j d G l v b j E v Z W x l U H J v c G V y d G l l c y A o M i k v Q X V 0 b 1 J l b W 9 2 Z W R D b 2 x 1 b W 5 z M S 5 7 Z m F p b F 9 z d H J h a W 4 s M T F 9 J n F 1 b 3 Q 7 L C Z x d W 9 0 O 1 N l Y 3 R p b 2 4 x L 2 V s Z V B y b 3 B l c n R p Z X M g K D I p L 0 F 1 d G 9 S Z W 1 v d m V k Q 2 9 s d W 1 u c z E u e 2 l u a X R f Z m 9 y Y 2 U s M T J 9 J n F 1 b 3 Q 7 L C Z x d W 9 0 O 1 N l Y 3 R p b 2 4 x L 2 V s Z V B y b 3 B l c n R p Z X M g K D I p L 0 F 1 d G 9 S Z W 1 v d m V k Q 2 9 s d W 1 u c z E u e 0 Q s M T N 9 J n F 1 b 3 Q 7 L C Z x d W 9 0 O 1 N l Y 3 R p b 2 4 x L 2 V s Z V B y b 3 B l c n R p Z X M g K D I p L 0 F 1 d G 9 S Z W 1 v d m V k Q 2 9 s d W 1 u c z E u e 3 Q s M T R 9 J n F 1 b 3 Q 7 L C Z x d W 9 0 O 1 N l Y 3 R p b 2 4 x L 2 V s Z V B y b 3 B l c n R p Z X M g K D I p L 0 F 1 d G 9 S Z W 1 v d m V k Q 2 9 s d W 1 u c z E u e 0 x l Z m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G V Q c m 9 w Z X J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V B y b 3 B l c n R p Z X M v Z W x l U H J v c G V y d G l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V B y b 3 B l c n R p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U H J v c G V y d G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Z V B y b 3 B l c n R p Z X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W x l U H J v c G V y d G l l c y 9 S Z W 1 v d m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L 6 t o R H k G 2 S a u h n 6 i / + S W A A A A A A A I A A A A A A B B m A A A A A Q A A I A A A A J a E i W z A 9 H V p c B J N 5 E e 0 k k b q E d U 4 t h E 9 T D / W u k h R C t T 9 A A A A A A 6 A A A A A A g A A I A A A A A B u i f b K / + c e t 8 9 d o I Q V G g y m n G i C m 3 I t r 3 c l i F F W k q a f U A A A A A 2 6 r i 6 m O t V Y E M A U t k k t B 2 w h H 4 I 9 N I z J T k g D w Y Q I 5 h p C O C a n x P o r 4 / 0 K F Z D f T Y b 3 t r u 3 X T A P G 3 R A F q / y v 2 y L R G U 3 c D 1 1 E i v L 0 B 9 z G j O C e h U F Q A A A A I + Y 4 r 7 E e N g R 6 4 C 0 n 0 D j M d k N P T G B L 8 s n k 5 H T B x T b 9 a h i m M 1 r 5 L H p 6 D 9 b k S G p e 2 Y J p z S Y l n f O g 3 B / 2 / g y y i Q f e / o = < / D a t a M a s h u p > 
</file>

<file path=customXml/itemProps1.xml><?xml version="1.0" encoding="utf-8"?>
<ds:datastoreItem xmlns:ds="http://schemas.openxmlformats.org/officeDocument/2006/customXml" ds:itemID="{6BA4E523-3E92-43A2-85E3-4A1042200B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eleProperties</vt:lpstr>
      <vt:lpstr>Sheet1</vt:lpstr>
      <vt:lpstr>Element_Names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wroser</dc:creator>
  <cp:lastModifiedBy>wroser</cp:lastModifiedBy>
  <dcterms:created xsi:type="dcterms:W3CDTF">2022-09-21T18:41:23Z</dcterms:created>
  <dcterms:modified xsi:type="dcterms:W3CDTF">2022-09-24T01:54:54Z</dcterms:modified>
</cp:coreProperties>
</file>