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roser\Documents\Code Workshop\3D Model 2\docs\"/>
    </mc:Choice>
  </mc:AlternateContent>
  <xr:revisionPtr revIDLastSave="0" documentId="13_ncr:1_{F048DDC8-7C7A-4C48-86DF-079A9F063A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tal Loads" sheetId="1" r:id="rId1"/>
    <sheet name="Voronoi Grav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3" i="2"/>
  <c r="E18" i="2"/>
  <c r="G3" i="2"/>
  <c r="L3" i="2" s="1"/>
  <c r="G4" i="2"/>
  <c r="L4" i="2" s="1"/>
  <c r="G5" i="2"/>
  <c r="L5" i="2" s="1"/>
  <c r="G6" i="2"/>
  <c r="L6" i="2" s="1"/>
  <c r="G7" i="2"/>
  <c r="K7" i="2" s="1"/>
  <c r="G8" i="2"/>
  <c r="K8" i="2" s="1"/>
  <c r="G9" i="2"/>
  <c r="K9" i="2" s="1"/>
  <c r="G10" i="2"/>
  <c r="L10" i="2" s="1"/>
  <c r="G11" i="2"/>
  <c r="L11" i="2" s="1"/>
  <c r="G12" i="2"/>
  <c r="L12" i="2" s="1"/>
  <c r="G13" i="2"/>
  <c r="K13" i="2" s="1"/>
  <c r="G14" i="2"/>
  <c r="K14" i="2" s="1"/>
  <c r="G15" i="2"/>
  <c r="L15" i="2" s="1"/>
  <c r="G16" i="2"/>
  <c r="L16" i="2" s="1"/>
  <c r="L9" i="2"/>
  <c r="D1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18" i="2"/>
  <c r="K24" i="1"/>
  <c r="J12" i="1"/>
  <c r="J13" i="1"/>
  <c r="J14" i="1"/>
  <c r="J15" i="1"/>
  <c r="J16" i="1"/>
  <c r="J17" i="1"/>
  <c r="J18" i="1"/>
  <c r="J19" i="1"/>
  <c r="J20" i="1"/>
  <c r="J21" i="1"/>
  <c r="J11" i="1"/>
  <c r="J22" i="1" s="1"/>
  <c r="I22" i="1"/>
  <c r="K22" i="1"/>
  <c r="H22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I11" i="1"/>
  <c r="H11" i="1"/>
  <c r="K12" i="1"/>
  <c r="K13" i="1"/>
  <c r="K14" i="1"/>
  <c r="K15" i="1"/>
  <c r="K16" i="1"/>
  <c r="K17" i="1"/>
  <c r="K18" i="1"/>
  <c r="K19" i="1"/>
  <c r="K20" i="1"/>
  <c r="K21" i="1"/>
  <c r="K11" i="1"/>
  <c r="F12" i="1"/>
  <c r="F11" i="1"/>
  <c r="G6" i="1"/>
  <c r="H6" i="1" s="1"/>
  <c r="G5" i="1"/>
  <c r="H5" i="1" s="1"/>
  <c r="F6" i="1"/>
  <c r="F5" i="1"/>
  <c r="B22" i="1"/>
  <c r="F18" i="2" l="1"/>
  <c r="K11" i="2"/>
  <c r="K3" i="2"/>
  <c r="K4" i="2"/>
  <c r="K5" i="2"/>
  <c r="K6" i="2"/>
  <c r="L7" i="2"/>
  <c r="L8" i="2"/>
  <c r="K10" i="2"/>
  <c r="K12" i="2"/>
  <c r="L13" i="2"/>
  <c r="L14" i="2"/>
  <c r="K15" i="2"/>
  <c r="K16" i="2"/>
  <c r="G18" i="2" l="1"/>
  <c r="L19" i="2" l="1"/>
  <c r="K19" i="2"/>
  <c r="M8" i="2" l="1"/>
  <c r="O8" i="2" s="1"/>
  <c r="M5" i="2"/>
  <c r="O5" i="2" s="1"/>
  <c r="M13" i="2"/>
  <c r="O13" i="2" s="1"/>
  <c r="M14" i="2"/>
  <c r="O14" i="2" s="1"/>
  <c r="M11" i="2"/>
  <c r="O11" i="2" s="1"/>
  <c r="M4" i="2"/>
  <c r="O4" i="2" s="1"/>
  <c r="M6" i="2"/>
  <c r="O6" i="2" s="1"/>
  <c r="M16" i="2"/>
  <c r="O16" i="2" s="1"/>
  <c r="M15" i="2"/>
  <c r="O15" i="2" s="1"/>
  <c r="M7" i="2"/>
  <c r="O7" i="2" s="1"/>
  <c r="M3" i="2"/>
  <c r="O3" i="2" s="1"/>
  <c r="M12" i="2"/>
  <c r="O12" i="2" s="1"/>
  <c r="M9" i="2"/>
  <c r="O9" i="2" s="1"/>
  <c r="M10" i="2"/>
  <c r="O10" i="2" s="1"/>
  <c r="N11" i="2"/>
  <c r="P11" i="2" s="1"/>
  <c r="N4" i="2"/>
  <c r="P4" i="2" s="1"/>
  <c r="N12" i="2"/>
  <c r="P12" i="2" s="1"/>
  <c r="N5" i="2"/>
  <c r="P5" i="2" s="1"/>
  <c r="N13" i="2"/>
  <c r="P13" i="2" s="1"/>
  <c r="N15" i="2"/>
  <c r="P15" i="2" s="1"/>
  <c r="N10" i="2"/>
  <c r="P10" i="2" s="1"/>
  <c r="N6" i="2"/>
  <c r="P6" i="2" s="1"/>
  <c r="N14" i="2"/>
  <c r="P14" i="2" s="1"/>
  <c r="N7" i="2"/>
  <c r="P7" i="2" s="1"/>
  <c r="N8" i="2"/>
  <c r="P8" i="2" s="1"/>
  <c r="N16" i="2"/>
  <c r="P16" i="2" s="1"/>
  <c r="N3" i="2"/>
  <c r="P3" i="2" s="1"/>
  <c r="N9" i="2"/>
  <c r="P9" i="2" s="1"/>
  <c r="O19" i="2" l="1"/>
  <c r="P19" i="2"/>
</calcChain>
</file>

<file path=xl/sharedStrings.xml><?xml version="1.0" encoding="utf-8"?>
<sst xmlns="http://schemas.openxmlformats.org/spreadsheetml/2006/main" count="54" uniqueCount="48">
  <si>
    <t>Floor</t>
  </si>
  <si>
    <t>-</t>
  </si>
  <si>
    <t>Roof</t>
  </si>
  <si>
    <t>Total</t>
  </si>
  <si>
    <t>Floor Weight (excludes walls)</t>
  </si>
  <si>
    <t>Walls</t>
  </si>
  <si>
    <t>MPP (east and west)</t>
  </si>
  <si>
    <t>CLT (north and south)</t>
  </si>
  <si>
    <t xml:space="preserve">Unit Weight </t>
  </si>
  <si>
    <t>(pcf)</t>
  </si>
  <si>
    <t>Weight per Unit Length</t>
  </si>
  <si>
    <t>(plf)</t>
  </si>
  <si>
    <t>(kli)</t>
  </si>
  <si>
    <t>Area</t>
  </si>
  <si>
    <t>Width</t>
  </si>
  <si>
    <t>Depth</t>
  </si>
  <si>
    <t>(in)</t>
  </si>
  <si>
    <t>(in²)</t>
  </si>
  <si>
    <t>Tributary Floor Height (ft)</t>
  </si>
  <si>
    <t>both CLT
(kip)</t>
  </si>
  <si>
    <t>both MPP
(kip)</t>
  </si>
  <si>
    <t>All Walls
(kip)</t>
  </si>
  <si>
    <t>Total
(kip)</t>
  </si>
  <si>
    <t>Total Gravity Load</t>
  </si>
  <si>
    <t>A1</t>
  </si>
  <si>
    <t>A2</t>
  </si>
  <si>
    <t>A3</t>
  </si>
  <si>
    <t>A4</t>
  </si>
  <si>
    <t>B1</t>
  </si>
  <si>
    <t>B2</t>
  </si>
  <si>
    <t>B3</t>
  </si>
  <si>
    <t>B4</t>
  </si>
  <si>
    <t>C2</t>
  </si>
  <si>
    <t>C3</t>
  </si>
  <si>
    <t>D1</t>
  </si>
  <si>
    <t>D2</t>
  </si>
  <si>
    <t>D4</t>
  </si>
  <si>
    <t>D3</t>
  </si>
  <si>
    <t>Useful Reference</t>
  </si>
  <si>
    <t>Column</t>
  </si>
  <si>
    <t>Percent</t>
  </si>
  <si>
    <t>Weight</t>
  </si>
  <si>
    <t>Rounded</t>
  </si>
  <si>
    <t>Voronoi Area</t>
  </si>
  <si>
    <t>x</t>
  </si>
  <si>
    <t>y</t>
  </si>
  <si>
    <t>Fx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</si>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</sst>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2" fillId="2" borderId="1" xfId="2" applyNumberFormat="1" applyAlignment="1">
      <alignment horizontal="center" wrapText="1"/>
    </xf>
    <xf numFmtId="164" fontId="2" fillId="2" borderId="1" xfId="2" applyNumberFormat="1" applyAlignment="1">
      <alignment horizontal="center"/>
    </xf>
    <xf numFmtId="0" fontId="2" fillId="2" borderId="1" xfId="2"/>
    <xf numFmtId="164" fontId="0" fillId="0" borderId="0" xfId="0" applyNumberFormat="1"/>
    <xf numFmtId="0" fontId="2" fillId="2" borderId="2" xfId="2" applyBorder="1" applyAlignment="1">
      <alignment horizontal="center"/>
    </xf>
    <xf numFmtId="0" fontId="2" fillId="2" borderId="1" xfId="2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64" fontId="3" fillId="0" borderId="3" xfId="0" applyNumberFormat="1" applyFont="1" applyBorder="1"/>
    <xf numFmtId="0" fontId="5" fillId="0" borderId="0" xfId="3"/>
    <xf numFmtId="10" fontId="0" fillId="0" borderId="0" xfId="1" applyNumberFormat="1" applyFont="1"/>
    <xf numFmtId="10" fontId="0" fillId="0" borderId="0" xfId="0" applyNumberFormat="1"/>
    <xf numFmtId="0" fontId="3" fillId="0" borderId="3" xfId="0" applyFont="1" applyBorder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</cellXfs>
  <cellStyles count="4">
    <cellStyle name="Hyperlink" xfId="3" builtinId="8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21841841499158E-2"/>
          <c:y val="7.291042759301293E-2"/>
          <c:w val="0.86287159876175012"/>
          <c:h val="0.74677195967611931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8F-4D21-B251-6878FF053DD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8F-4D21-B251-6878FF053D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8F-4D21-B251-6878FF053DD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8F-4D21-B251-6878FF053DD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8F-4D21-B251-6878FF053DD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8F-4D21-B251-6878FF053DD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8F-4D21-B251-6878FF053DD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8F-4D21-B251-6878FF053DD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8F-4D21-B251-6878FF053DD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8F-4D21-B251-6878FF053DD9}"/>
              </c:ext>
            </c:extLst>
          </c:dPt>
          <c:cat>
            <c:strRef>
              <c:f>'Total Loads'!$A$12:$A$21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Roof</c:v>
                </c:pt>
              </c:strCache>
            </c:strRef>
          </c:cat>
          <c:val>
            <c:numRef>
              <c:f>'Total Loads'!$B$12:$B$21</c:f>
              <c:numCache>
                <c:formatCode>0.0</c:formatCode>
                <c:ptCount val="10"/>
                <c:pt idx="0">
                  <c:v>56.988490816208198</c:v>
                </c:pt>
                <c:pt idx="1">
                  <c:v>54.148361192249887</c:v>
                </c:pt>
                <c:pt idx="2">
                  <c:v>45.325434576644867</c:v>
                </c:pt>
                <c:pt idx="3">
                  <c:v>42.59826794664486</c:v>
                </c:pt>
                <c:pt idx="4">
                  <c:v>48.077825718329116</c:v>
                </c:pt>
                <c:pt idx="5">
                  <c:v>42.101681913713733</c:v>
                </c:pt>
                <c:pt idx="6">
                  <c:v>45.724234295823827</c:v>
                </c:pt>
                <c:pt idx="7">
                  <c:v>44.224234295823827</c:v>
                </c:pt>
                <c:pt idx="8">
                  <c:v>42.034234295823829</c:v>
                </c:pt>
                <c:pt idx="9">
                  <c:v>34.477230064053003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6-44C1-9F10-7937B207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23670976"/>
        <c:axId val="623677216"/>
      </c:barChart>
      <c:catAx>
        <c:axId val="623670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3677216"/>
        <c:crosses val="autoZero"/>
        <c:auto val="1"/>
        <c:lblAlgn val="ctr"/>
        <c:lblOffset val="100"/>
        <c:noMultiLvlLbl val="0"/>
      </c:catAx>
      <c:valAx>
        <c:axId val="62367721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Floor Weight</a:t>
                </a:r>
                <a:r>
                  <a:rPr lang="en-US" baseline="0"/>
                  <a:t> (kip)</a:t>
                </a:r>
                <a:endParaRPr lang="en-US"/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09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5013</xdr:rowOff>
    </xdr:from>
    <xdr:to>
      <xdr:col>4</xdr:col>
      <xdr:colOff>5013</xdr:colOff>
      <xdr:row>22</xdr:row>
      <xdr:rowOff>185487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F8D02B-E234-F024-4C60-510C6BCCF421}"/>
            </a:ext>
          </a:extLst>
        </xdr:cNvPr>
        <xdr:cNvSpPr/>
      </xdr:nvSpPr>
      <xdr:spPr>
        <a:xfrm>
          <a:off x="1905000" y="2672013"/>
          <a:ext cx="1839829" cy="3709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1218927</xdr:colOff>
      <xdr:row>10</xdr:row>
      <xdr:rowOff>4053</xdr:rowOff>
    </xdr:from>
    <xdr:to>
      <xdr:col>4</xdr:col>
      <xdr:colOff>213730</xdr:colOff>
      <xdr:row>23</xdr:row>
      <xdr:rowOff>77010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D5D0-A32E-A6B8-0BC3-C42DAE9F0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ribby3d.com/blog/tributary-areas-of-irregular-column-layou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K24"/>
  <sheetViews>
    <sheetView zoomScaleNormal="100" workbookViewId="0">
      <selection activeCell="D31" sqref="D31"/>
    </sheetView>
  </sheetViews>
  <sheetFormatPr defaultRowHeight="15" x14ac:dyDescent="0.25"/>
  <cols>
    <col min="2" max="2" width="19.42578125" customWidth="1"/>
    <col min="3" max="4" width="11.42578125" customWidth="1"/>
    <col min="8" max="8" width="9.140625" customWidth="1"/>
    <col min="9" max="9" width="9.85546875" customWidth="1"/>
  </cols>
  <sheetData>
    <row r="3" spans="1:11" x14ac:dyDescent="0.25">
      <c r="B3" t="s">
        <v>5</v>
      </c>
      <c r="C3" s="4" t="s">
        <v>8</v>
      </c>
      <c r="D3" s="4" t="s">
        <v>14</v>
      </c>
      <c r="E3" s="4" t="s">
        <v>15</v>
      </c>
      <c r="F3" s="4" t="s">
        <v>13</v>
      </c>
      <c r="G3" s="23" t="s">
        <v>10</v>
      </c>
      <c r="H3" s="23"/>
    </row>
    <row r="4" spans="1:11" x14ac:dyDescent="0.25">
      <c r="C4" s="4" t="s">
        <v>9</v>
      </c>
      <c r="D4" s="4" t="s">
        <v>16</v>
      </c>
      <c r="E4" s="4" t="s">
        <v>16</v>
      </c>
      <c r="F4" s="4" t="s">
        <v>17</v>
      </c>
      <c r="G4" s="4" t="s">
        <v>11</v>
      </c>
      <c r="H4" s="4" t="s">
        <v>12</v>
      </c>
    </row>
    <row r="5" spans="1:11" x14ac:dyDescent="0.25">
      <c r="B5" t="s">
        <v>7</v>
      </c>
      <c r="C5" s="12">
        <v>36</v>
      </c>
      <c r="D5" s="13">
        <v>117.125</v>
      </c>
      <c r="E5" s="13">
        <v>12.375</v>
      </c>
      <c r="F5" s="3">
        <f>D5*E5</f>
        <v>1449.421875</v>
      </c>
      <c r="G5" s="3">
        <f>C5/144*F5</f>
        <v>362.35546875</v>
      </c>
      <c r="H5" s="15">
        <f>G5/12/1000</f>
        <v>3.0196289062499999E-2</v>
      </c>
    </row>
    <row r="6" spans="1:11" x14ac:dyDescent="0.25">
      <c r="B6" t="s">
        <v>6</v>
      </c>
      <c r="C6" s="12">
        <v>37.200000000000003</v>
      </c>
      <c r="D6" s="13">
        <v>105.125</v>
      </c>
      <c r="E6" s="13">
        <v>9.1875</v>
      </c>
      <c r="F6" s="3">
        <f>D6*E6</f>
        <v>965.8359375</v>
      </c>
      <c r="G6" s="3">
        <f>C6/144*F6</f>
        <v>249.50761718750002</v>
      </c>
      <c r="H6" s="15">
        <f>G6/12/1000</f>
        <v>2.079230143229167E-2</v>
      </c>
    </row>
    <row r="10" spans="1:11" ht="30" x14ac:dyDescent="0.25">
      <c r="A10" s="6" t="s">
        <v>0</v>
      </c>
      <c r="B10" s="7" t="s">
        <v>4</v>
      </c>
      <c r="C10" s="4"/>
      <c r="F10" s="22" t="s">
        <v>18</v>
      </c>
      <c r="G10" s="22"/>
      <c r="H10" s="7" t="s">
        <v>19</v>
      </c>
      <c r="I10" s="7" t="s">
        <v>20</v>
      </c>
      <c r="J10" s="7" t="s">
        <v>21</v>
      </c>
      <c r="K10" s="7" t="s">
        <v>22</v>
      </c>
    </row>
    <row r="11" spans="1:11" x14ac:dyDescent="0.25">
      <c r="A11" s="1" t="s">
        <v>1</v>
      </c>
      <c r="B11" s="5"/>
      <c r="C11" s="5"/>
      <c r="F11" s="22">
        <f>13/2</f>
        <v>6.5</v>
      </c>
      <c r="G11" s="22"/>
      <c r="H11" s="14">
        <f>(12*$F11)*($H$5)</f>
        <v>2.3553105468749997</v>
      </c>
      <c r="I11" s="14">
        <f>(12*$F11)*($H$6)</f>
        <v>1.6217995117187503</v>
      </c>
      <c r="J11" s="11">
        <f>2*H11+2*I11</f>
        <v>7.9542201171875</v>
      </c>
      <c r="K11" s="11">
        <f>SUM(F11,B11)</f>
        <v>6.5</v>
      </c>
    </row>
    <row r="12" spans="1:11" x14ac:dyDescent="0.25">
      <c r="A12" s="2">
        <v>2</v>
      </c>
      <c r="B12" s="8">
        <v>56.988490816208198</v>
      </c>
      <c r="C12" s="5"/>
      <c r="F12" s="22">
        <f>6.5+5.5</f>
        <v>12</v>
      </c>
      <c r="G12" s="22"/>
      <c r="H12" s="14">
        <f t="shared" ref="H12:H21" si="0">(12*$F12)*($H$5)</f>
        <v>4.3482656249999998</v>
      </c>
      <c r="I12" s="14">
        <f t="shared" ref="I12:I21" si="1">(12*$F12)*($H$6)</f>
        <v>2.9940914062500004</v>
      </c>
      <c r="J12" s="11">
        <f t="shared" ref="J12:J21" si="2">2*H12+2*I12</f>
        <v>14.684714062499999</v>
      </c>
      <c r="K12" s="11">
        <f t="shared" ref="K12:K21" si="3">SUM(F12,B12)</f>
        <v>68.988490816208198</v>
      </c>
    </row>
    <row r="13" spans="1:11" x14ac:dyDescent="0.25">
      <c r="A13" s="2">
        <v>3</v>
      </c>
      <c r="B13" s="8">
        <v>54.148361192249887</v>
      </c>
      <c r="C13" s="5"/>
      <c r="F13" s="22">
        <v>11</v>
      </c>
      <c r="G13" s="22"/>
      <c r="H13" s="14">
        <f t="shared" si="0"/>
        <v>3.9859101562500001</v>
      </c>
      <c r="I13" s="14">
        <f t="shared" si="1"/>
        <v>2.7445837890625007</v>
      </c>
      <c r="J13" s="11">
        <f t="shared" si="2"/>
        <v>13.460987890625002</v>
      </c>
      <c r="K13" s="11">
        <f t="shared" si="3"/>
        <v>65.148361192249894</v>
      </c>
    </row>
    <row r="14" spans="1:11" x14ac:dyDescent="0.25">
      <c r="A14" s="2">
        <v>4</v>
      </c>
      <c r="B14" s="8">
        <v>45.325434576644867</v>
      </c>
      <c r="C14" s="5"/>
      <c r="F14" s="22">
        <v>11</v>
      </c>
      <c r="G14" s="22"/>
      <c r="H14" s="14">
        <f t="shared" si="0"/>
        <v>3.9859101562500001</v>
      </c>
      <c r="I14" s="14">
        <f t="shared" si="1"/>
        <v>2.7445837890625007</v>
      </c>
      <c r="J14" s="11">
        <f t="shared" si="2"/>
        <v>13.460987890625002</v>
      </c>
      <c r="K14" s="11">
        <f t="shared" si="3"/>
        <v>56.325434576644867</v>
      </c>
    </row>
    <row r="15" spans="1:11" x14ac:dyDescent="0.25">
      <c r="A15" s="2">
        <v>5</v>
      </c>
      <c r="B15" s="8">
        <v>42.59826794664486</v>
      </c>
      <c r="C15" s="5"/>
      <c r="F15" s="22">
        <v>11</v>
      </c>
      <c r="G15" s="22"/>
      <c r="H15" s="14">
        <f t="shared" si="0"/>
        <v>3.9859101562500001</v>
      </c>
      <c r="I15" s="14">
        <f t="shared" si="1"/>
        <v>2.7445837890625007</v>
      </c>
      <c r="J15" s="11">
        <f t="shared" si="2"/>
        <v>13.460987890625002</v>
      </c>
      <c r="K15" s="11">
        <f t="shared" si="3"/>
        <v>53.59826794664486</v>
      </c>
    </row>
    <row r="16" spans="1:11" x14ac:dyDescent="0.25">
      <c r="A16" s="2">
        <v>6</v>
      </c>
      <c r="B16" s="8">
        <v>48.077825718329116</v>
      </c>
      <c r="C16" s="5"/>
      <c r="F16" s="22">
        <v>11</v>
      </c>
      <c r="G16" s="22"/>
      <c r="H16" s="14">
        <f t="shared" si="0"/>
        <v>3.9859101562500001</v>
      </c>
      <c r="I16" s="14">
        <f t="shared" si="1"/>
        <v>2.7445837890625007</v>
      </c>
      <c r="J16" s="11">
        <f t="shared" si="2"/>
        <v>13.460987890625002</v>
      </c>
      <c r="K16" s="11">
        <f t="shared" si="3"/>
        <v>59.077825718329116</v>
      </c>
    </row>
    <row r="17" spans="1:11" x14ac:dyDescent="0.25">
      <c r="A17" s="2">
        <v>7</v>
      </c>
      <c r="B17" s="8">
        <v>42.101681913713733</v>
      </c>
      <c r="C17" s="5"/>
      <c r="F17" s="22">
        <v>11</v>
      </c>
      <c r="G17" s="22"/>
      <c r="H17" s="14">
        <f t="shared" si="0"/>
        <v>3.9859101562500001</v>
      </c>
      <c r="I17" s="14">
        <f t="shared" si="1"/>
        <v>2.7445837890625007</v>
      </c>
      <c r="J17" s="11">
        <f t="shared" si="2"/>
        <v>13.460987890625002</v>
      </c>
      <c r="K17" s="11">
        <f t="shared" si="3"/>
        <v>53.101681913713733</v>
      </c>
    </row>
    <row r="18" spans="1:11" x14ac:dyDescent="0.25">
      <c r="A18" s="2">
        <v>8</v>
      </c>
      <c r="B18" s="8">
        <v>45.724234295823827</v>
      </c>
      <c r="C18" s="5"/>
      <c r="F18" s="22">
        <v>11</v>
      </c>
      <c r="G18" s="22"/>
      <c r="H18" s="14">
        <f t="shared" si="0"/>
        <v>3.9859101562500001</v>
      </c>
      <c r="I18" s="14">
        <f t="shared" si="1"/>
        <v>2.7445837890625007</v>
      </c>
      <c r="J18" s="11">
        <f t="shared" si="2"/>
        <v>13.460987890625002</v>
      </c>
      <c r="K18" s="11">
        <f t="shared" si="3"/>
        <v>56.724234295823827</v>
      </c>
    </row>
    <row r="19" spans="1:11" x14ac:dyDescent="0.25">
      <c r="A19" s="2">
        <v>9</v>
      </c>
      <c r="B19" s="8">
        <v>44.224234295823827</v>
      </c>
      <c r="C19" s="5"/>
      <c r="F19" s="22">
        <v>11</v>
      </c>
      <c r="G19" s="22"/>
      <c r="H19" s="14">
        <f t="shared" si="0"/>
        <v>3.9859101562500001</v>
      </c>
      <c r="I19" s="14">
        <f t="shared" si="1"/>
        <v>2.7445837890625007</v>
      </c>
      <c r="J19" s="11">
        <f t="shared" si="2"/>
        <v>13.460987890625002</v>
      </c>
      <c r="K19" s="11">
        <f t="shared" si="3"/>
        <v>55.224234295823827</v>
      </c>
    </row>
    <row r="20" spans="1:11" x14ac:dyDescent="0.25">
      <c r="A20" s="2">
        <v>10</v>
      </c>
      <c r="B20" s="9">
        <v>42.034234295823829</v>
      </c>
      <c r="C20" s="3"/>
      <c r="F20" s="22">
        <v>11</v>
      </c>
      <c r="G20" s="22"/>
      <c r="H20" s="14">
        <f t="shared" si="0"/>
        <v>3.9859101562500001</v>
      </c>
      <c r="I20" s="14">
        <f t="shared" si="1"/>
        <v>2.7445837890625007</v>
      </c>
      <c r="J20" s="11">
        <f t="shared" si="2"/>
        <v>13.460987890625002</v>
      </c>
      <c r="K20" s="11">
        <f t="shared" si="3"/>
        <v>53.034234295823829</v>
      </c>
    </row>
    <row r="21" spans="1:11" x14ac:dyDescent="0.25">
      <c r="A21" s="3" t="s">
        <v>2</v>
      </c>
      <c r="B21" s="9">
        <v>34.477230064053003</v>
      </c>
      <c r="C21" s="3"/>
      <c r="F21" s="22">
        <v>8</v>
      </c>
      <c r="G21" s="22"/>
      <c r="H21" s="14">
        <f t="shared" si="0"/>
        <v>2.8988437500000002</v>
      </c>
      <c r="I21" s="14">
        <f t="shared" si="1"/>
        <v>1.9960609375000002</v>
      </c>
      <c r="J21" s="11">
        <f t="shared" si="2"/>
        <v>9.7898093750000008</v>
      </c>
      <c r="K21" s="11">
        <f t="shared" si="3"/>
        <v>42.477230064053003</v>
      </c>
    </row>
    <row r="22" spans="1:11" x14ac:dyDescent="0.25">
      <c r="A22" s="4" t="s">
        <v>3</v>
      </c>
      <c r="B22" s="3">
        <f>SUM(B12:B21)</f>
        <v>455.69999511531506</v>
      </c>
      <c r="C22" s="3"/>
      <c r="H22" s="16">
        <f>SUM(H11:H21)</f>
        <v>41.489701171874998</v>
      </c>
      <c r="I22" s="16">
        <f t="shared" ref="I22:K22" si="4">SUM(I11:I21)</f>
        <v>28.568622167968755</v>
      </c>
      <c r="J22" s="16">
        <f t="shared" si="4"/>
        <v>140.11664667968753</v>
      </c>
      <c r="K22" s="11">
        <f t="shared" si="4"/>
        <v>570.19999511531501</v>
      </c>
    </row>
    <row r="24" spans="1:11" x14ac:dyDescent="0.25">
      <c r="H24" s="21" t="s">
        <v>23</v>
      </c>
      <c r="I24" s="21"/>
      <c r="J24" s="21"/>
      <c r="K24" s="17">
        <f>K22</f>
        <v>570.19999511531501</v>
      </c>
    </row>
  </sheetData>
  <mergeCells count="14">
    <mergeCell ref="F16:G16"/>
    <mergeCell ref="G3:H3"/>
    <mergeCell ref="F10:G10"/>
    <mergeCell ref="F11:G11"/>
    <mergeCell ref="F12:G12"/>
    <mergeCell ref="F13:G13"/>
    <mergeCell ref="F14:G14"/>
    <mergeCell ref="F15:G15"/>
    <mergeCell ref="H24:J24"/>
    <mergeCell ref="F17:G17"/>
    <mergeCell ref="F18:G18"/>
    <mergeCell ref="F19:G19"/>
    <mergeCell ref="F20:G20"/>
    <mergeCell ref="F21:G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E836-5F7D-4255-9C52-1AFACBA37C61}">
  <sheetPr codeName="Sheet2"/>
  <dimension ref="B1:P22"/>
  <sheetViews>
    <sheetView tabSelected="1" workbookViewId="0">
      <selection activeCell="G3" sqref="G3:G16"/>
    </sheetView>
  </sheetViews>
  <sheetFormatPr defaultRowHeight="15" x14ac:dyDescent="0.25"/>
  <cols>
    <col min="3" max="3" width="14" customWidth="1"/>
  </cols>
  <sheetData>
    <row r="1" spans="2:16" x14ac:dyDescent="0.25">
      <c r="F1">
        <v>3</v>
      </c>
      <c r="G1">
        <v>3</v>
      </c>
    </row>
    <row r="2" spans="2:16" x14ac:dyDescent="0.25">
      <c r="B2" t="s">
        <v>39</v>
      </c>
      <c r="C2" t="s">
        <v>43</v>
      </c>
      <c r="D2" t="s">
        <v>40</v>
      </c>
      <c r="E2" t="s">
        <v>41</v>
      </c>
      <c r="F2" t="s">
        <v>42</v>
      </c>
      <c r="G2" s="20"/>
      <c r="I2" t="s">
        <v>44</v>
      </c>
      <c r="J2" t="s">
        <v>45</v>
      </c>
      <c r="K2" t="s">
        <v>46</v>
      </c>
      <c r="L2" t="s">
        <v>47</v>
      </c>
      <c r="M2" t="s">
        <v>44</v>
      </c>
      <c r="N2" t="s">
        <v>45</v>
      </c>
    </row>
    <row r="3" spans="2:16" x14ac:dyDescent="0.25">
      <c r="B3" t="s">
        <v>24</v>
      </c>
      <c r="C3" s="10">
        <v>9050</v>
      </c>
      <c r="D3" s="19">
        <f>C3/$C$18</f>
        <v>6.1192475692049712E-2</v>
      </c>
      <c r="E3">
        <f>'Total Loads'!$B$22*D3</f>
        <v>27.885410873961089</v>
      </c>
      <c r="F3">
        <f>ROUND(E3,$F$1)</f>
        <v>27.885000000000002</v>
      </c>
      <c r="G3" s="20">
        <f>ROUND(D3,$G$1)</f>
        <v>6.0999999999999999E-2</v>
      </c>
      <c r="I3">
        <v>0</v>
      </c>
      <c r="J3">
        <v>0</v>
      </c>
      <c r="K3">
        <f>I3*$G3</f>
        <v>0</v>
      </c>
      <c r="L3">
        <f>J3*$G3</f>
        <v>0</v>
      </c>
      <c r="M3">
        <f>I3-$K$19</f>
        <v>-191.99999999999994</v>
      </c>
      <c r="N3">
        <f>J3-$L$19</f>
        <v>138.43199999999996</v>
      </c>
      <c r="O3">
        <f>M3*$G3</f>
        <v>-11.711999999999996</v>
      </c>
      <c r="P3">
        <f>N3*$G3</f>
        <v>8.4443519999999967</v>
      </c>
    </row>
    <row r="4" spans="2:16" x14ac:dyDescent="0.25">
      <c r="B4" t="s">
        <v>25</v>
      </c>
      <c r="C4" s="10">
        <v>12370</v>
      </c>
      <c r="D4" s="19">
        <f t="shared" ref="D4:D16" si="0">C4/$C$18</f>
        <v>8.3640986111674573E-2</v>
      </c>
      <c r="E4">
        <f>'Total Loads'!$B$22*D4</f>
        <v>38.115196962530234</v>
      </c>
      <c r="F4">
        <f t="shared" ref="F4:F16" si="1">ROUND(E4,$F$1)</f>
        <v>38.115000000000002</v>
      </c>
      <c r="G4" s="20">
        <f t="shared" ref="G4:G16" si="2">ROUND(D4,$G$1)</f>
        <v>8.4000000000000005E-2</v>
      </c>
      <c r="I4">
        <v>126</v>
      </c>
      <c r="J4">
        <v>0</v>
      </c>
      <c r="K4">
        <f t="shared" ref="K4:K16" si="3">I4*$G4</f>
        <v>10.584000000000001</v>
      </c>
      <c r="L4">
        <f t="shared" ref="L4:L16" si="4">J4*$G4</f>
        <v>0</v>
      </c>
      <c r="M4">
        <f t="shared" ref="M4:M16" si="5">I4-$K$19</f>
        <v>-65.999999999999943</v>
      </c>
      <c r="N4">
        <f t="shared" ref="N4:N16" si="6">J4-$L$19</f>
        <v>138.43199999999996</v>
      </c>
      <c r="O4">
        <f t="shared" ref="O4:O16" si="7">M4*$G4</f>
        <v>-5.5439999999999952</v>
      </c>
      <c r="P4">
        <f t="shared" ref="P4:P16" si="8">N4*$G4</f>
        <v>11.628287999999998</v>
      </c>
    </row>
    <row r="5" spans="2:16" x14ac:dyDescent="0.25">
      <c r="B5" t="s">
        <v>26</v>
      </c>
      <c r="C5" s="10">
        <v>12370</v>
      </c>
      <c r="D5" s="19">
        <f t="shared" si="0"/>
        <v>8.3640986111674573E-2</v>
      </c>
      <c r="E5">
        <f>'Total Loads'!$B$22*D5</f>
        <v>38.115196962530234</v>
      </c>
      <c r="F5">
        <f t="shared" si="1"/>
        <v>38.115000000000002</v>
      </c>
      <c r="G5" s="20">
        <f t="shared" si="2"/>
        <v>8.4000000000000005E-2</v>
      </c>
      <c r="I5">
        <v>258</v>
      </c>
      <c r="J5">
        <v>0</v>
      </c>
      <c r="K5">
        <f t="shared" si="3"/>
        <v>21.672000000000001</v>
      </c>
      <c r="L5">
        <f t="shared" si="4"/>
        <v>0</v>
      </c>
      <c r="M5">
        <f t="shared" si="5"/>
        <v>66.000000000000057</v>
      </c>
      <c r="N5">
        <f t="shared" si="6"/>
        <v>138.43199999999996</v>
      </c>
      <c r="O5">
        <f t="shared" si="7"/>
        <v>5.5440000000000049</v>
      </c>
      <c r="P5">
        <f t="shared" si="8"/>
        <v>11.628287999999998</v>
      </c>
    </row>
    <row r="6" spans="2:16" x14ac:dyDescent="0.25">
      <c r="B6" t="s">
        <v>27</v>
      </c>
      <c r="C6" s="10">
        <v>9050</v>
      </c>
      <c r="D6" s="19">
        <f t="shared" si="0"/>
        <v>6.1192475692049712E-2</v>
      </c>
      <c r="E6">
        <f>'Total Loads'!$B$22*D6</f>
        <v>27.885410873961089</v>
      </c>
      <c r="F6">
        <f t="shared" si="1"/>
        <v>27.885000000000002</v>
      </c>
      <c r="G6" s="20">
        <f t="shared" si="2"/>
        <v>6.0999999999999999E-2</v>
      </c>
      <c r="I6">
        <v>384</v>
      </c>
      <c r="J6">
        <v>0</v>
      </c>
      <c r="K6">
        <f t="shared" si="3"/>
        <v>23.423999999999999</v>
      </c>
      <c r="L6">
        <f t="shared" si="4"/>
        <v>0</v>
      </c>
      <c r="M6">
        <f t="shared" si="5"/>
        <v>192.00000000000006</v>
      </c>
      <c r="N6">
        <f t="shared" si="6"/>
        <v>138.43199999999996</v>
      </c>
      <c r="O6">
        <f t="shared" si="7"/>
        <v>11.712000000000003</v>
      </c>
      <c r="P6">
        <f t="shared" si="8"/>
        <v>8.4443519999999967</v>
      </c>
    </row>
    <row r="7" spans="2:16" x14ac:dyDescent="0.25">
      <c r="B7" t="s">
        <v>28</v>
      </c>
      <c r="C7" s="10">
        <v>8560</v>
      </c>
      <c r="D7" s="19">
        <f t="shared" si="0"/>
        <v>5.7879291925297852E-2</v>
      </c>
      <c r="E7">
        <f>'Total Loads'!$B$22*D7</f>
        <v>26.375593047636126</v>
      </c>
      <c r="F7">
        <f t="shared" si="1"/>
        <v>26.376000000000001</v>
      </c>
      <c r="G7" s="20">
        <f t="shared" si="2"/>
        <v>5.8000000000000003E-2</v>
      </c>
      <c r="I7">
        <v>0</v>
      </c>
      <c r="J7">
        <v>-120</v>
      </c>
      <c r="K7">
        <f t="shared" si="3"/>
        <v>0</v>
      </c>
      <c r="L7">
        <f t="shared" si="4"/>
        <v>-6.96</v>
      </c>
      <c r="M7">
        <f t="shared" si="5"/>
        <v>-191.99999999999994</v>
      </c>
      <c r="N7">
        <f t="shared" si="6"/>
        <v>18.43199999999996</v>
      </c>
      <c r="O7">
        <f t="shared" si="7"/>
        <v>-11.135999999999997</v>
      </c>
      <c r="P7">
        <f t="shared" si="8"/>
        <v>1.0690559999999978</v>
      </c>
    </row>
    <row r="8" spans="2:16" x14ac:dyDescent="0.25">
      <c r="B8" t="s">
        <v>29</v>
      </c>
      <c r="C8" s="10">
        <v>13932</v>
      </c>
      <c r="D8" s="19">
        <f t="shared" si="0"/>
        <v>9.4202604568136644E-2</v>
      </c>
      <c r="E8">
        <f>'Total Loads'!$B$22*D8</f>
        <v>42.928126441549828</v>
      </c>
      <c r="F8">
        <f t="shared" si="1"/>
        <v>42.927999999999997</v>
      </c>
      <c r="G8" s="20">
        <f t="shared" si="2"/>
        <v>9.4E-2</v>
      </c>
      <c r="I8">
        <v>126</v>
      </c>
      <c r="J8">
        <v>-120</v>
      </c>
      <c r="K8">
        <f t="shared" si="3"/>
        <v>11.843999999999999</v>
      </c>
      <c r="L8">
        <f t="shared" si="4"/>
        <v>-11.28</v>
      </c>
      <c r="M8">
        <f t="shared" si="5"/>
        <v>-65.999999999999943</v>
      </c>
      <c r="N8">
        <f t="shared" si="6"/>
        <v>18.43199999999996</v>
      </c>
      <c r="O8">
        <f t="shared" si="7"/>
        <v>-6.2039999999999944</v>
      </c>
      <c r="P8">
        <f t="shared" si="8"/>
        <v>1.7326079999999962</v>
      </c>
    </row>
    <row r="9" spans="2:16" x14ac:dyDescent="0.25">
      <c r="B9" t="s">
        <v>30</v>
      </c>
      <c r="C9" s="10">
        <v>13932</v>
      </c>
      <c r="D9" s="19">
        <f t="shared" si="0"/>
        <v>9.4202604568136644E-2</v>
      </c>
      <c r="E9">
        <f>'Total Loads'!$B$22*D9</f>
        <v>42.928126441549828</v>
      </c>
      <c r="F9">
        <f t="shared" si="1"/>
        <v>42.927999999999997</v>
      </c>
      <c r="G9" s="20">
        <f t="shared" si="2"/>
        <v>9.4E-2</v>
      </c>
      <c r="I9">
        <v>258</v>
      </c>
      <c r="J9">
        <v>-120</v>
      </c>
      <c r="K9">
        <f t="shared" si="3"/>
        <v>24.251999999999999</v>
      </c>
      <c r="L9">
        <f t="shared" si="4"/>
        <v>-11.28</v>
      </c>
      <c r="M9">
        <f t="shared" si="5"/>
        <v>66.000000000000057</v>
      </c>
      <c r="N9">
        <f t="shared" si="6"/>
        <v>18.43199999999996</v>
      </c>
      <c r="O9">
        <f t="shared" si="7"/>
        <v>6.2040000000000051</v>
      </c>
      <c r="P9">
        <f t="shared" si="8"/>
        <v>1.7326079999999962</v>
      </c>
    </row>
    <row r="10" spans="2:16" x14ac:dyDescent="0.25">
      <c r="B10" t="s">
        <v>31</v>
      </c>
      <c r="C10" s="10">
        <v>8560</v>
      </c>
      <c r="D10" s="19">
        <f t="shared" si="0"/>
        <v>5.7879291925297852E-2</v>
      </c>
      <c r="E10">
        <f>'Total Loads'!$B$22*D10</f>
        <v>26.375593047636126</v>
      </c>
      <c r="F10">
        <f t="shared" si="1"/>
        <v>26.376000000000001</v>
      </c>
      <c r="G10" s="20">
        <f t="shared" si="2"/>
        <v>5.8000000000000003E-2</v>
      </c>
      <c r="I10">
        <v>384</v>
      </c>
      <c r="J10">
        <v>-120</v>
      </c>
      <c r="K10">
        <f t="shared" si="3"/>
        <v>22.272000000000002</v>
      </c>
      <c r="L10">
        <f t="shared" si="4"/>
        <v>-6.96</v>
      </c>
      <c r="M10">
        <f t="shared" si="5"/>
        <v>192.00000000000006</v>
      </c>
      <c r="N10">
        <f t="shared" si="6"/>
        <v>18.43199999999996</v>
      </c>
      <c r="O10">
        <f t="shared" si="7"/>
        <v>11.136000000000005</v>
      </c>
      <c r="P10">
        <f t="shared" si="8"/>
        <v>1.0690559999999978</v>
      </c>
    </row>
    <row r="11" spans="2:16" x14ac:dyDescent="0.25">
      <c r="B11" t="s">
        <v>32</v>
      </c>
      <c r="C11" s="10">
        <v>10442</v>
      </c>
      <c r="D11" s="19">
        <f t="shared" si="0"/>
        <v>7.0604622229434588E-2</v>
      </c>
      <c r="E11">
        <f>'Total Loads'!$B$22*D11</f>
        <v>32.174526005072011</v>
      </c>
      <c r="F11">
        <f t="shared" si="1"/>
        <v>32.174999999999997</v>
      </c>
      <c r="G11" s="20">
        <f t="shared" si="2"/>
        <v>7.0999999999999994E-2</v>
      </c>
      <c r="I11">
        <v>126</v>
      </c>
      <c r="J11">
        <v>-216</v>
      </c>
      <c r="K11">
        <f t="shared" si="3"/>
        <v>8.9459999999999997</v>
      </c>
      <c r="L11">
        <f t="shared" si="4"/>
        <v>-15.335999999999999</v>
      </c>
      <c r="M11">
        <f t="shared" si="5"/>
        <v>-65.999999999999943</v>
      </c>
      <c r="N11">
        <f t="shared" si="6"/>
        <v>-77.56800000000004</v>
      </c>
      <c r="O11">
        <f t="shared" si="7"/>
        <v>-4.6859999999999955</v>
      </c>
      <c r="P11">
        <f t="shared" si="8"/>
        <v>-5.507328000000002</v>
      </c>
    </row>
    <row r="12" spans="2:16" x14ac:dyDescent="0.25">
      <c r="B12" t="s">
        <v>33</v>
      </c>
      <c r="C12" s="10">
        <v>10442</v>
      </c>
      <c r="D12" s="19">
        <f t="shared" si="0"/>
        <v>7.0604622229434588E-2</v>
      </c>
      <c r="E12">
        <f>'Total Loads'!$B$22*D12</f>
        <v>32.174526005072011</v>
      </c>
      <c r="F12">
        <f t="shared" si="1"/>
        <v>32.174999999999997</v>
      </c>
      <c r="G12" s="20">
        <f t="shared" si="2"/>
        <v>7.0999999999999994E-2</v>
      </c>
      <c r="I12">
        <v>258</v>
      </c>
      <c r="J12">
        <v>-216</v>
      </c>
      <c r="K12">
        <f t="shared" si="3"/>
        <v>18.317999999999998</v>
      </c>
      <c r="L12">
        <f t="shared" si="4"/>
        <v>-15.335999999999999</v>
      </c>
      <c r="M12">
        <f t="shared" si="5"/>
        <v>66.000000000000057</v>
      </c>
      <c r="N12">
        <f t="shared" si="6"/>
        <v>-77.56800000000004</v>
      </c>
      <c r="O12">
        <f t="shared" si="7"/>
        <v>4.6860000000000035</v>
      </c>
      <c r="P12">
        <f t="shared" si="8"/>
        <v>-5.507328000000002</v>
      </c>
    </row>
    <row r="13" spans="2:16" x14ac:dyDescent="0.25">
      <c r="B13" t="s">
        <v>34</v>
      </c>
      <c r="C13" s="10">
        <v>10063</v>
      </c>
      <c r="D13" s="19">
        <f t="shared" si="0"/>
        <v>6.8041976009844893E-2</v>
      </c>
      <c r="E13">
        <f>'Total Loads'!$B$22*D13</f>
        <v>31.006728135322703</v>
      </c>
      <c r="F13">
        <f t="shared" si="1"/>
        <v>31.007000000000001</v>
      </c>
      <c r="G13" s="20">
        <f t="shared" si="2"/>
        <v>6.8000000000000005E-2</v>
      </c>
      <c r="I13">
        <v>0</v>
      </c>
      <c r="J13">
        <v>-270</v>
      </c>
      <c r="K13">
        <f t="shared" si="3"/>
        <v>0</v>
      </c>
      <c r="L13">
        <f t="shared" si="4"/>
        <v>-18.360000000000003</v>
      </c>
      <c r="M13">
        <f t="shared" si="5"/>
        <v>-191.99999999999994</v>
      </c>
      <c r="N13">
        <f t="shared" si="6"/>
        <v>-131.56800000000004</v>
      </c>
      <c r="O13">
        <f t="shared" si="7"/>
        <v>-13.055999999999997</v>
      </c>
      <c r="P13">
        <f t="shared" si="8"/>
        <v>-8.9466240000000035</v>
      </c>
    </row>
    <row r="14" spans="2:16" x14ac:dyDescent="0.25">
      <c r="B14" t="s">
        <v>35</v>
      </c>
      <c r="C14" s="10">
        <v>9530</v>
      </c>
      <c r="D14" s="19">
        <f t="shared" si="0"/>
        <v>6.4438043463561745E-2</v>
      </c>
      <c r="E14">
        <f>'Total Loads'!$B$22*D14</f>
        <v>29.364416091585547</v>
      </c>
      <c r="F14">
        <f t="shared" si="1"/>
        <v>29.364000000000001</v>
      </c>
      <c r="G14" s="20">
        <f t="shared" si="2"/>
        <v>6.4000000000000001E-2</v>
      </c>
      <c r="I14">
        <v>126</v>
      </c>
      <c r="J14">
        <v>-270</v>
      </c>
      <c r="K14">
        <f t="shared" si="3"/>
        <v>8.0640000000000001</v>
      </c>
      <c r="L14">
        <f t="shared" si="4"/>
        <v>-17.28</v>
      </c>
      <c r="M14">
        <f t="shared" si="5"/>
        <v>-65.999999999999943</v>
      </c>
      <c r="N14">
        <f t="shared" si="6"/>
        <v>-131.56800000000004</v>
      </c>
      <c r="O14">
        <f t="shared" si="7"/>
        <v>-4.2239999999999966</v>
      </c>
      <c r="P14">
        <f t="shared" si="8"/>
        <v>-8.4203520000000029</v>
      </c>
    </row>
    <row r="15" spans="2:16" x14ac:dyDescent="0.25">
      <c r="B15" t="s">
        <v>37</v>
      </c>
      <c r="C15" s="10">
        <v>9530</v>
      </c>
      <c r="D15" s="19">
        <f t="shared" si="0"/>
        <v>6.4438043463561745E-2</v>
      </c>
      <c r="E15">
        <f>'Total Loads'!$B$22*D15</f>
        <v>29.364416091585547</v>
      </c>
      <c r="F15">
        <f t="shared" si="1"/>
        <v>29.364000000000001</v>
      </c>
      <c r="G15" s="20">
        <f t="shared" si="2"/>
        <v>6.4000000000000001E-2</v>
      </c>
      <c r="I15">
        <v>258</v>
      </c>
      <c r="J15">
        <v>-270</v>
      </c>
      <c r="K15">
        <f t="shared" si="3"/>
        <v>16.512</v>
      </c>
      <c r="L15">
        <f t="shared" si="4"/>
        <v>-17.28</v>
      </c>
      <c r="M15">
        <f t="shared" si="5"/>
        <v>66.000000000000057</v>
      </c>
      <c r="N15">
        <f t="shared" si="6"/>
        <v>-131.56800000000004</v>
      </c>
      <c r="O15">
        <f t="shared" si="7"/>
        <v>4.2240000000000038</v>
      </c>
      <c r="P15">
        <f t="shared" si="8"/>
        <v>-8.4203520000000029</v>
      </c>
    </row>
    <row r="16" spans="2:16" x14ac:dyDescent="0.25">
      <c r="B16" t="s">
        <v>36</v>
      </c>
      <c r="C16" s="10">
        <v>10063</v>
      </c>
      <c r="D16" s="19">
        <f t="shared" si="0"/>
        <v>6.8041976009844893E-2</v>
      </c>
      <c r="E16">
        <f>'Total Loads'!$B$22*D16</f>
        <v>31.006728135322703</v>
      </c>
      <c r="F16">
        <f t="shared" si="1"/>
        <v>31.007000000000001</v>
      </c>
      <c r="G16" s="20">
        <f t="shared" si="2"/>
        <v>6.8000000000000005E-2</v>
      </c>
      <c r="I16">
        <v>384</v>
      </c>
      <c r="J16">
        <v>-270</v>
      </c>
      <c r="K16">
        <f t="shared" si="3"/>
        <v>26.112000000000002</v>
      </c>
      <c r="L16">
        <f t="shared" si="4"/>
        <v>-18.360000000000003</v>
      </c>
      <c r="M16">
        <f t="shared" si="5"/>
        <v>192.00000000000006</v>
      </c>
      <c r="N16">
        <f t="shared" si="6"/>
        <v>-131.56800000000004</v>
      </c>
      <c r="O16">
        <f t="shared" si="7"/>
        <v>13.056000000000004</v>
      </c>
      <c r="P16">
        <f t="shared" si="8"/>
        <v>-8.9466240000000035</v>
      </c>
    </row>
    <row r="18" spans="2:16" x14ac:dyDescent="0.25">
      <c r="B18" t="s">
        <v>3</v>
      </c>
      <c r="C18">
        <f>SUM(C3:C16)</f>
        <v>147894</v>
      </c>
      <c r="D18">
        <f t="shared" ref="D18:G18" si="9">SUM(D3:D16)</f>
        <v>0.99999999999999978</v>
      </c>
      <c r="E18">
        <f t="shared" si="9"/>
        <v>455.69999511531512</v>
      </c>
      <c r="F18">
        <f t="shared" si="9"/>
        <v>455.7</v>
      </c>
      <c r="G18">
        <f t="shared" si="9"/>
        <v>1.0000000000000002</v>
      </c>
      <c r="K18" t="s">
        <v>44</v>
      </c>
      <c r="L18" t="s">
        <v>45</v>
      </c>
    </row>
    <row r="19" spans="2:16" x14ac:dyDescent="0.25">
      <c r="K19">
        <f>SUM(K3:K16)/$G18</f>
        <v>191.99999999999994</v>
      </c>
      <c r="L19">
        <f>SUM(L3:L16)/$G18</f>
        <v>-138.43199999999996</v>
      </c>
      <c r="O19">
        <f t="shared" ref="M19:P19" si="10">SUM(O3:O16)/$G18</f>
        <v>5.3290705182007501E-14</v>
      </c>
      <c r="P19">
        <f t="shared" si="10"/>
        <v>-4.0856207306205754E-14</v>
      </c>
    </row>
    <row r="22" spans="2:16" x14ac:dyDescent="0.25">
      <c r="B22" s="18" t="s">
        <v>38</v>
      </c>
    </row>
  </sheetData>
  <hyperlinks>
    <hyperlink ref="B22" r:id="rId1" xr:uid="{8FF48245-8F13-4768-BBCE-25D439E76E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Loads</vt:lpstr>
      <vt:lpstr>Voronoi Gravity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Roser</dc:creator>
  <cp:lastModifiedBy>wroser</cp:lastModifiedBy>
  <dcterms:created xsi:type="dcterms:W3CDTF">2015-06-05T18:17:20Z</dcterms:created>
  <dcterms:modified xsi:type="dcterms:W3CDTF">2022-09-21T16:09:20Z</dcterms:modified>
</cp:coreProperties>
</file>