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Kuliah Season 4\MetNum\Tubes Metnum\Trainer Tubes Metnum\"/>
    </mc:Choice>
  </mc:AlternateContent>
  <xr:revisionPtr revIDLastSave="0" documentId="13_ncr:1_{9B193FEF-FD75-4E5B-815A-4E986859297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omor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1" i="1" l="1"/>
  <c r="R62" i="1"/>
  <c r="R63" i="1"/>
  <c r="R60" i="1"/>
  <c r="U55" i="1"/>
  <c r="U56" i="1"/>
  <c r="U57" i="1"/>
  <c r="U54" i="1"/>
  <c r="K61" i="1"/>
  <c r="N61" i="1"/>
  <c r="P61" i="1"/>
  <c r="P62" i="1" s="1"/>
  <c r="P63" i="1" s="1"/>
  <c r="K62" i="1"/>
  <c r="N62" i="1"/>
  <c r="K63" i="1"/>
  <c r="N63" i="1"/>
  <c r="P60" i="1"/>
  <c r="N60" i="1"/>
  <c r="K60" i="1"/>
  <c r="P59" i="1"/>
  <c r="M59" i="1"/>
  <c r="J59" i="1"/>
  <c r="Q55" i="1"/>
  <c r="Q56" i="1"/>
  <c r="Q57" i="1"/>
  <c r="Q54" i="1"/>
  <c r="N55" i="1"/>
  <c r="N56" i="1"/>
  <c r="N57" i="1"/>
  <c r="N54" i="1"/>
  <c r="K55" i="1"/>
  <c r="K56" i="1"/>
  <c r="K57" i="1"/>
  <c r="K54" i="1"/>
  <c r="S55" i="1"/>
  <c r="S56" i="1" s="1"/>
  <c r="S57" i="1" s="1"/>
  <c r="S54" i="1"/>
  <c r="S53" i="1"/>
  <c r="P53" i="1"/>
  <c r="M53" i="1"/>
  <c r="J53" i="1"/>
  <c r="F54" i="1"/>
  <c r="E55" i="1"/>
  <c r="E54" i="1"/>
  <c r="D54" i="1"/>
  <c r="D74" i="1"/>
  <c r="D66" i="1"/>
  <c r="E59" i="1"/>
  <c r="M78" i="1"/>
  <c r="M79" i="1"/>
  <c r="M77" i="1"/>
  <c r="B55" i="1"/>
  <c r="B56" i="1" s="1"/>
  <c r="B57" i="1" s="1"/>
  <c r="L38" i="1"/>
  <c r="D38" i="1"/>
  <c r="D37" i="1"/>
  <c r="D36" i="1"/>
  <c r="I27" i="1"/>
  <c r="J25" i="1"/>
  <c r="I26" i="1" s="1"/>
  <c r="F27" i="1" s="1"/>
  <c r="I25" i="1"/>
  <c r="C26" i="1" l="1"/>
  <c r="C27" i="1" s="1"/>
  <c r="F18" i="1"/>
  <c r="F14" i="1"/>
  <c r="D7" i="1"/>
  <c r="H18" i="1" s="1"/>
  <c r="I4" i="1"/>
  <c r="G4" i="1"/>
  <c r="D5" i="1" l="1"/>
  <c r="F19" i="1"/>
  <c r="D20" i="1" s="1"/>
  <c r="H14" i="1"/>
  <c r="F15" i="1" s="1"/>
  <c r="D16" i="1" s="1"/>
  <c r="E38" i="1" l="1"/>
  <c r="D39" i="1" s="1"/>
  <c r="M38" i="1"/>
  <c r="R38" i="1"/>
  <c r="H38" i="1"/>
  <c r="G39" i="1" s="1"/>
  <c r="D40" i="1" s="1"/>
  <c r="N38" i="1"/>
  <c r="S38" i="1"/>
  <c r="E25" i="1"/>
  <c r="E26" i="1" s="1"/>
  <c r="B25" i="1"/>
  <c r="B26" i="1" s="1"/>
  <c r="O25" i="1"/>
  <c r="K25" i="1"/>
  <c r="Q25" i="1"/>
  <c r="B27" i="1" l="1"/>
  <c r="D45" i="1"/>
  <c r="H26" i="1"/>
  <c r="G33" i="1" s="1"/>
  <c r="N26" i="1"/>
  <c r="K31" i="1" s="1"/>
  <c r="K26" i="1"/>
  <c r="J33" i="1" s="1"/>
  <c r="M39" i="1"/>
  <c r="J40" i="1" s="1"/>
  <c r="J45" i="1" s="1"/>
  <c r="J39" i="1"/>
  <c r="G40" i="1" s="1"/>
  <c r="G45" i="1" s="1"/>
  <c r="B31" i="1"/>
  <c r="D33" i="1"/>
  <c r="B77" i="1" s="1"/>
  <c r="E27" i="1" l="1"/>
  <c r="M33" i="1"/>
  <c r="K77" i="1" s="1"/>
  <c r="J43" i="1"/>
  <c r="H77" i="1"/>
  <c r="H78" i="1" s="1"/>
  <c r="G43" i="1"/>
  <c r="E77" i="1"/>
  <c r="E78" i="1" s="1"/>
  <c r="D43" i="1"/>
  <c r="B78" i="1"/>
  <c r="H31" i="1"/>
  <c r="H27" i="1"/>
  <c r="K27" i="1"/>
  <c r="E31" i="1"/>
  <c r="M43" i="1" l="1"/>
  <c r="K78" i="1"/>
  <c r="G54" i="1" l="1"/>
  <c r="C55" i="1" l="1"/>
  <c r="F55" i="1" l="1"/>
  <c r="D55" i="1" l="1"/>
  <c r="C56" i="1" s="1"/>
  <c r="F56" i="1" s="1"/>
  <c r="G55" i="1" l="1"/>
  <c r="E56" i="1"/>
  <c r="D56" i="1" s="1"/>
  <c r="G56" i="1" l="1"/>
  <c r="C57" i="1"/>
  <c r="F57" i="1" l="1"/>
  <c r="E57" i="1"/>
  <c r="D57" i="1" s="1"/>
  <c r="G57" i="1" l="1"/>
  <c r="D71" i="1" l="1"/>
  <c r="I78" i="1" l="1"/>
  <c r="K79" i="1"/>
  <c r="N79" i="1" s="1"/>
  <c r="C78" i="1"/>
  <c r="F78" i="1"/>
</calcChain>
</file>

<file path=xl/sharedStrings.xml><?xml version="1.0" encoding="utf-8"?>
<sst xmlns="http://schemas.openxmlformats.org/spreadsheetml/2006/main" count="318" uniqueCount="63">
  <si>
    <t>Diketahui:</t>
  </si>
  <si>
    <t>H</t>
  </si>
  <si>
    <t>=</t>
  </si>
  <si>
    <t>+</t>
  </si>
  <si>
    <t>(</t>
  </si>
  <si>
    <t>X</t>
  </si>
  <si>
    <t>Z</t>
  </si>
  <si>
    <t>)</t>
  </si>
  <si>
    <t>m</t>
  </si>
  <si>
    <t>Y</t>
  </si>
  <si>
    <t>φ</t>
  </si>
  <si>
    <t>2Y,ZX</t>
  </si>
  <si>
    <t>⁰</t>
  </si>
  <si>
    <t xml:space="preserve">Ditanya: </t>
  </si>
  <si>
    <t>Hitunglah kedalaman pemancangan dinding turap baja dengan menggunakan metode Newton-Raphson</t>
  </si>
  <si>
    <t>Jawab:</t>
  </si>
  <si>
    <t>Kp</t>
  </si>
  <si>
    <t>tan^2</t>
  </si>
  <si>
    <t>-</t>
  </si>
  <si>
    <t>/</t>
  </si>
  <si>
    <t>Ka</t>
  </si>
  <si>
    <t>#PERSAMAAN</t>
  </si>
  <si>
    <t>D^3</t>
  </si>
  <si>
    <t>D</t>
  </si>
  <si>
    <t>^3</t>
  </si>
  <si>
    <t>H^3</t>
  </si>
  <si>
    <t>H^2</t>
  </si>
  <si>
    <t>D^2</t>
  </si>
  <si>
    <t>Misalkan</t>
  </si>
  <si>
    <t>x</t>
  </si>
  <si>
    <t>Maka persamaannya menjadi:</t>
  </si>
  <si>
    <t>x^3</t>
  </si>
  <si>
    <t>x^2</t>
  </si>
  <si>
    <t>f(x)</t>
  </si>
  <si>
    <t>f'(x)</t>
  </si>
  <si>
    <t>^2</t>
  </si>
  <si>
    <t>#RUMUS NEWTON RAPHSON</t>
  </si>
  <si>
    <t>xi+1</t>
  </si>
  <si>
    <r>
      <t>x</t>
    </r>
    <r>
      <rPr>
        <vertAlign val="subscript"/>
        <sz val="11"/>
        <color theme="1"/>
        <rFont val="Calibri"/>
        <family val="2"/>
        <scheme val="minor"/>
      </rPr>
      <t>i+1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</si>
  <si>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</si>
  <si>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t>f(xi)</t>
  </si>
  <si>
    <t>f'(xi)</t>
  </si>
  <si>
    <r>
      <t>f(x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</si>
  <si>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f'(x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</si>
  <si>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iterasi</t>
  </si>
  <si>
    <t>xi</t>
  </si>
  <si>
    <t>f(xi+1)</t>
  </si>
  <si>
    <t>x1</t>
  </si>
  <si>
    <t>1. PERSAMAAN YANG DISELESAIKAN</t>
  </si>
  <si>
    <t>Tabel x.x Perhitungan Newton Raphson akar pertama</t>
  </si>
  <si>
    <t xml:space="preserve">diperoleh </t>
  </si>
  <si>
    <t>xa</t>
  </si>
  <si>
    <t>#Rincian Perhitungan</t>
  </si>
  <si>
    <t>#Maka didapat nilai x sebesar</t>
  </si>
  <si>
    <t>2, PERHITUNGAN D</t>
  </si>
  <si>
    <t>Nilai x:</t>
  </si>
  <si>
    <t>Nilai D = x</t>
  </si>
  <si>
    <t>Da</t>
  </si>
  <si>
    <t>KONTROL</t>
  </si>
  <si>
    <t>f</t>
  </si>
  <si>
    <t>TOLERANSI</t>
  </si>
  <si>
    <t>hitung f(xi); f'(xi); dan f(xi+1) hingga iterasi berhenti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</si>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</sst>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71" formatCode="0.000000"/>
    <numFmt numFmtId="175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/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8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1" fontId="0" fillId="0" borderId="0" xfId="0" applyNumberFormat="1"/>
    <xf numFmtId="175" fontId="0" fillId="0" borderId="0" xfId="0" applyNumberFormat="1"/>
    <xf numFmtId="11" fontId="0" fillId="0" borderId="0" xfId="0" applyNumberFormat="1"/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434341</xdr:colOff>
      <xdr:row>1</xdr:row>
      <xdr:rowOff>7620</xdr:rowOff>
    </xdr:from>
    <xdr:to>
      <xdr:col>20</xdr:col>
      <xdr:colOff>313374</xdr:colOff>
      <xdr:row>20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1D52A6-CE22-4449-80F9-0E7EB29809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578" t="8094" r="4155" b="7236"/>
        <a:stretch/>
      </xdr:blipFill>
      <xdr:spPr>
        <a:xfrm>
          <a:off x="8968741" y="190500"/>
          <a:ext cx="4008120" cy="3535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85"/>
  <sheetViews>
    <sheetView tabSelected="1" topLeftCell="A70" zoomScale="80" zoomScaleNormal="80" workbookViewId="0">
      <selection activeCell="K79" sqref="K79"/>
    </sheetView>
  </sheetViews>
  <sheetFormatPr defaultRowHeight="15" x14ac:dyDescent="0.25"/>
  <cols>
    <col min="2" max="2" width="9.7109375" customWidth="1"/>
    <col min="3" max="3" width="15.7109375" customWidth="1"/>
    <col min="4" max="4" width="13.85546875" bestFit="1" customWidth="1"/>
    <col min="5" max="5" width="12.42578125" customWidth="1"/>
    <col min="6" max="6" width="10.42578125" customWidth="1"/>
    <col min="7" max="7" width="16.140625" customWidth="1"/>
    <col min="9" max="9" width="17" bestFit="1" customWidth="1"/>
    <col min="11" max="11" width="12.7109375" bestFit="1" customWidth="1"/>
    <col min="12" max="12" width="13.5703125" bestFit="1" customWidth="1"/>
    <col min="13" max="13" width="14.140625" customWidth="1"/>
    <col min="14" max="14" width="10.28515625" customWidth="1"/>
    <col min="15" max="15" width="10.7109375" customWidth="1"/>
    <col min="16" max="16" width="11.5703125" customWidth="1"/>
    <col min="18" max="19" width="10.28515625" bestFit="1" customWidth="1"/>
    <col min="23" max="23" width="12.42578125" bestFit="1" customWidth="1"/>
    <col min="24" max="24" width="10.42578125" bestFit="1" customWidth="1"/>
    <col min="25" max="25" width="11.42578125" bestFit="1" customWidth="1"/>
  </cols>
  <sheetData>
    <row r="2" spans="2:14" x14ac:dyDescent="0.2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</row>
    <row r="3" spans="2:14" x14ac:dyDescent="0.25">
      <c r="B3" s="3" t="s">
        <v>1</v>
      </c>
      <c r="C3" s="3" t="s">
        <v>2</v>
      </c>
      <c r="D3" s="3">
        <v>10</v>
      </c>
      <c r="E3" s="3" t="s">
        <v>3</v>
      </c>
      <c r="F3" s="3" t="s">
        <v>4</v>
      </c>
      <c r="G3" s="3" t="s">
        <v>5</v>
      </c>
      <c r="H3" s="3" t="s">
        <v>3</v>
      </c>
      <c r="I3" s="3" t="s">
        <v>6</v>
      </c>
      <c r="J3" s="3" t="s">
        <v>7</v>
      </c>
      <c r="K3" s="3" t="s">
        <v>8</v>
      </c>
      <c r="M3" s="1" t="s">
        <v>5</v>
      </c>
      <c r="N3" s="1">
        <v>4</v>
      </c>
    </row>
    <row r="4" spans="2:14" x14ac:dyDescent="0.25">
      <c r="B4" s="3"/>
      <c r="C4" s="3" t="s">
        <v>2</v>
      </c>
      <c r="D4" s="3">
        <v>10</v>
      </c>
      <c r="E4" s="3" t="s">
        <v>3</v>
      </c>
      <c r="F4" s="3" t="s">
        <v>4</v>
      </c>
      <c r="G4" s="3">
        <f>N3</f>
        <v>4</v>
      </c>
      <c r="H4" s="3" t="s">
        <v>3</v>
      </c>
      <c r="I4" s="3">
        <f>N5</f>
        <v>9</v>
      </c>
      <c r="J4" s="3" t="s">
        <v>7</v>
      </c>
      <c r="K4" s="3" t="s">
        <v>8</v>
      </c>
      <c r="M4" s="1" t="s">
        <v>9</v>
      </c>
      <c r="N4" s="1">
        <v>3</v>
      </c>
    </row>
    <row r="5" spans="2:14" x14ac:dyDescent="0.25">
      <c r="B5" s="3"/>
      <c r="C5" s="3" t="s">
        <v>2</v>
      </c>
      <c r="D5" s="3">
        <f>D4+(G4+I4)</f>
        <v>23</v>
      </c>
      <c r="E5" s="3" t="s">
        <v>8</v>
      </c>
      <c r="F5" s="3"/>
      <c r="G5" s="3"/>
      <c r="H5" s="3"/>
      <c r="I5" s="3"/>
      <c r="J5" s="3"/>
      <c r="K5" s="3"/>
      <c r="M5" s="1" t="s">
        <v>6</v>
      </c>
      <c r="N5" s="1">
        <v>9</v>
      </c>
    </row>
    <row r="6" spans="2:14" x14ac:dyDescent="0.25">
      <c r="B6" s="3" t="s">
        <v>10</v>
      </c>
      <c r="C6" s="3" t="s">
        <v>2</v>
      </c>
      <c r="D6" s="3" t="s">
        <v>11</v>
      </c>
      <c r="E6" s="4" t="s">
        <v>12</v>
      </c>
      <c r="F6" s="3"/>
      <c r="G6" s="3"/>
      <c r="H6" s="3"/>
      <c r="I6" s="3"/>
      <c r="J6" s="3"/>
      <c r="K6" s="3"/>
    </row>
    <row r="7" spans="2:14" x14ac:dyDescent="0.25">
      <c r="B7" s="3"/>
      <c r="C7" s="3" t="s">
        <v>2</v>
      </c>
      <c r="D7" s="3" t="str">
        <f>"2"&amp;N4&amp;","&amp;N5&amp;N3</f>
        <v>23,94</v>
      </c>
      <c r="E7" s="4" t="s">
        <v>12</v>
      </c>
      <c r="F7" s="3"/>
      <c r="G7" s="3"/>
      <c r="H7" s="3"/>
      <c r="I7" s="3"/>
      <c r="J7" s="3"/>
      <c r="K7" s="3"/>
    </row>
    <row r="9" spans="2:14" x14ac:dyDescent="0.25">
      <c r="B9" s="8" t="s">
        <v>13</v>
      </c>
      <c r="C9" s="8"/>
      <c r="D9" s="8"/>
      <c r="E9" s="8"/>
      <c r="F9" s="8"/>
      <c r="G9" s="8"/>
      <c r="H9" s="8"/>
      <c r="I9" s="8"/>
      <c r="J9" s="8"/>
      <c r="K9" s="8"/>
    </row>
    <row r="10" spans="2:14" x14ac:dyDescent="0.25">
      <c r="B10" t="s">
        <v>14</v>
      </c>
    </row>
    <row r="12" spans="2:14" x14ac:dyDescent="0.25">
      <c r="B12" s="9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2:14" x14ac:dyDescent="0.25">
      <c r="B13" s="3" t="s">
        <v>20</v>
      </c>
      <c r="C13" s="3" t="s">
        <v>2</v>
      </c>
      <c r="D13" s="3" t="s">
        <v>17</v>
      </c>
      <c r="E13" s="3" t="s">
        <v>4</v>
      </c>
      <c r="F13" s="3">
        <v>45</v>
      </c>
      <c r="G13" s="3" t="s">
        <v>18</v>
      </c>
      <c r="H13" s="3" t="s">
        <v>10</v>
      </c>
      <c r="I13" s="5" t="s">
        <v>19</v>
      </c>
      <c r="J13" s="3">
        <v>2</v>
      </c>
      <c r="K13" s="3" t="s">
        <v>7</v>
      </c>
    </row>
    <row r="14" spans="2:14" x14ac:dyDescent="0.25">
      <c r="B14" s="3"/>
      <c r="C14" s="3" t="s">
        <v>2</v>
      </c>
      <c r="D14" s="3" t="s">
        <v>17</v>
      </c>
      <c r="E14" s="3" t="s">
        <v>4</v>
      </c>
      <c r="F14" s="3">
        <f>F13</f>
        <v>45</v>
      </c>
      <c r="G14" s="3" t="s">
        <v>18</v>
      </c>
      <c r="H14" s="3" t="str">
        <f>D7</f>
        <v>23,94</v>
      </c>
      <c r="I14" s="5" t="s">
        <v>19</v>
      </c>
      <c r="J14" s="3">
        <v>2</v>
      </c>
      <c r="K14" s="3" t="s">
        <v>7</v>
      </c>
    </row>
    <row r="15" spans="2:14" x14ac:dyDescent="0.25">
      <c r="B15" s="3"/>
      <c r="C15" s="3" t="s">
        <v>2</v>
      </c>
      <c r="D15" s="3" t="s">
        <v>17</v>
      </c>
      <c r="E15" s="3" t="s">
        <v>4</v>
      </c>
      <c r="F15" s="3">
        <f>F14-(H14/J14)</f>
        <v>33.03</v>
      </c>
      <c r="G15" s="3" t="s">
        <v>7</v>
      </c>
      <c r="H15" s="3"/>
      <c r="I15" s="3"/>
      <c r="J15" s="3"/>
      <c r="K15" s="3"/>
    </row>
    <row r="16" spans="2:14" x14ac:dyDescent="0.25">
      <c r="B16" s="3"/>
      <c r="C16" s="3" t="s">
        <v>2</v>
      </c>
      <c r="D16" s="6">
        <f>(TAN(RADIANS(F15)))^2</f>
        <v>0.42269796466574</v>
      </c>
      <c r="E16" s="3"/>
      <c r="F16" s="3"/>
      <c r="G16" s="3"/>
      <c r="H16" s="3"/>
      <c r="I16" s="3"/>
      <c r="J16" s="3"/>
      <c r="K16" s="3"/>
    </row>
    <row r="17" spans="2:20" x14ac:dyDescent="0.25">
      <c r="B17" s="3" t="s">
        <v>16</v>
      </c>
      <c r="C17" s="3" t="s">
        <v>2</v>
      </c>
      <c r="D17" s="3" t="s">
        <v>17</v>
      </c>
      <c r="E17" s="3" t="s">
        <v>4</v>
      </c>
      <c r="F17" s="3">
        <v>45</v>
      </c>
      <c r="G17" s="3" t="s">
        <v>3</v>
      </c>
      <c r="H17" s="3" t="s">
        <v>10</v>
      </c>
      <c r="I17" s="5" t="s">
        <v>19</v>
      </c>
      <c r="J17" s="3">
        <v>2</v>
      </c>
      <c r="K17" s="3" t="s">
        <v>7</v>
      </c>
    </row>
    <row r="18" spans="2:20" x14ac:dyDescent="0.25">
      <c r="B18" s="3"/>
      <c r="C18" s="3" t="s">
        <v>2</v>
      </c>
      <c r="D18" s="3" t="s">
        <v>17</v>
      </c>
      <c r="E18" s="3" t="s">
        <v>4</v>
      </c>
      <c r="F18" s="3">
        <f>F17</f>
        <v>45</v>
      </c>
      <c r="G18" s="3" t="s">
        <v>3</v>
      </c>
      <c r="H18" s="3" t="str">
        <f>D7</f>
        <v>23,94</v>
      </c>
      <c r="I18" s="5" t="s">
        <v>19</v>
      </c>
      <c r="J18" s="3">
        <v>2</v>
      </c>
      <c r="K18" s="3" t="s">
        <v>7</v>
      </c>
    </row>
    <row r="19" spans="2:20" x14ac:dyDescent="0.25">
      <c r="C19" s="3" t="s">
        <v>2</v>
      </c>
      <c r="D19" s="3" t="s">
        <v>17</v>
      </c>
      <c r="E19" s="3" t="s">
        <v>4</v>
      </c>
      <c r="F19" s="3">
        <f>F18+(H18/J18)</f>
        <v>56.97</v>
      </c>
      <c r="G19" s="3" t="s">
        <v>7</v>
      </c>
    </row>
    <row r="20" spans="2:20" x14ac:dyDescent="0.25">
      <c r="C20" s="3" t="s">
        <v>2</v>
      </c>
      <c r="D20" s="6">
        <f>(TAN(RADIANS(F19)))^2</f>
        <v>2.3657554177976157</v>
      </c>
      <c r="E20" s="3"/>
      <c r="F20" s="3"/>
      <c r="G20" s="3"/>
    </row>
    <row r="22" spans="2:20" x14ac:dyDescent="0.25">
      <c r="B22" s="10" t="s">
        <v>21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2:20" x14ac:dyDescent="0.25">
      <c r="B23" s="3" t="s">
        <v>16</v>
      </c>
      <c r="C23" s="3" t="s">
        <v>22</v>
      </c>
      <c r="D23" s="3" t="s">
        <v>18</v>
      </c>
      <c r="E23" s="3" t="s">
        <v>20</v>
      </c>
      <c r="F23" s="3" t="s">
        <v>4</v>
      </c>
      <c r="G23" s="3" t="s">
        <v>1</v>
      </c>
      <c r="H23" s="3" t="s">
        <v>3</v>
      </c>
      <c r="I23" s="3" t="s">
        <v>23</v>
      </c>
      <c r="J23" s="3" t="s">
        <v>7</v>
      </c>
      <c r="K23" s="3" t="s">
        <v>24</v>
      </c>
      <c r="L23" s="3" t="s">
        <v>2</v>
      </c>
      <c r="M23" s="3">
        <v>0</v>
      </c>
    </row>
    <row r="24" spans="2:20" x14ac:dyDescent="0.25">
      <c r="B24" s="3" t="s">
        <v>16</v>
      </c>
      <c r="C24" s="3" t="s">
        <v>22</v>
      </c>
      <c r="D24" s="3" t="s">
        <v>18</v>
      </c>
      <c r="E24" s="3" t="s">
        <v>20</v>
      </c>
      <c r="F24" s="3" t="s">
        <v>4</v>
      </c>
      <c r="G24" s="3" t="s">
        <v>22</v>
      </c>
      <c r="H24" s="3" t="s">
        <v>3</v>
      </c>
      <c r="I24" s="3">
        <v>3</v>
      </c>
      <c r="J24" s="3" t="s">
        <v>27</v>
      </c>
      <c r="K24" s="3" t="s">
        <v>1</v>
      </c>
      <c r="L24" s="3" t="s">
        <v>3</v>
      </c>
      <c r="M24" s="3">
        <v>3</v>
      </c>
      <c r="N24" s="3" t="s">
        <v>23</v>
      </c>
      <c r="O24" s="3" t="s">
        <v>26</v>
      </c>
      <c r="P24" s="3" t="s">
        <v>3</v>
      </c>
      <c r="Q24" s="3" t="s">
        <v>25</v>
      </c>
      <c r="R24" s="3" t="s">
        <v>7</v>
      </c>
      <c r="S24" s="3" t="s">
        <v>2</v>
      </c>
      <c r="T24" s="2">
        <v>0</v>
      </c>
    </row>
    <row r="25" spans="2:20" s="3" customFormat="1" x14ac:dyDescent="0.25">
      <c r="B25" s="6">
        <f>D20</f>
        <v>2.3657554177976157</v>
      </c>
      <c r="C25" s="3" t="s">
        <v>22</v>
      </c>
      <c r="D25" s="3" t="s">
        <v>18</v>
      </c>
      <c r="E25" s="6">
        <f>D16</f>
        <v>0.42269796466574</v>
      </c>
      <c r="F25" s="3" t="s">
        <v>4</v>
      </c>
      <c r="G25" s="3" t="s">
        <v>22</v>
      </c>
      <c r="H25" s="3" t="s">
        <v>3</v>
      </c>
      <c r="I25" s="3">
        <f>I24</f>
        <v>3</v>
      </c>
      <c r="J25" s="3" t="str">
        <f>J24</f>
        <v>D^2</v>
      </c>
      <c r="K25" s="3">
        <f>D5</f>
        <v>23</v>
      </c>
      <c r="L25" s="3" t="s">
        <v>3</v>
      </c>
      <c r="M25" s="3">
        <v>3</v>
      </c>
      <c r="N25" s="3" t="s">
        <v>23</v>
      </c>
      <c r="O25" s="3">
        <f>D5^2</f>
        <v>529</v>
      </c>
      <c r="P25" s="3" t="s">
        <v>3</v>
      </c>
      <c r="Q25" s="3">
        <f>D5^3</f>
        <v>12167</v>
      </c>
      <c r="R25" s="3" t="s">
        <v>7</v>
      </c>
      <c r="S25" s="3" t="s">
        <v>2</v>
      </c>
      <c r="T25" s="3">
        <v>0</v>
      </c>
    </row>
    <row r="26" spans="2:20" s="3" customFormat="1" x14ac:dyDescent="0.25">
      <c r="B26" s="6">
        <f>B25</f>
        <v>2.3657554177976157</v>
      </c>
      <c r="C26" s="3" t="str">
        <f>C25</f>
        <v>D^3</v>
      </c>
      <c r="D26" s="3" t="s">
        <v>18</v>
      </c>
      <c r="E26" s="6">
        <f>E25</f>
        <v>0.42269796466574</v>
      </c>
      <c r="F26" s="3" t="s">
        <v>22</v>
      </c>
      <c r="G26" s="3" t="s">
        <v>18</v>
      </c>
      <c r="H26" s="6">
        <f>I25*E25*K25</f>
        <v>29.166159561936059</v>
      </c>
      <c r="I26" s="3" t="str">
        <f>J25</f>
        <v>D^2</v>
      </c>
      <c r="J26" s="3" t="s">
        <v>18</v>
      </c>
      <c r="K26" s="6">
        <f>E25*M25*O25</f>
        <v>670.82166992452937</v>
      </c>
      <c r="L26" s="3" t="s">
        <v>23</v>
      </c>
      <c r="M26" s="3" t="s">
        <v>18</v>
      </c>
      <c r="N26" s="6">
        <f>E25*Q25</f>
        <v>5142.9661360880582</v>
      </c>
      <c r="O26" s="3" t="s">
        <v>2</v>
      </c>
      <c r="P26" s="3">
        <v>0</v>
      </c>
    </row>
    <row r="27" spans="2:20" s="3" customFormat="1" x14ac:dyDescent="0.25">
      <c r="B27" s="6">
        <f>B26-E26</f>
        <v>1.9430574531318756</v>
      </c>
      <c r="C27" s="3" t="str">
        <f>C26</f>
        <v>D^3</v>
      </c>
      <c r="D27" s="3" t="s">
        <v>18</v>
      </c>
      <c r="E27" s="6">
        <f>H26</f>
        <v>29.166159561936059</v>
      </c>
      <c r="F27" s="3" t="str">
        <f>I26</f>
        <v>D^2</v>
      </c>
      <c r="G27" s="3" t="s">
        <v>18</v>
      </c>
      <c r="H27" s="3">
        <f>K26</f>
        <v>670.82166992452937</v>
      </c>
      <c r="I27" s="3" t="str">
        <f>L26</f>
        <v>D</v>
      </c>
      <c r="J27" s="3" t="s">
        <v>18</v>
      </c>
      <c r="K27" s="6">
        <f>N26</f>
        <v>5142.9661360880582</v>
      </c>
      <c r="L27" s="3" t="s">
        <v>2</v>
      </c>
      <c r="M27" s="3">
        <v>0</v>
      </c>
    </row>
    <row r="28" spans="2:20" s="3" customFormat="1" x14ac:dyDescent="0.25"/>
    <row r="29" spans="2:20" s="3" customFormat="1" x14ac:dyDescent="0.25">
      <c r="B29" s="3" t="s">
        <v>28</v>
      </c>
      <c r="C29" s="3" t="s">
        <v>23</v>
      </c>
      <c r="D29" s="3" t="s">
        <v>2</v>
      </c>
      <c r="E29" s="3" t="s">
        <v>29</v>
      </c>
      <c r="J29" s="3" t="s">
        <v>62</v>
      </c>
    </row>
    <row r="30" spans="2:20" x14ac:dyDescent="0.25">
      <c r="B30" t="s">
        <v>30</v>
      </c>
      <c r="F30" s="3"/>
      <c r="P30" s="3"/>
    </row>
    <row r="31" spans="2:20" x14ac:dyDescent="0.25">
      <c r="B31" s="6">
        <f>B26-E26</f>
        <v>1.9430574531318756</v>
      </c>
      <c r="C31" s="3" t="s">
        <v>31</v>
      </c>
      <c r="D31" s="3" t="s">
        <v>18</v>
      </c>
      <c r="E31" s="6">
        <f>H26</f>
        <v>29.166159561936059</v>
      </c>
      <c r="F31" s="3" t="s">
        <v>32</v>
      </c>
      <c r="G31" s="3" t="s">
        <v>18</v>
      </c>
      <c r="H31" s="3">
        <f>K26</f>
        <v>670.82166992452937</v>
      </c>
      <c r="I31" s="3" t="s">
        <v>29</v>
      </c>
      <c r="J31" s="3" t="s">
        <v>18</v>
      </c>
      <c r="K31" s="6">
        <f>N26</f>
        <v>5142.9661360880582</v>
      </c>
      <c r="L31" s="3" t="s">
        <v>2</v>
      </c>
      <c r="M31" s="3">
        <v>0</v>
      </c>
    </row>
    <row r="32" spans="2:20" x14ac:dyDescent="0.25">
      <c r="H32" s="3"/>
      <c r="M32" s="3"/>
    </row>
    <row r="33" spans="2:19" s="3" customFormat="1" x14ac:dyDescent="0.25">
      <c r="B33" s="3" t="s">
        <v>33</v>
      </c>
      <c r="C33" s="3" t="s">
        <v>2</v>
      </c>
      <c r="D33" s="6">
        <f>B26-E26</f>
        <v>1.9430574531318756</v>
      </c>
      <c r="E33" s="3" t="s">
        <v>31</v>
      </c>
      <c r="F33" s="3" t="s">
        <v>18</v>
      </c>
      <c r="G33" s="6">
        <f>H26</f>
        <v>29.166159561936059</v>
      </c>
      <c r="H33" s="3" t="s">
        <v>32</v>
      </c>
      <c r="I33" s="3" t="s">
        <v>18</v>
      </c>
      <c r="J33" s="3">
        <f>K26</f>
        <v>670.82166992452937</v>
      </c>
      <c r="K33" s="3" t="s">
        <v>29</v>
      </c>
      <c r="L33" s="3" t="s">
        <v>18</v>
      </c>
      <c r="M33" s="6">
        <f>N26</f>
        <v>5142.9661360880582</v>
      </c>
    </row>
    <row r="34" spans="2:19" s="3" customFormat="1" x14ac:dyDescent="0.25"/>
    <row r="35" spans="2:19" s="3" customFormat="1" x14ac:dyDescent="0.25">
      <c r="B35" s="3" t="s">
        <v>34</v>
      </c>
      <c r="C35" s="3" t="s">
        <v>2</v>
      </c>
      <c r="D35" s="3">
        <v>3</v>
      </c>
      <c r="E35" s="3" t="s">
        <v>16</v>
      </c>
      <c r="F35" s="3" t="s">
        <v>32</v>
      </c>
      <c r="G35" s="3" t="s">
        <v>18</v>
      </c>
      <c r="H35" s="3" t="s">
        <v>20</v>
      </c>
      <c r="I35" s="3">
        <v>3</v>
      </c>
      <c r="J35" s="3" t="s">
        <v>4</v>
      </c>
      <c r="K35" s="3" t="s">
        <v>1</v>
      </c>
      <c r="L35" s="3" t="s">
        <v>3</v>
      </c>
      <c r="M35" s="3" t="s">
        <v>29</v>
      </c>
      <c r="N35" s="3" t="s">
        <v>7</v>
      </c>
      <c r="O35" s="3" t="s">
        <v>35</v>
      </c>
      <c r="P35" s="3" t="s">
        <v>2</v>
      </c>
      <c r="Q35" s="3">
        <v>0</v>
      </c>
    </row>
    <row r="36" spans="2:19" s="3" customFormat="1" x14ac:dyDescent="0.25">
      <c r="C36" s="3" t="s">
        <v>2</v>
      </c>
      <c r="D36" s="3">
        <f>3</f>
        <v>3</v>
      </c>
      <c r="E36" s="3" t="s">
        <v>16</v>
      </c>
      <c r="F36" s="3" t="s">
        <v>32</v>
      </c>
      <c r="G36" s="6" t="s">
        <v>18</v>
      </c>
      <c r="H36" s="3" t="s">
        <v>20</v>
      </c>
      <c r="I36" s="3">
        <v>3</v>
      </c>
      <c r="J36" s="3" t="s">
        <v>4</v>
      </c>
      <c r="K36" s="3" t="s">
        <v>32</v>
      </c>
      <c r="L36" s="3" t="s">
        <v>3</v>
      </c>
      <c r="M36" s="3">
        <v>2</v>
      </c>
      <c r="N36" s="3" t="s">
        <v>1</v>
      </c>
      <c r="O36" s="3" t="s">
        <v>29</v>
      </c>
      <c r="P36" s="3" t="s">
        <v>3</v>
      </c>
      <c r="Q36" s="3" t="s">
        <v>26</v>
      </c>
      <c r="R36" s="3" t="s">
        <v>7</v>
      </c>
    </row>
    <row r="37" spans="2:19" s="3" customFormat="1" x14ac:dyDescent="0.25">
      <c r="C37" s="3" t="s">
        <v>2</v>
      </c>
      <c r="D37" s="3">
        <f>3</f>
        <v>3</v>
      </c>
      <c r="E37" s="3" t="s">
        <v>16</v>
      </c>
      <c r="F37" s="3" t="s">
        <v>32</v>
      </c>
      <c r="G37" s="6" t="s">
        <v>18</v>
      </c>
      <c r="H37" s="3" t="s">
        <v>20</v>
      </c>
      <c r="I37" s="3">
        <v>3</v>
      </c>
      <c r="J37" s="3" t="s">
        <v>32</v>
      </c>
      <c r="K37" s="3" t="s">
        <v>18</v>
      </c>
      <c r="L37" s="3">
        <v>6</v>
      </c>
      <c r="M37" s="3" t="s">
        <v>20</v>
      </c>
      <c r="N37" s="3" t="s">
        <v>1</v>
      </c>
      <c r="O37" s="3" t="s">
        <v>29</v>
      </c>
      <c r="P37" s="3" t="s">
        <v>18</v>
      </c>
      <c r="Q37" s="3">
        <v>3</v>
      </c>
      <c r="R37" s="3" t="s">
        <v>20</v>
      </c>
      <c r="S37" s="3" t="s">
        <v>26</v>
      </c>
    </row>
    <row r="38" spans="2:19" s="3" customFormat="1" x14ac:dyDescent="0.25">
      <c r="C38" s="3" t="s">
        <v>2</v>
      </c>
      <c r="D38" s="3">
        <f>3</f>
        <v>3</v>
      </c>
      <c r="E38" s="6">
        <f>D20</f>
        <v>2.3657554177976157</v>
      </c>
      <c r="F38" s="3" t="s">
        <v>32</v>
      </c>
      <c r="G38" s="3" t="s">
        <v>18</v>
      </c>
      <c r="H38" s="6">
        <f>D16</f>
        <v>0.42269796466574</v>
      </c>
      <c r="I38" s="3">
        <v>3</v>
      </c>
      <c r="J38" s="3" t="s">
        <v>32</v>
      </c>
      <c r="K38" s="3" t="s">
        <v>18</v>
      </c>
      <c r="L38" s="3">
        <f>L37</f>
        <v>6</v>
      </c>
      <c r="M38" s="6">
        <f>D16</f>
        <v>0.42269796466574</v>
      </c>
      <c r="N38" s="3">
        <f>D5</f>
        <v>23</v>
      </c>
      <c r="O38" s="3" t="s">
        <v>29</v>
      </c>
      <c r="P38" s="3" t="s">
        <v>18</v>
      </c>
      <c r="Q38" s="3">
        <v>3</v>
      </c>
      <c r="R38" s="6">
        <f>D16</f>
        <v>0.42269796466574</v>
      </c>
      <c r="S38" s="3">
        <f>D5^2</f>
        <v>529</v>
      </c>
    </row>
    <row r="39" spans="2:19" s="3" customFormat="1" x14ac:dyDescent="0.25">
      <c r="C39" s="3" t="s">
        <v>2</v>
      </c>
      <c r="D39" s="6">
        <f>D38*E38</f>
        <v>7.0972662533928474</v>
      </c>
      <c r="E39" s="6" t="s">
        <v>32</v>
      </c>
      <c r="F39" s="6" t="s">
        <v>18</v>
      </c>
      <c r="G39" s="6">
        <f>H38*I38</f>
        <v>1.2680938939972199</v>
      </c>
      <c r="H39" s="6" t="s">
        <v>32</v>
      </c>
      <c r="I39" s="6" t="s">
        <v>18</v>
      </c>
      <c r="J39" s="6">
        <f>L38*M38*N38</f>
        <v>58.332319123872118</v>
      </c>
      <c r="K39" s="3" t="s">
        <v>29</v>
      </c>
      <c r="L39" s="6" t="s">
        <v>18</v>
      </c>
      <c r="M39" s="6">
        <f>Q38*R38*S38</f>
        <v>670.82166992452937</v>
      </c>
    </row>
    <row r="40" spans="2:19" s="3" customFormat="1" x14ac:dyDescent="0.25">
      <c r="C40" s="3" t="s">
        <v>2</v>
      </c>
      <c r="D40" s="6">
        <f>D39-G39</f>
        <v>5.8291723593956277</v>
      </c>
      <c r="E40" s="3" t="s">
        <v>32</v>
      </c>
      <c r="F40" s="3" t="s">
        <v>18</v>
      </c>
      <c r="G40" s="6">
        <f>J39</f>
        <v>58.332319123872118</v>
      </c>
      <c r="H40" s="3" t="s">
        <v>29</v>
      </c>
      <c r="I40" s="3" t="s">
        <v>18</v>
      </c>
      <c r="J40" s="6">
        <f>M39</f>
        <v>670.82166992452937</v>
      </c>
    </row>
    <row r="41" spans="2:19" s="3" customFormat="1" x14ac:dyDescent="0.25"/>
    <row r="42" spans="2:19" s="20" customFormat="1" x14ac:dyDescent="0.25">
      <c r="B42" s="19" t="s">
        <v>48</v>
      </c>
    </row>
    <row r="43" spans="2:19" s="3" customFormat="1" x14ac:dyDescent="0.25">
      <c r="B43" s="3" t="s">
        <v>33</v>
      </c>
      <c r="C43" s="3" t="s">
        <v>2</v>
      </c>
      <c r="D43" s="6">
        <f>D33</f>
        <v>1.9430574531318756</v>
      </c>
      <c r="E43" s="3" t="s">
        <v>31</v>
      </c>
      <c r="F43" s="3" t="s">
        <v>18</v>
      </c>
      <c r="G43" s="6">
        <f>G33</f>
        <v>29.166159561936059</v>
      </c>
      <c r="H43" s="3" t="s">
        <v>32</v>
      </c>
      <c r="I43" s="3" t="s">
        <v>18</v>
      </c>
      <c r="J43" s="3">
        <f>J33</f>
        <v>670.82166992452937</v>
      </c>
      <c r="K43" s="3" t="s">
        <v>29</v>
      </c>
      <c r="L43" s="3" t="s">
        <v>18</v>
      </c>
      <c r="M43" s="6">
        <f>M33</f>
        <v>5142.9661360880582</v>
      </c>
    </row>
    <row r="44" spans="2:19" s="3" customFormat="1" x14ac:dyDescent="0.25"/>
    <row r="45" spans="2:19" s="3" customFormat="1" x14ac:dyDescent="0.25">
      <c r="B45" s="3" t="s">
        <v>34</v>
      </c>
      <c r="C45" s="3" t="s">
        <v>2</v>
      </c>
      <c r="D45" s="6">
        <f>D40</f>
        <v>5.8291723593956277</v>
      </c>
      <c r="E45" s="3" t="s">
        <v>32</v>
      </c>
      <c r="F45" s="3" t="s">
        <v>18</v>
      </c>
      <c r="G45" s="6">
        <f>G40</f>
        <v>58.332319123872118</v>
      </c>
      <c r="H45" s="3" t="s">
        <v>29</v>
      </c>
      <c r="I45" s="3" t="s">
        <v>18</v>
      </c>
      <c r="J45" s="6">
        <f>J40</f>
        <v>670.82166992452937</v>
      </c>
    </row>
    <row r="46" spans="2:19" s="3" customFormat="1" x14ac:dyDescent="0.25"/>
    <row r="47" spans="2:19" s="3" customFormat="1" x14ac:dyDescent="0.25">
      <c r="B47" s="13" t="s">
        <v>36</v>
      </c>
      <c r="C47" s="14"/>
      <c r="D47" s="14"/>
      <c r="E47" s="14"/>
      <c r="F47" s="14"/>
      <c r="G47" s="14"/>
      <c r="H47" s="14"/>
    </row>
    <row r="48" spans="2:19" s="3" customFormat="1" ht="18" x14ac:dyDescent="0.25">
      <c r="C48" s="31" t="s">
        <v>38</v>
      </c>
      <c r="D48" s="31" t="s">
        <v>2</v>
      </c>
      <c r="E48" s="31" t="s">
        <v>39</v>
      </c>
      <c r="F48" s="31" t="s">
        <v>18</v>
      </c>
      <c r="G48" s="11" t="s">
        <v>42</v>
      </c>
    </row>
    <row r="49" spans="2:25" ht="18" x14ac:dyDescent="0.25">
      <c r="C49" s="31"/>
      <c r="D49" s="31"/>
      <c r="E49" s="31"/>
      <c r="F49" s="31"/>
      <c r="G49" s="12" t="s">
        <v>43</v>
      </c>
    </row>
    <row r="51" spans="2:25" x14ac:dyDescent="0.25">
      <c r="B51" s="18"/>
      <c r="C51" s="18"/>
      <c r="D51" s="18"/>
      <c r="J51" s="15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2:25" s="18" customFormat="1" x14ac:dyDescent="0.25">
      <c r="B52" s="18" t="s">
        <v>49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2:25" x14ac:dyDescent="0.25">
      <c r="B53" s="17" t="s">
        <v>44</v>
      </c>
      <c r="C53" s="17" t="s">
        <v>45</v>
      </c>
      <c r="D53" s="17" t="s">
        <v>37</v>
      </c>
      <c r="E53" s="17" t="s">
        <v>40</v>
      </c>
      <c r="F53" s="17" t="s">
        <v>41</v>
      </c>
      <c r="G53" s="17" t="s">
        <v>46</v>
      </c>
      <c r="H53" s="3" t="s">
        <v>33</v>
      </c>
      <c r="I53" s="3" t="s">
        <v>2</v>
      </c>
      <c r="J53" s="6">
        <f>D43</f>
        <v>1.9430574531318756</v>
      </c>
      <c r="K53" s="3" t="s">
        <v>31</v>
      </c>
      <c r="L53" s="3" t="s">
        <v>18</v>
      </c>
      <c r="M53" s="6">
        <f>G43</f>
        <v>29.166159561936059</v>
      </c>
      <c r="N53" s="3" t="s">
        <v>32</v>
      </c>
      <c r="O53" s="3" t="s">
        <v>18</v>
      </c>
      <c r="P53" s="3">
        <f>J43</f>
        <v>670.82166992452937</v>
      </c>
      <c r="Q53" s="3" t="s">
        <v>29</v>
      </c>
      <c r="R53" s="3" t="s">
        <v>18</v>
      </c>
      <c r="S53" s="6">
        <f>M43</f>
        <v>5142.9661360880582</v>
      </c>
      <c r="T53" s="29" t="s">
        <v>2</v>
      </c>
      <c r="U53" s="29"/>
      <c r="V53" s="29"/>
      <c r="W53" s="29"/>
      <c r="X53" s="29"/>
      <c r="Y53" s="29"/>
    </row>
    <row r="54" spans="2:25" x14ac:dyDescent="0.25">
      <c r="B54" s="16">
        <v>1</v>
      </c>
      <c r="C54" s="25">
        <v>30</v>
      </c>
      <c r="D54" s="26">
        <f>C54-((E54/F54))</f>
        <v>29.66540312132533</v>
      </c>
      <c r="E54" s="26">
        <f>($D$33*C54^3)-($G$33*C54^2)-($J$33*C54)-$M$33</f>
        <v>945.39139499424891</v>
      </c>
      <c r="F54" s="26">
        <f>($D$40*C54^2)-($G$40*C54)-$J$40</f>
        <v>2825.4638798153719</v>
      </c>
      <c r="G54" s="26">
        <f>($D$33*D54^3)-($G$33*D54^2)-($J$33*D54)-$M$33</f>
        <v>16.240076150997993</v>
      </c>
      <c r="H54" s="3" t="s">
        <v>33</v>
      </c>
      <c r="I54" s="3" t="s">
        <v>2</v>
      </c>
      <c r="J54" s="6"/>
      <c r="K54" s="32">
        <f>$J$53*C54^3</f>
        <v>52462.55123456064</v>
      </c>
      <c r="L54" s="3" t="s">
        <v>18</v>
      </c>
      <c r="M54" s="6"/>
      <c r="N54" s="32">
        <f>$M$53*C54^2</f>
        <v>26249.543605742452</v>
      </c>
      <c r="O54" s="3" t="s">
        <v>18</v>
      </c>
      <c r="P54" s="3"/>
      <c r="Q54" s="32">
        <f>$P$53*C54</f>
        <v>20124.650097735881</v>
      </c>
      <c r="R54" s="3" t="s">
        <v>18</v>
      </c>
      <c r="S54" s="6">
        <f>S53</f>
        <v>5142.9661360880582</v>
      </c>
      <c r="T54" s="29" t="s">
        <v>2</v>
      </c>
      <c r="U54" s="30">
        <f>K54-N54-Q54-S54</f>
        <v>945.39139499424891</v>
      </c>
      <c r="V54" s="30"/>
      <c r="W54" s="30"/>
      <c r="X54" s="30"/>
      <c r="Y54" s="30"/>
    </row>
    <row r="55" spans="2:25" x14ac:dyDescent="0.25">
      <c r="B55" s="16">
        <f>B54+1</f>
        <v>2</v>
      </c>
      <c r="C55" s="26">
        <f>D54</f>
        <v>29.66540312132533</v>
      </c>
      <c r="D55" s="26">
        <f>C55-((E55/F55))</f>
        <v>29.659451342745029</v>
      </c>
      <c r="E55" s="26">
        <f>($D$33*C55^3)-($G$33*C55^2)-($J$33*C55)-$M$33</f>
        <v>16.240076150997993</v>
      </c>
      <c r="F55" s="26">
        <f>($D$40*C55^2)-($G$40*C55)-$J$40</f>
        <v>2728.6089245240901</v>
      </c>
      <c r="G55" s="26">
        <f>($D$33*D55^3)-($G$33*D55^2)-($J$33*D55)-$M$33</f>
        <v>5.0920468838739907E-3</v>
      </c>
      <c r="H55" s="3" t="s">
        <v>33</v>
      </c>
      <c r="I55" s="3" t="s">
        <v>2</v>
      </c>
      <c r="J55" s="6"/>
      <c r="K55" s="32">
        <f t="shared" ref="K55:K57" si="0">$J$53*C55^3</f>
        <v>50726.676021143176</v>
      </c>
      <c r="L55" s="3" t="s">
        <v>18</v>
      </c>
      <c r="M55" s="6"/>
      <c r="N55" s="32">
        <f t="shared" ref="N55:N57" si="1">$M$53*C55^2</f>
        <v>25667.274548072317</v>
      </c>
      <c r="O55" s="3" t="s">
        <v>18</v>
      </c>
      <c r="P55" s="3"/>
      <c r="Q55" s="32">
        <f t="shared" ref="Q55:Q57" si="2">$P$53*C55</f>
        <v>19900.195260831802</v>
      </c>
      <c r="R55" s="3" t="s">
        <v>18</v>
      </c>
      <c r="S55" s="6">
        <f t="shared" ref="S55:S57" si="3">S54</f>
        <v>5142.9661360880582</v>
      </c>
      <c r="T55" s="29" t="s">
        <v>2</v>
      </c>
      <c r="U55" s="30">
        <f t="shared" ref="U55:U57" si="4">K55-N55-Q55-S55</f>
        <v>16.240076150997993</v>
      </c>
      <c r="V55" s="30"/>
      <c r="W55" s="30"/>
      <c r="X55" s="30"/>
      <c r="Y55" s="30"/>
    </row>
    <row r="56" spans="2:25" x14ac:dyDescent="0.25">
      <c r="B56" s="16">
        <f t="shared" ref="B56:B58" si="5">B55+1</f>
        <v>3</v>
      </c>
      <c r="C56" s="26">
        <f t="shared" ref="C56:C57" si="6">D55</f>
        <v>29.659451342745029</v>
      </c>
      <c r="D56" s="26">
        <f t="shared" ref="D56:D57" si="7">C56-((E56/F56))</f>
        <v>29.659449475404525</v>
      </c>
      <c r="E56" s="26">
        <f t="shared" ref="E56:E57" si="8">($D$33*C56^3)-($G$33*C56^2)-($J$33*C56)-$M$33</f>
        <v>5.0920468838739907E-3</v>
      </c>
      <c r="F56" s="26">
        <f t="shared" ref="F56:F57" si="9">($D$40*C56^2)-($G$40*C56)-$J$40</f>
        <v>2726.8978924410885</v>
      </c>
      <c r="G56" s="26">
        <f t="shared" ref="G56:G57" si="10">($D$33*D56^3)-($G$33*D56^2)-($J$33*D56)-$M$33</f>
        <v>4.9658410716801882E-10</v>
      </c>
      <c r="H56" s="3" t="s">
        <v>33</v>
      </c>
      <c r="I56" s="3" t="s">
        <v>2</v>
      </c>
      <c r="J56" s="6"/>
      <c r="K56" s="32">
        <f t="shared" si="0"/>
        <v>50696.150222434975</v>
      </c>
      <c r="L56" s="3" t="s">
        <v>18</v>
      </c>
      <c r="M56" s="6"/>
      <c r="N56" s="32">
        <f t="shared" si="1"/>
        <v>25656.976315514486</v>
      </c>
      <c r="O56" s="3" t="s">
        <v>18</v>
      </c>
      <c r="P56" s="3"/>
      <c r="Q56" s="32">
        <f t="shared" si="2"/>
        <v>19896.202678785547</v>
      </c>
      <c r="R56" s="3" t="s">
        <v>18</v>
      </c>
      <c r="S56" s="6">
        <f t="shared" si="3"/>
        <v>5142.9661360880582</v>
      </c>
      <c r="T56" s="29" t="s">
        <v>2</v>
      </c>
      <c r="U56" s="30">
        <f t="shared" si="4"/>
        <v>5.0920468838739907E-3</v>
      </c>
      <c r="V56" s="30"/>
      <c r="W56" s="30"/>
      <c r="X56" s="30"/>
      <c r="Y56" s="30"/>
    </row>
    <row r="57" spans="2:25" x14ac:dyDescent="0.25">
      <c r="B57" s="16">
        <f t="shared" si="5"/>
        <v>4</v>
      </c>
      <c r="C57" s="26">
        <f t="shared" si="6"/>
        <v>29.659449475404525</v>
      </c>
      <c r="D57" s="26">
        <f t="shared" si="7"/>
        <v>29.659449475404344</v>
      </c>
      <c r="E57" s="26">
        <f t="shared" si="8"/>
        <v>4.9658410716801882E-10</v>
      </c>
      <c r="F57" s="26">
        <f t="shared" si="9"/>
        <v>2726.8973556782103</v>
      </c>
      <c r="G57" s="26">
        <f t="shared" si="10"/>
        <v>0</v>
      </c>
      <c r="H57" s="3" t="s">
        <v>33</v>
      </c>
      <c r="I57" s="3" t="s">
        <v>2</v>
      </c>
      <c r="J57" s="6"/>
      <c r="K57" s="32">
        <f t="shared" si="0"/>
        <v>50696.140647041851</v>
      </c>
      <c r="L57" s="3" t="s">
        <v>18</v>
      </c>
      <c r="M57" s="6"/>
      <c r="N57" s="32">
        <f t="shared" si="1"/>
        <v>25656.973084820227</v>
      </c>
      <c r="O57" s="3" t="s">
        <v>18</v>
      </c>
      <c r="P57" s="3"/>
      <c r="Q57" s="32">
        <f t="shared" si="2"/>
        <v>19896.20142613307</v>
      </c>
      <c r="R57" s="3" t="s">
        <v>18</v>
      </c>
      <c r="S57" s="6">
        <f t="shared" si="3"/>
        <v>5142.9661360880582</v>
      </c>
      <c r="T57" s="29" t="s">
        <v>2</v>
      </c>
      <c r="U57" s="30">
        <f t="shared" si="4"/>
        <v>4.9658410716801882E-10</v>
      </c>
      <c r="V57" s="30"/>
      <c r="W57" s="30"/>
      <c r="X57" s="30"/>
      <c r="Y57" s="30"/>
    </row>
    <row r="58" spans="2:25" x14ac:dyDescent="0.25">
      <c r="H58" s="3"/>
      <c r="I58" s="3"/>
      <c r="J58" s="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8"/>
      <c r="V58" s="28"/>
      <c r="W58" s="28"/>
      <c r="X58" s="28"/>
      <c r="Y58" s="28"/>
    </row>
    <row r="59" spans="2:25" s="3" customFormat="1" x14ac:dyDescent="0.25">
      <c r="B59" s="3" t="s">
        <v>50</v>
      </c>
      <c r="C59" s="3" t="s">
        <v>47</v>
      </c>
      <c r="D59" s="3" t="s">
        <v>2</v>
      </c>
      <c r="E59" s="27">
        <f>C57</f>
        <v>29.659449475404525</v>
      </c>
      <c r="H59" s="3" t="s">
        <v>34</v>
      </c>
      <c r="I59" s="3" t="s">
        <v>2</v>
      </c>
      <c r="J59" s="6">
        <f>D45</f>
        <v>5.8291723593956277</v>
      </c>
      <c r="K59" s="3" t="s">
        <v>32</v>
      </c>
      <c r="L59" s="3" t="s">
        <v>18</v>
      </c>
      <c r="M59" s="6">
        <f>G45</f>
        <v>58.332319123872118</v>
      </c>
      <c r="N59" s="3" t="s">
        <v>29</v>
      </c>
      <c r="O59" s="3" t="s">
        <v>18</v>
      </c>
      <c r="P59" s="6">
        <f>J45</f>
        <v>670.82166992452937</v>
      </c>
      <c r="Q59" s="29"/>
      <c r="R59" s="29"/>
      <c r="S59" s="29"/>
      <c r="T59" s="29"/>
      <c r="U59" s="29"/>
      <c r="V59" s="29"/>
      <c r="W59" s="27"/>
      <c r="X59" s="29"/>
      <c r="Y59" s="29"/>
    </row>
    <row r="60" spans="2:25" x14ac:dyDescent="0.25">
      <c r="H60" s="3" t="s">
        <v>34</v>
      </c>
      <c r="I60" s="3" t="s">
        <v>2</v>
      </c>
      <c r="J60" s="3"/>
      <c r="K60" s="36">
        <f>$J$59*C54^2</f>
        <v>5246.2551234560651</v>
      </c>
      <c r="L60" s="29" t="s">
        <v>18</v>
      </c>
      <c r="M60" s="29"/>
      <c r="N60" s="36">
        <f>$M$59*C54</f>
        <v>1749.9695737161635</v>
      </c>
      <c r="O60" s="29" t="s">
        <v>18</v>
      </c>
      <c r="P60" s="27">
        <f>P59</f>
        <v>670.82166992452937</v>
      </c>
      <c r="Q60" s="29" t="s">
        <v>2</v>
      </c>
      <c r="R60" s="27">
        <f>K60-N60-P60</f>
        <v>2825.4638798153719</v>
      </c>
      <c r="S60" s="29"/>
      <c r="T60" s="29"/>
      <c r="U60" s="28"/>
      <c r="V60" s="28"/>
      <c r="W60" s="28"/>
      <c r="X60" s="28"/>
      <c r="Y60" s="28"/>
    </row>
    <row r="61" spans="2:25" x14ac:dyDescent="0.25">
      <c r="B61" t="s">
        <v>52</v>
      </c>
      <c r="H61" s="3" t="s">
        <v>34</v>
      </c>
      <c r="I61" s="3" t="s">
        <v>2</v>
      </c>
      <c r="J61" s="3"/>
      <c r="K61" s="36">
        <f t="shared" ref="K61:K63" si="11">$J$59*C55^2</f>
        <v>5129.882356260081</v>
      </c>
      <c r="L61" s="29" t="s">
        <v>18</v>
      </c>
      <c r="M61" s="29"/>
      <c r="N61" s="36">
        <f t="shared" ref="N61:N63" si="12">$M$59*C55</f>
        <v>1730.4517618114612</v>
      </c>
      <c r="O61" s="29" t="s">
        <v>18</v>
      </c>
      <c r="P61" s="27">
        <f t="shared" ref="P61:P63" si="13">P60</f>
        <v>670.82166992452937</v>
      </c>
      <c r="Q61" s="29" t="s">
        <v>2</v>
      </c>
      <c r="R61" s="27">
        <f t="shared" ref="R61:R63" si="14">K61-N61-P61</f>
        <v>2728.6089245240901</v>
      </c>
      <c r="S61" s="29"/>
      <c r="T61" s="29"/>
      <c r="U61" s="28"/>
      <c r="V61" s="28"/>
      <c r="W61" s="28"/>
      <c r="X61" s="28"/>
      <c r="Y61" s="28"/>
    </row>
    <row r="62" spans="2:25" x14ac:dyDescent="0.25">
      <c r="B62" t="s">
        <v>61</v>
      </c>
      <c r="H62" s="3" t="s">
        <v>34</v>
      </c>
      <c r="I62" s="3" t="s">
        <v>2</v>
      </c>
      <c r="J62" s="3"/>
      <c r="K62" s="36">
        <f t="shared" si="11"/>
        <v>5127.8241431295783</v>
      </c>
      <c r="L62" s="29" t="s">
        <v>18</v>
      </c>
      <c r="M62" s="29"/>
      <c r="N62" s="36">
        <f t="shared" si="12"/>
        <v>1730.1045807639605</v>
      </c>
      <c r="O62" s="29" t="s">
        <v>18</v>
      </c>
      <c r="P62" s="27">
        <f t="shared" si="13"/>
        <v>670.82166992452937</v>
      </c>
      <c r="Q62" s="29" t="s">
        <v>2</v>
      </c>
      <c r="R62" s="27">
        <f t="shared" si="14"/>
        <v>2726.8978924410885</v>
      </c>
      <c r="S62" s="29"/>
      <c r="T62" s="29"/>
      <c r="U62" s="28"/>
      <c r="V62" s="28"/>
      <c r="W62" s="28"/>
      <c r="X62" s="28"/>
      <c r="Y62" s="28"/>
    </row>
    <row r="63" spans="2:25" x14ac:dyDescent="0.25">
      <c r="H63" s="3" t="s">
        <v>34</v>
      </c>
      <c r="I63" s="3" t="s">
        <v>2</v>
      </c>
      <c r="J63" s="3"/>
      <c r="K63" s="36">
        <f t="shared" si="11"/>
        <v>5127.8234974403977</v>
      </c>
      <c r="L63" s="29" t="s">
        <v>18</v>
      </c>
      <c r="M63" s="29"/>
      <c r="N63" s="36">
        <f t="shared" si="12"/>
        <v>1730.1044718376581</v>
      </c>
      <c r="O63" s="29" t="s">
        <v>18</v>
      </c>
      <c r="P63" s="27">
        <f t="shared" si="13"/>
        <v>670.82166992452937</v>
      </c>
      <c r="Q63" s="29" t="s">
        <v>2</v>
      </c>
      <c r="R63" s="27">
        <f t="shared" si="14"/>
        <v>2726.8973556782103</v>
      </c>
      <c r="S63" s="29"/>
      <c r="T63" s="29"/>
      <c r="U63" s="28"/>
      <c r="V63" s="28"/>
      <c r="W63" s="28"/>
      <c r="X63" s="28"/>
      <c r="Y63" s="28"/>
    </row>
    <row r="64" spans="2:25" x14ac:dyDescent="0.25"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2:25" x14ac:dyDescent="0.25">
      <c r="B65" t="s">
        <v>53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2:25" s="3" customFormat="1" x14ac:dyDescent="0.25">
      <c r="B66" s="3" t="s">
        <v>51</v>
      </c>
      <c r="C66" s="3" t="s">
        <v>2</v>
      </c>
      <c r="D66" s="6">
        <f>C57</f>
        <v>29.659449475404525</v>
      </c>
      <c r="K66" s="29"/>
      <c r="L66" s="29"/>
      <c r="M66" s="27"/>
      <c r="N66" s="29"/>
      <c r="O66" s="29"/>
      <c r="P66" s="29"/>
      <c r="Q66" s="29"/>
      <c r="R66" s="29"/>
      <c r="S66" s="29"/>
      <c r="T66" s="29"/>
      <c r="U66" s="29"/>
      <c r="V66" s="27"/>
      <c r="W66" s="29"/>
      <c r="X66" s="29"/>
      <c r="Y66" s="29"/>
    </row>
    <row r="69" spans="2:25" s="21" customFormat="1" x14ac:dyDescent="0.25">
      <c r="B69" s="21" t="s">
        <v>54</v>
      </c>
    </row>
    <row r="70" spans="2:25" x14ac:dyDescent="0.25">
      <c r="B70" t="s">
        <v>55</v>
      </c>
    </row>
    <row r="71" spans="2:25" s="2" customFormat="1" x14ac:dyDescent="0.25">
      <c r="B71" s="2" t="s">
        <v>51</v>
      </c>
      <c r="C71" s="2" t="s">
        <v>2</v>
      </c>
      <c r="D71" s="24">
        <f>D66</f>
        <v>29.659449475404525</v>
      </c>
    </row>
    <row r="72" spans="2:25" x14ac:dyDescent="0.25">
      <c r="D72" s="23"/>
    </row>
    <row r="73" spans="2:25" x14ac:dyDescent="0.25">
      <c r="B73" t="s">
        <v>56</v>
      </c>
      <c r="D73" s="23"/>
    </row>
    <row r="74" spans="2:25" s="2" customFormat="1" x14ac:dyDescent="0.25">
      <c r="B74" s="2" t="s">
        <v>57</v>
      </c>
      <c r="C74" s="2" t="s">
        <v>2</v>
      </c>
      <c r="D74" s="24">
        <f>D71</f>
        <v>29.659449475404525</v>
      </c>
      <c r="E74" s="2" t="s">
        <v>8</v>
      </c>
    </row>
    <row r="76" spans="2:25" s="21" customFormat="1" x14ac:dyDescent="0.25">
      <c r="B76" s="22" t="s">
        <v>58</v>
      </c>
      <c r="C76" s="20" t="s">
        <v>4</v>
      </c>
      <c r="D76" s="20" t="s">
        <v>59</v>
      </c>
      <c r="E76" s="20" t="s">
        <v>2</v>
      </c>
      <c r="F76" s="20">
        <v>1E-4</v>
      </c>
      <c r="G76" s="20" t="s">
        <v>7</v>
      </c>
      <c r="H76" s="21" t="s">
        <v>60</v>
      </c>
    </row>
    <row r="77" spans="2:25" x14ac:dyDescent="0.25">
      <c r="B77" s="6">
        <f>D33</f>
        <v>1.9430574531318756</v>
      </c>
      <c r="C77" s="3" t="s">
        <v>31</v>
      </c>
      <c r="D77" s="3" t="s">
        <v>18</v>
      </c>
      <c r="E77" s="6">
        <f>G33</f>
        <v>29.166159561936059</v>
      </c>
      <c r="F77" s="3" t="s">
        <v>32</v>
      </c>
      <c r="G77" s="3" t="s">
        <v>18</v>
      </c>
      <c r="H77" s="3">
        <f>J33</f>
        <v>670.82166992452937</v>
      </c>
      <c r="I77" s="3" t="s">
        <v>29</v>
      </c>
      <c r="J77" s="3" t="s">
        <v>18</v>
      </c>
      <c r="K77" s="6">
        <f>M33</f>
        <v>5142.9661360880582</v>
      </c>
      <c r="L77" s="3" t="s">
        <v>2</v>
      </c>
      <c r="M77" s="3">
        <f>$F$76</f>
        <v>1E-4</v>
      </c>
    </row>
    <row r="78" spans="2:25" s="3" customFormat="1" x14ac:dyDescent="0.25">
      <c r="B78" s="6">
        <f>B77</f>
        <v>1.9430574531318756</v>
      </c>
      <c r="C78" s="3" t="str">
        <f>ROUND(D74,4)&amp;"^3"</f>
        <v>29,6594^3</v>
      </c>
      <c r="D78" s="3" t="s">
        <v>18</v>
      </c>
      <c r="E78" s="6">
        <f>E77</f>
        <v>29.166159561936059</v>
      </c>
      <c r="F78" s="3" t="str">
        <f>ROUND(D74,4)&amp;"^2"</f>
        <v>29,6594^2</v>
      </c>
      <c r="G78" s="3" t="s">
        <v>18</v>
      </c>
      <c r="H78" s="3">
        <f>H77</f>
        <v>670.82166992452937</v>
      </c>
      <c r="I78" s="6">
        <f>D74</f>
        <v>29.659449475404525</v>
      </c>
      <c r="J78" s="3" t="s">
        <v>18</v>
      </c>
      <c r="K78" s="6">
        <f>K77</f>
        <v>5142.9661360880582</v>
      </c>
      <c r="L78" s="3" t="s">
        <v>2</v>
      </c>
      <c r="M78" s="3">
        <f t="shared" ref="M78:M79" si="15">$F$76</f>
        <v>1E-4</v>
      </c>
    </row>
    <row r="79" spans="2:25" s="3" customFormat="1" x14ac:dyDescent="0.25">
      <c r="C79" s="6"/>
      <c r="F79" s="6"/>
      <c r="I79" s="6"/>
      <c r="K79" s="6">
        <f>B78*D74^3-E78*D74^2-H78*D74-K78</f>
        <v>4.9658410716801882E-10</v>
      </c>
      <c r="L79" s="3" t="s">
        <v>2</v>
      </c>
      <c r="M79" s="3">
        <f t="shared" si="15"/>
        <v>1E-4</v>
      </c>
      <c r="N79" s="3" t="str">
        <f>IF(K79&lt;M79, "OK", "SALAH")</f>
        <v>OK</v>
      </c>
    </row>
    <row r="80" spans="2:25" s="3" customFormat="1" x14ac:dyDescent="0.25">
      <c r="K80" s="35"/>
    </row>
    <row r="81" spans="2:9" x14ac:dyDescent="0.25">
      <c r="B81" s="23"/>
      <c r="C81" s="23"/>
      <c r="E81" s="23"/>
      <c r="G81" s="23"/>
    </row>
    <row r="82" spans="2:9" x14ac:dyDescent="0.25">
      <c r="C82" s="23"/>
      <c r="E82" s="23"/>
      <c r="G82" s="23"/>
    </row>
    <row r="83" spans="2:9" x14ac:dyDescent="0.25">
      <c r="G83" s="23"/>
    </row>
    <row r="84" spans="2:9" x14ac:dyDescent="0.25">
      <c r="C84" s="33"/>
      <c r="G84" s="33"/>
      <c r="I84" s="35"/>
    </row>
    <row r="85" spans="2:9" x14ac:dyDescent="0.25">
      <c r="E85" s="34"/>
    </row>
  </sheetData>
  <mergeCells count="4">
    <mergeCell ref="C48:C49"/>
    <mergeCell ref="D48:D49"/>
    <mergeCell ref="E48:E49"/>
    <mergeCell ref="F48:F49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nomor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Rayyan Alfirdaus</dc:creator>
  <cp:lastModifiedBy>Wily Na'im</cp:lastModifiedBy>
  <dcterms:created xsi:type="dcterms:W3CDTF">2022-03-30T04:23:42Z</dcterms:created>
  <dcterms:modified xsi:type="dcterms:W3CDTF">2022-04-03T13:30:35Z</dcterms:modified>
</cp:coreProperties>
</file>