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rcuseriksen/Desktop/wetransfer-9c7a18/"/>
    </mc:Choice>
  </mc:AlternateContent>
  <bookViews>
    <workbookView xWindow="0" yWindow="460" windowWidth="19200" windowHeight="6940"/>
  </bookViews>
  <sheets>
    <sheet name="Data" sheetId="1" r:id="rId1"/>
    <sheet name="km2 calculation" sheetId="2" r:id="rId2"/>
    <sheet name="Hoja1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2" l="1"/>
  <c r="G22" i="2"/>
  <c r="L22" i="2"/>
  <c r="E23" i="2"/>
  <c r="G23" i="2"/>
  <c r="L23" i="2"/>
  <c r="E24" i="2"/>
  <c r="G24" i="2"/>
  <c r="L24" i="2"/>
  <c r="D25" i="2"/>
  <c r="E25" i="2"/>
  <c r="G25" i="2"/>
  <c r="L25" i="2"/>
  <c r="E27" i="2"/>
  <c r="G27" i="2"/>
  <c r="L27" i="2"/>
  <c r="E28" i="2"/>
  <c r="G28" i="2"/>
  <c r="L28" i="2"/>
  <c r="E29" i="2"/>
  <c r="G29" i="2"/>
  <c r="L29" i="2"/>
  <c r="D30" i="2"/>
  <c r="E30" i="2"/>
  <c r="G30" i="2"/>
  <c r="L30" i="2"/>
  <c r="R31" i="1"/>
  <c r="X31" i="1"/>
  <c r="W31" i="1"/>
  <c r="S31" i="1"/>
  <c r="U31" i="1"/>
  <c r="AC31" i="1"/>
  <c r="T31" i="1"/>
  <c r="Q29" i="1"/>
  <c r="Q30" i="1"/>
  <c r="Q28" i="1"/>
  <c r="Y26" i="1"/>
  <c r="X26" i="1"/>
  <c r="W26" i="1"/>
  <c r="S26" i="1"/>
  <c r="AC24" i="1"/>
  <c r="AC25" i="1"/>
  <c r="AC26" i="1"/>
  <c r="AC28" i="1"/>
  <c r="AC29" i="1"/>
  <c r="AC30" i="1"/>
  <c r="AD30" i="1"/>
  <c r="AE30" i="1"/>
  <c r="AC23" i="1"/>
  <c r="AD23" i="1"/>
  <c r="AE23" i="1"/>
  <c r="AD24" i="1"/>
  <c r="AE24" i="1"/>
  <c r="AD25" i="1"/>
  <c r="AE25" i="1"/>
  <c r="AD26" i="1"/>
  <c r="AD28" i="1"/>
  <c r="AD29" i="1"/>
  <c r="AD31" i="1"/>
  <c r="Q24" i="1"/>
  <c r="Q25" i="1"/>
  <c r="Q26" i="1"/>
  <c r="R26" i="1"/>
  <c r="E17" i="2"/>
  <c r="G17" i="2"/>
  <c r="L17" i="2"/>
  <c r="E18" i="2"/>
  <c r="G18" i="2"/>
  <c r="L18" i="2"/>
  <c r="E19" i="2"/>
  <c r="G19" i="2"/>
  <c r="L19" i="2"/>
  <c r="E20" i="2"/>
  <c r="G20" i="2"/>
  <c r="L20" i="2"/>
  <c r="C20" i="2"/>
  <c r="R21" i="1"/>
  <c r="Q21" i="1"/>
  <c r="AC18" i="1"/>
  <c r="AD18" i="1"/>
  <c r="AE18" i="1"/>
  <c r="AC19" i="1"/>
  <c r="AD19" i="1"/>
  <c r="AE19" i="1"/>
  <c r="AC20" i="1"/>
  <c r="AD20" i="1"/>
  <c r="AE20" i="1"/>
  <c r="S21" i="1"/>
  <c r="W21" i="1"/>
  <c r="Y21" i="1"/>
  <c r="AC21" i="1"/>
  <c r="X21" i="1"/>
  <c r="Z21" i="1"/>
  <c r="AD21" i="1"/>
  <c r="AE21" i="1"/>
  <c r="E12" i="2"/>
  <c r="G12" i="2"/>
  <c r="L12" i="2"/>
  <c r="E13" i="2"/>
  <c r="G13" i="2"/>
  <c r="L13" i="2"/>
  <c r="E14" i="2"/>
  <c r="G14" i="2"/>
  <c r="L14" i="2"/>
  <c r="D15" i="2"/>
  <c r="E15" i="2"/>
  <c r="G15" i="2"/>
  <c r="L15" i="2"/>
  <c r="R16" i="1"/>
  <c r="B15" i="2"/>
  <c r="B10" i="2"/>
  <c r="X11" i="1"/>
  <c r="AD11" i="1"/>
  <c r="AB16" i="1"/>
  <c r="Z16" i="1"/>
  <c r="X16" i="1"/>
  <c r="W16" i="1"/>
  <c r="T16" i="1"/>
  <c r="S16" i="1"/>
  <c r="AC13" i="1"/>
  <c r="AD13" i="1"/>
  <c r="AE13" i="1"/>
  <c r="AD14" i="1"/>
  <c r="AD15" i="1"/>
  <c r="AC15" i="1"/>
  <c r="AE15" i="1"/>
  <c r="AD16" i="1"/>
  <c r="AC16" i="1"/>
  <c r="AC14" i="1"/>
  <c r="E3" i="2"/>
  <c r="G3" i="2"/>
  <c r="L3" i="2"/>
  <c r="E4" i="2"/>
  <c r="G4" i="2"/>
  <c r="L4" i="2"/>
  <c r="D5" i="2"/>
  <c r="E5" i="2"/>
  <c r="G5" i="2"/>
  <c r="L5" i="2"/>
  <c r="E7" i="2"/>
  <c r="G7" i="2"/>
  <c r="L7" i="2"/>
  <c r="E8" i="2"/>
  <c r="G8" i="2"/>
  <c r="L8" i="2"/>
  <c r="E9" i="2"/>
  <c r="G9" i="2"/>
  <c r="L9" i="2"/>
  <c r="D10" i="2"/>
  <c r="E10" i="2"/>
  <c r="G10" i="2"/>
  <c r="L10" i="2"/>
  <c r="E2" i="2"/>
  <c r="G2" i="2"/>
  <c r="L2" i="2"/>
  <c r="R11" i="1"/>
  <c r="R6" i="1"/>
  <c r="S11" i="1"/>
  <c r="W11" i="1"/>
  <c r="AC11" i="1"/>
  <c r="AC4" i="1"/>
  <c r="AD4" i="1"/>
  <c r="AE4" i="1"/>
  <c r="AC5" i="1"/>
  <c r="AD5" i="1"/>
  <c r="AE5" i="1"/>
  <c r="S6" i="1"/>
  <c r="W6" i="1"/>
  <c r="AC6" i="1"/>
  <c r="T6" i="1"/>
  <c r="AD6" i="1"/>
  <c r="AE6" i="1"/>
  <c r="AC10" i="1"/>
  <c r="AD10" i="1"/>
  <c r="AE10" i="1"/>
  <c r="AD8" i="1"/>
  <c r="AC8" i="1"/>
  <c r="AE8" i="1"/>
  <c r="AD9" i="1"/>
  <c r="AC9" i="1"/>
  <c r="AE9" i="1"/>
  <c r="AC3" i="1"/>
  <c r="AD3" i="1"/>
  <c r="AE3" i="1"/>
  <c r="AE31" i="1"/>
  <c r="AE29" i="1"/>
  <c r="AE28" i="1"/>
  <c r="AE26" i="1"/>
  <c r="AE11" i="1"/>
  <c r="AE16" i="1"/>
  <c r="AE14" i="1"/>
</calcChain>
</file>

<file path=xl/sharedStrings.xml><?xml version="1.0" encoding="utf-8"?>
<sst xmlns="http://schemas.openxmlformats.org/spreadsheetml/2006/main" count="263" uniqueCount="156">
  <si>
    <t>BOAT STATS</t>
  </si>
  <si>
    <t>TIME AND DISTANCE</t>
  </si>
  <si>
    <t>FRAGMENT</t>
  </si>
  <si>
    <t>PELLET</t>
  </si>
  <si>
    <t>LINE</t>
  </si>
  <si>
    <t>THIN FILM</t>
  </si>
  <si>
    <t>FOAM</t>
  </si>
  <si>
    <t>TOTAL COUNT</t>
  </si>
  <si>
    <t>Sample #</t>
  </si>
  <si>
    <t>Date</t>
  </si>
  <si>
    <t>Sea state</t>
  </si>
  <si>
    <t>Current dir</t>
  </si>
  <si>
    <t>Current speed (knots)</t>
  </si>
  <si>
    <t>avg boat speed (knots)</t>
  </si>
  <si>
    <t>Course</t>
  </si>
  <si>
    <t xml:space="preserve">Wind Direction </t>
  </si>
  <si>
    <t>Wind Speed (beaufort)</t>
  </si>
  <si>
    <t>High/low speed trawl</t>
  </si>
  <si>
    <t>Start time</t>
  </si>
  <si>
    <t>start lattitude</t>
  </si>
  <si>
    <t>start Longitude</t>
  </si>
  <si>
    <t>Stop time</t>
  </si>
  <si>
    <t>Stop lattitude</t>
  </si>
  <si>
    <t>stop longitude</t>
  </si>
  <si>
    <t>total trawl time</t>
  </si>
  <si>
    <t>total trawl distance (meters)</t>
  </si>
  <si>
    <t>Count Density &lt;5mm</t>
  </si>
  <si>
    <t>Count Density &gt;5mm</t>
  </si>
  <si>
    <t>Total &gt;1mm</t>
  </si>
  <si>
    <t>Pr km2 sea surface</t>
  </si>
  <si>
    <t>1a</t>
  </si>
  <si>
    <t>1b</t>
  </si>
  <si>
    <t>1c</t>
  </si>
  <si>
    <t>E</t>
  </si>
  <si>
    <t>L</t>
  </si>
  <si>
    <t>21.04.2019</t>
  </si>
  <si>
    <t>21 55,20</t>
  </si>
  <si>
    <t>21 54,87 W</t>
  </si>
  <si>
    <t>64 09,25 N</t>
  </si>
  <si>
    <t>64 10,54</t>
  </si>
  <si>
    <t>64 09,40</t>
  </si>
  <si>
    <t>21 56,43</t>
  </si>
  <si>
    <t>64 10,58 N</t>
  </si>
  <si>
    <t>64 09,20</t>
  </si>
  <si>
    <t>21 56,67 W</t>
  </si>
  <si>
    <t>21 54,88</t>
  </si>
  <si>
    <t>64 10,03</t>
  </si>
  <si>
    <t>1 total</t>
  </si>
  <si>
    <t>2a</t>
  </si>
  <si>
    <t>2b</t>
  </si>
  <si>
    <t>2c</t>
  </si>
  <si>
    <t>2 total</t>
  </si>
  <si>
    <t>NE</t>
  </si>
  <si>
    <t>64 13,79</t>
  </si>
  <si>
    <t>22 00,68</t>
  </si>
  <si>
    <t>23.04.2019</t>
  </si>
  <si>
    <t>64 14,96</t>
  </si>
  <si>
    <t>22 02,15</t>
  </si>
  <si>
    <t>64 15,32</t>
  </si>
  <si>
    <t>22 02,21</t>
  </si>
  <si>
    <t>64 14,81</t>
  </si>
  <si>
    <t>21 59,49</t>
  </si>
  <si>
    <t>64 14,57</t>
  </si>
  <si>
    <t>64 13,24</t>
  </si>
  <si>
    <t>21 58,50</t>
  </si>
  <si>
    <t>Nautic miles</t>
  </si>
  <si>
    <t>meters</t>
  </si>
  <si>
    <t>trawl</t>
  </si>
  <si>
    <t>m2</t>
  </si>
  <si>
    <t>&lt;5mm</t>
  </si>
  <si>
    <t>&gt;5mm</t>
  </si>
  <si>
    <t>Total</t>
  </si>
  <si>
    <t>Trawl time</t>
  </si>
  <si>
    <t>High=0,165m</t>
  </si>
  <si>
    <t>Low=0,34m</t>
  </si>
  <si>
    <t>Boat Speed (Knots)</t>
  </si>
  <si>
    <t>Plastic pr km2 sea surface</t>
  </si>
  <si>
    <t>3a</t>
  </si>
  <si>
    <t>3b</t>
  </si>
  <si>
    <t>3c</t>
  </si>
  <si>
    <t>3 total</t>
  </si>
  <si>
    <t>24.04.2019</t>
  </si>
  <si>
    <t>z</t>
  </si>
  <si>
    <t>64 44,25</t>
  </si>
  <si>
    <t>23 25,59</t>
  </si>
  <si>
    <t>64 45,45</t>
  </si>
  <si>
    <t>23 26,24</t>
  </si>
  <si>
    <t>64 45,52</t>
  </si>
  <si>
    <t>23 26,54</t>
  </si>
  <si>
    <t>64 45.29</t>
  </si>
  <si>
    <t>23 29,88</t>
  </si>
  <si>
    <t>1 + swell</t>
  </si>
  <si>
    <t>W</t>
  </si>
  <si>
    <t>64 45,90</t>
  </si>
  <si>
    <t>23 30,17</t>
  </si>
  <si>
    <t>64 47,37</t>
  </si>
  <si>
    <t>23 30,65</t>
  </si>
  <si>
    <t>4a</t>
  </si>
  <si>
    <t>4b</t>
  </si>
  <si>
    <t>4c</t>
  </si>
  <si>
    <t>4 total</t>
  </si>
  <si>
    <t>25.04.2019</t>
  </si>
  <si>
    <t>OPAL - Iceland</t>
  </si>
  <si>
    <t>64 56,95</t>
  </si>
  <si>
    <t>24 02,47</t>
  </si>
  <si>
    <t>64 58,59</t>
  </si>
  <si>
    <t>24 03,52</t>
  </si>
  <si>
    <t>64 58,58</t>
  </si>
  <si>
    <t>24 04,09</t>
  </si>
  <si>
    <t>64 58,40</t>
  </si>
  <si>
    <t>24 06,81</t>
  </si>
  <si>
    <t>64 58,65</t>
  </si>
  <si>
    <t>24 07,13</t>
  </si>
  <si>
    <t>64 59,89</t>
  </si>
  <si>
    <t>24 08,48</t>
  </si>
  <si>
    <t>5a</t>
  </si>
  <si>
    <t>5b</t>
  </si>
  <si>
    <t>5c</t>
  </si>
  <si>
    <t>5 total</t>
  </si>
  <si>
    <t>26.04.2019</t>
  </si>
  <si>
    <t>66 16,34</t>
  </si>
  <si>
    <t>22 59,79</t>
  </si>
  <si>
    <t>66 16,76</t>
  </si>
  <si>
    <t>22 56,72</t>
  </si>
  <si>
    <t>66 16,71</t>
  </si>
  <si>
    <t>22 57,11</t>
  </si>
  <si>
    <t>66 15,56</t>
  </si>
  <si>
    <t>22 54,32</t>
  </si>
  <si>
    <t>66 15,73</t>
  </si>
  <si>
    <t>22 54,13</t>
  </si>
  <si>
    <t>66 17,21</t>
  </si>
  <si>
    <t>22 52,06</t>
  </si>
  <si>
    <t>6a</t>
  </si>
  <si>
    <t>6b</t>
  </si>
  <si>
    <t>6c</t>
  </si>
  <si>
    <t>6 total</t>
  </si>
  <si>
    <t>28.04.2016</t>
  </si>
  <si>
    <t>SE</t>
  </si>
  <si>
    <t>66 31,93</t>
  </si>
  <si>
    <t>18 01,28</t>
  </si>
  <si>
    <t>66 30,73</t>
  </si>
  <si>
    <t>17 59,54</t>
  </si>
  <si>
    <t>66 30,86</t>
  </si>
  <si>
    <t>17 59,03</t>
  </si>
  <si>
    <t>66 30,68</t>
  </si>
  <si>
    <t>18 03,04</t>
  </si>
  <si>
    <t>66 30,66</t>
  </si>
  <si>
    <t>18 02,66</t>
  </si>
  <si>
    <t>66 29,41</t>
  </si>
  <si>
    <t>18 00,40</t>
  </si>
  <si>
    <t>Reykjavík</t>
  </si>
  <si>
    <t>Faxafloi</t>
  </si>
  <si>
    <t>Arnastapi</t>
  </si>
  <si>
    <t>Snaefellsnes</t>
  </si>
  <si>
    <t>Isafjordur tjub</t>
  </si>
  <si>
    <t>Grimsey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</si>
</sst>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20" fontId="0" fillId="0" borderId="0" xfId="0" applyNumberFormat="1"/>
    <xf numFmtId="0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0" borderId="0" xfId="0" applyFont="1"/>
    <xf numFmtId="0" fontId="0" fillId="0" borderId="0" xfId="0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1" fontId="0" fillId="0" borderId="0" xfId="0" applyNumberForma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 applyFont="1"/>
    <xf numFmtId="1" fontId="0" fillId="0" borderId="0" xfId="0" applyNumberFormat="1" applyFill="1"/>
    <xf numFmtId="1" fontId="1" fillId="0" borderId="0" xfId="0" applyNumberFormat="1" applyFont="1" applyFill="1"/>
    <xf numFmtId="0" fontId="1" fillId="2" borderId="0" xfId="0" applyFont="1" applyFill="1" applyBorder="1" applyAlignment="1">
      <alignment wrapText="1"/>
    </xf>
    <xf numFmtId="0" fontId="0" fillId="2" borderId="0" xfId="0" applyFill="1" applyBorder="1"/>
    <xf numFmtId="0" fontId="1" fillId="2" borderId="0" xfId="0" applyFont="1" applyFill="1" applyBorder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r>
              <a:rPr lang="en-US" baseline="0"/>
              <a:t> Reykjavík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F8D-449E-A571-620A3951C278}"/>
              </c:ext>
            </c:extLst>
          </c:dPt>
          <c:val>
            <c:numRef>
              <c:f>Data!$AF$3:$AF$6</c:f>
              <c:numCache>
                <c:formatCode>0</c:formatCode>
                <c:ptCount val="4"/>
                <c:pt idx="0">
                  <c:v>3015.395402768374</c:v>
                </c:pt>
                <c:pt idx="1">
                  <c:v>6395.066760233598</c:v>
                </c:pt>
                <c:pt idx="2">
                  <c:v>0.0</c:v>
                </c:pt>
                <c:pt idx="3">
                  <c:v>3197.533380116799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8D-449E-A571-620A3951C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6136000"/>
        <c:axId val="-2086129984"/>
      </c:barChart>
      <c:catAx>
        <c:axId val="-208613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129984"/>
        <c:crosses val="autoZero"/>
        <c:auto val="1"/>
        <c:lblAlgn val="ctr"/>
        <c:lblOffset val="100"/>
        <c:noMultiLvlLbl val="0"/>
      </c:catAx>
      <c:valAx>
        <c:axId val="-208612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Particles</a:t>
                </a:r>
                <a:r>
                  <a:rPr lang="en-US" baseline="0"/>
                  <a:t> /km2</a:t>
                </a: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13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2 Faxafloi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522-49BC-A17C-41CA660068B8}"/>
              </c:ext>
            </c:extLst>
          </c:dPt>
          <c:val>
            <c:numRef>
              <c:f>Data!$AF$8:$AF$11</c:f>
              <c:numCache>
                <c:formatCode>0</c:formatCode>
                <c:ptCount val="4"/>
                <c:pt idx="0">
                  <c:v>12477.99335717008</c:v>
                </c:pt>
                <c:pt idx="1">
                  <c:v>0.0</c:v>
                </c:pt>
                <c:pt idx="2">
                  <c:v>0.0</c:v>
                </c:pt>
                <c:pt idx="3">
                  <c:v>4230.0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522-49BC-A17C-41CA66006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4588416"/>
        <c:axId val="-2114586096"/>
      </c:barChart>
      <c:catAx>
        <c:axId val="-2114588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586096"/>
        <c:crosses val="autoZero"/>
        <c:auto val="1"/>
        <c:lblAlgn val="ctr"/>
        <c:lblOffset val="100"/>
        <c:noMultiLvlLbl val="0"/>
      </c:catAx>
      <c:valAx>
        <c:axId val="-211458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Particles/km2</a:t>
                </a:r>
                <a:r>
                  <a:rPr lang="en-US" baseline="0"/>
                  <a:t> 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458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Arnastapi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B72-4020-BC9B-6179E07C2C57}"/>
              </c:ext>
            </c:extLst>
          </c:dPt>
          <c:val>
            <c:numRef>
              <c:f>Data!$AF$13:$AF$16</c:f>
              <c:numCache>
                <c:formatCode>0</c:formatCode>
                <c:ptCount val="4"/>
                <c:pt idx="0">
                  <c:v>17102.7041818555</c:v>
                </c:pt>
                <c:pt idx="1">
                  <c:v>7411.171812137381</c:v>
                </c:pt>
                <c:pt idx="2">
                  <c:v>1058.73883030534</c:v>
                </c:pt>
                <c:pt idx="3">
                  <c:v>8125.204976761914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B72-4020-BC9B-6179E07C2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6105264"/>
        <c:axId val="-2086102944"/>
      </c:barChart>
      <c:catAx>
        <c:axId val="-2086105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102944"/>
        <c:crosses val="autoZero"/>
        <c:auto val="1"/>
        <c:lblAlgn val="ctr"/>
        <c:lblOffset val="100"/>
        <c:noMultiLvlLbl val="0"/>
      </c:catAx>
      <c:valAx>
        <c:axId val="-208610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Particles/km2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10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4 Snaefellsnes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C26-4B50-AE3C-070C7208211E}"/>
              </c:ext>
            </c:extLst>
          </c:dPt>
          <c:val>
            <c:numRef>
              <c:f>Data!$AF$18:$AF$21</c:f>
              <c:numCache>
                <c:formatCode>0</c:formatCode>
                <c:ptCount val="4"/>
                <c:pt idx="0">
                  <c:v>5605.087925145918</c:v>
                </c:pt>
                <c:pt idx="1">
                  <c:v>10587.3883030534</c:v>
                </c:pt>
                <c:pt idx="2">
                  <c:v>7940.541227290052</c:v>
                </c:pt>
                <c:pt idx="3">
                  <c:v>7755.877477818191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C26-4B50-AE3C-070C72082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7334944"/>
        <c:axId val="-2087332624"/>
      </c:barChart>
      <c:catAx>
        <c:axId val="-2087334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332624"/>
        <c:crosses val="autoZero"/>
        <c:auto val="1"/>
        <c:lblAlgn val="ctr"/>
        <c:lblOffset val="100"/>
        <c:noMultiLvlLbl val="0"/>
      </c:catAx>
      <c:valAx>
        <c:axId val="-20873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Particles/km2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33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5 Isafjordur</a:t>
            </a:r>
            <a:r>
              <a:rPr lang="da-DK" baseline="0"/>
              <a:t> tjub</a:t>
            </a:r>
            <a:endParaRPr lang="da-DK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508-45EB-9BEF-BBA31E51D089}"/>
              </c:ext>
            </c:extLst>
          </c:dPt>
          <c:val>
            <c:numRef>
              <c:f>Data!$AF$23:$AF$26</c:f>
              <c:numCache>
                <c:formatCode>0</c:formatCode>
                <c:ptCount val="4"/>
                <c:pt idx="0">
                  <c:v>7329.730363652355</c:v>
                </c:pt>
                <c:pt idx="1">
                  <c:v>992.5676534112563</c:v>
                </c:pt>
                <c:pt idx="2">
                  <c:v>0.0</c:v>
                </c:pt>
                <c:pt idx="3">
                  <c:v>2416.686460479581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508-45EB-9BEF-BBA31E51D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7296320"/>
        <c:axId val="-2087327744"/>
      </c:barChart>
      <c:catAx>
        <c:axId val="-208729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327744"/>
        <c:crosses val="autoZero"/>
        <c:auto val="1"/>
        <c:lblAlgn val="ctr"/>
        <c:lblOffset val="100"/>
        <c:noMultiLvlLbl val="0"/>
      </c:catAx>
      <c:valAx>
        <c:axId val="-20873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Particles/km2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29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6 Grimsey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AB9-4740-BB2F-FD53A5A21CCC}"/>
              </c:ext>
            </c:extLst>
          </c:dPt>
          <c:val>
            <c:numRef>
              <c:f>Data!$AF$28:$AF$31</c:f>
              <c:numCache>
                <c:formatCode>0</c:formatCode>
                <c:ptCount val="4"/>
                <c:pt idx="0">
                  <c:v>5671.815162350037</c:v>
                </c:pt>
                <c:pt idx="1">
                  <c:v>3897.198148363216</c:v>
                </c:pt>
                <c:pt idx="2">
                  <c:v>2117.47766061068</c:v>
                </c:pt>
                <c:pt idx="3">
                  <c:v>3856.333487867133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AB9-4740-BB2F-FD53A5A21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6090768"/>
        <c:axId val="-2086088448"/>
      </c:barChart>
      <c:catAx>
        <c:axId val="-2086090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088448"/>
        <c:crosses val="autoZero"/>
        <c:auto val="1"/>
        <c:lblAlgn val="ctr"/>
        <c:lblOffset val="100"/>
        <c:noMultiLvlLbl val="0"/>
      </c:catAx>
      <c:valAx>
        <c:axId val="-208608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Particles/km2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09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+mn-lt"/>
              </a:rPr>
              <a:t>Plastic</a:t>
            </a:r>
            <a:r>
              <a:rPr lang="en-US" baseline="0">
                <a:latin typeface="+mn-lt"/>
              </a:rPr>
              <a:t> types</a:t>
            </a:r>
            <a:endParaRPr lang="en-US">
              <a:latin typeface="+mn-lt"/>
            </a:endParaRP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Data!$AQ$3</c:f>
              <c:strCache>
                <c:ptCount val="1"/>
                <c:pt idx="0">
                  <c:v>FRAGMENT</c:v>
                </c:pt>
              </c:strCache>
            </c:strRef>
          </c:tx>
          <c:invertIfNegative val="0"/>
          <c:cat>
            <c:strRef>
              <c:f>Data!$AP$4:$AP$9</c:f>
              <c:strCache>
                <c:ptCount val="6"/>
                <c:pt idx="0">
                  <c:v>Reykjavík</c:v>
                </c:pt>
                <c:pt idx="1">
                  <c:v>Faxafloi</c:v>
                </c:pt>
                <c:pt idx="2">
                  <c:v>Arnastapi</c:v>
                </c:pt>
                <c:pt idx="3">
                  <c:v>Snaefellsnes</c:v>
                </c:pt>
                <c:pt idx="4">
                  <c:v>Isafjordur tjub</c:v>
                </c:pt>
                <c:pt idx="5">
                  <c:v>Grimsey</c:v>
                </c:pt>
              </c:strCache>
            </c:strRef>
          </c:cat>
          <c:val>
            <c:numRef>
              <c:f>Data!$AQ$4:$AQ$9</c:f>
              <c:numCache>
                <c:formatCode>General</c:formatCode>
                <c:ptCount val="6"/>
                <c:pt idx="0">
                  <c:v>3.0</c:v>
                </c:pt>
                <c:pt idx="1">
                  <c:v>4.0</c:v>
                </c:pt>
                <c:pt idx="2">
                  <c:v>7.0</c:v>
                </c:pt>
                <c:pt idx="3">
                  <c:v>4.0</c:v>
                </c:pt>
                <c:pt idx="4">
                  <c:v>3.0</c:v>
                </c:pt>
                <c:pt idx="5">
                  <c:v>6.0</c:v>
                </c:pt>
              </c:numCache>
            </c:numRef>
          </c:val>
        </c:ser>
        <c:ser>
          <c:idx val="1"/>
          <c:order val="1"/>
          <c:tx>
            <c:strRef>
              <c:f>Data!$AR$3</c:f>
              <c:strCache>
                <c:ptCount val="1"/>
                <c:pt idx="0">
                  <c:v>PELLET</c:v>
                </c:pt>
              </c:strCache>
            </c:strRef>
          </c:tx>
          <c:invertIfNegative val="0"/>
          <c:cat>
            <c:strRef>
              <c:f>Data!$AP$4:$AP$9</c:f>
              <c:strCache>
                <c:ptCount val="6"/>
                <c:pt idx="0">
                  <c:v>Reykjavík</c:v>
                </c:pt>
                <c:pt idx="1">
                  <c:v>Faxafloi</c:v>
                </c:pt>
                <c:pt idx="2">
                  <c:v>Arnastapi</c:v>
                </c:pt>
                <c:pt idx="3">
                  <c:v>Snaefellsnes</c:v>
                </c:pt>
                <c:pt idx="4">
                  <c:v>Isafjordur tjub</c:v>
                </c:pt>
                <c:pt idx="5">
                  <c:v>Grimsey</c:v>
                </c:pt>
              </c:strCache>
            </c:strRef>
          </c:cat>
          <c:val>
            <c:numRef>
              <c:f>Data!$AR$4:$AR$9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</c:numCache>
            </c:numRef>
          </c:val>
        </c:ser>
        <c:ser>
          <c:idx val="2"/>
          <c:order val="2"/>
          <c:tx>
            <c:strRef>
              <c:f>Data!$AS$3</c:f>
              <c:strCache>
                <c:ptCount val="1"/>
                <c:pt idx="0">
                  <c:v>LINE</c:v>
                </c:pt>
              </c:strCache>
            </c:strRef>
          </c:tx>
          <c:invertIfNegative val="0"/>
          <c:cat>
            <c:strRef>
              <c:f>Data!$AP$4:$AP$9</c:f>
              <c:strCache>
                <c:ptCount val="6"/>
                <c:pt idx="0">
                  <c:v>Reykjavík</c:v>
                </c:pt>
                <c:pt idx="1">
                  <c:v>Faxafloi</c:v>
                </c:pt>
                <c:pt idx="2">
                  <c:v>Arnastapi</c:v>
                </c:pt>
                <c:pt idx="3">
                  <c:v>Snaefellsnes</c:v>
                </c:pt>
                <c:pt idx="4">
                  <c:v>Isafjordur tjub</c:v>
                </c:pt>
                <c:pt idx="5">
                  <c:v>Grimsey</c:v>
                </c:pt>
              </c:strCache>
            </c:strRef>
          </c:cat>
          <c:val>
            <c:numRef>
              <c:f>Data!$AS$4:$AS$9</c:f>
              <c:numCache>
                <c:formatCode>General</c:formatCode>
                <c:ptCount val="6"/>
                <c:pt idx="0">
                  <c:v>6.0</c:v>
                </c:pt>
                <c:pt idx="1">
                  <c:v>7.0</c:v>
                </c:pt>
                <c:pt idx="2">
                  <c:v>12.0</c:v>
                </c:pt>
                <c:pt idx="3">
                  <c:v>11.0</c:v>
                </c:pt>
                <c:pt idx="4">
                  <c:v>3.0</c:v>
                </c:pt>
                <c:pt idx="5">
                  <c:v>4.0</c:v>
                </c:pt>
              </c:numCache>
            </c:numRef>
          </c:val>
        </c:ser>
        <c:ser>
          <c:idx val="3"/>
          <c:order val="3"/>
          <c:tx>
            <c:strRef>
              <c:f>Data!$AT$3</c:f>
              <c:strCache>
                <c:ptCount val="1"/>
                <c:pt idx="0">
                  <c:v>THIN FILM</c:v>
                </c:pt>
              </c:strCache>
            </c:strRef>
          </c:tx>
          <c:invertIfNegative val="0"/>
          <c:cat>
            <c:strRef>
              <c:f>Data!$AP$4:$AP$9</c:f>
              <c:strCache>
                <c:ptCount val="6"/>
                <c:pt idx="0">
                  <c:v>Reykjavík</c:v>
                </c:pt>
                <c:pt idx="1">
                  <c:v>Faxafloi</c:v>
                </c:pt>
                <c:pt idx="2">
                  <c:v>Arnastapi</c:v>
                </c:pt>
                <c:pt idx="3">
                  <c:v>Snaefellsnes</c:v>
                </c:pt>
                <c:pt idx="4">
                  <c:v>Isafjordur tjub</c:v>
                </c:pt>
                <c:pt idx="5">
                  <c:v>Grimsey</c:v>
                </c:pt>
              </c:strCache>
            </c:strRef>
          </c:cat>
          <c:val>
            <c:numRef>
              <c:f>Data!$AT$4:$AT$9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2.0</c:v>
                </c:pt>
                <c:pt idx="3">
                  <c:v>6.0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"/>
          <c:order val="4"/>
          <c:tx>
            <c:strRef>
              <c:f>Data!$AU$3</c:f>
              <c:strCache>
                <c:ptCount val="1"/>
                <c:pt idx="0">
                  <c:v>FOAM</c:v>
                </c:pt>
              </c:strCache>
            </c:strRef>
          </c:tx>
          <c:invertIfNegative val="0"/>
          <c:cat>
            <c:strRef>
              <c:f>Data!$AP$4:$AP$9</c:f>
              <c:strCache>
                <c:ptCount val="6"/>
                <c:pt idx="0">
                  <c:v>Reykjavík</c:v>
                </c:pt>
                <c:pt idx="1">
                  <c:v>Faxafloi</c:v>
                </c:pt>
                <c:pt idx="2">
                  <c:v>Arnastapi</c:v>
                </c:pt>
                <c:pt idx="3">
                  <c:v>Snaefellsnes</c:v>
                </c:pt>
                <c:pt idx="4">
                  <c:v>Isafjordur tjub</c:v>
                </c:pt>
                <c:pt idx="5">
                  <c:v>Grimsey</c:v>
                </c:pt>
              </c:strCache>
            </c:strRef>
          </c:cat>
          <c:val>
            <c:numRef>
              <c:f>Data!$AU$4:$AU$9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17450368"/>
        <c:axId val="-2117552848"/>
        <c:axId val="0"/>
      </c:bar3DChart>
      <c:catAx>
        <c:axId val="-211745036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-2117552848"/>
        <c:crosses val="autoZero"/>
        <c:auto val="1"/>
        <c:lblAlgn val="ctr"/>
        <c:lblOffset val="100"/>
        <c:noMultiLvlLbl val="0"/>
      </c:catAx>
      <c:valAx>
        <c:axId val="-211755284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-2117450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523875</xdr:colOff>
      <xdr:row>1</xdr:row>
      <xdr:rowOff>371475</xdr:rowOff>
    </xdr:from>
    <xdr:to>
      <xdr:col>36</xdr:col>
      <xdr:colOff>505557</xdr:colOff>
      <xdr:row>9</xdr:row>
      <xdr:rowOff>111125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xmlns="" id="{FA8E02DE-9A75-4A2D-BAC9-E588379D9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505557</xdr:colOff>
      <xdr:row>1</xdr:row>
      <xdr:rowOff>371475</xdr:rowOff>
    </xdr:from>
    <xdr:to>
      <xdr:col>40</xdr:col>
      <xdr:colOff>485775</xdr:colOff>
      <xdr:row>9</xdr:row>
      <xdr:rowOff>66676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xmlns="" id="{EDE3E23F-68C5-40C9-95F0-12B27C6E9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523875</xdr:colOff>
      <xdr:row>9</xdr:row>
      <xdr:rowOff>57150</xdr:rowOff>
    </xdr:from>
    <xdr:to>
      <xdr:col>36</xdr:col>
      <xdr:colOff>508000</xdr:colOff>
      <xdr:row>18</xdr:row>
      <xdr:rowOff>171451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xmlns="" id="{37139CE4-6768-4C46-93C9-679D2A2F2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511175</xdr:colOff>
      <xdr:row>9</xdr:row>
      <xdr:rowOff>76201</xdr:rowOff>
    </xdr:from>
    <xdr:to>
      <xdr:col>40</xdr:col>
      <xdr:colOff>476250</xdr:colOff>
      <xdr:row>18</xdr:row>
      <xdr:rowOff>161193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xmlns="" id="{4C256E28-D792-4CC0-A8BD-11E24C93C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530225</xdr:colOff>
      <xdr:row>18</xdr:row>
      <xdr:rowOff>153865</xdr:rowOff>
    </xdr:from>
    <xdr:to>
      <xdr:col>36</xdr:col>
      <xdr:colOff>505557</xdr:colOff>
      <xdr:row>27</xdr:row>
      <xdr:rowOff>183173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xmlns="" id="{FBC0D9AF-9E9C-47AC-B7D4-65CCD4EEE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514350</xdr:colOff>
      <xdr:row>18</xdr:row>
      <xdr:rowOff>168519</xdr:rowOff>
    </xdr:from>
    <xdr:to>
      <xdr:col>40</xdr:col>
      <xdr:colOff>476250</xdr:colOff>
      <xdr:row>27</xdr:row>
      <xdr:rowOff>183173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xmlns="" id="{F82295AA-DA61-4B10-889A-B7BED2A41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424295</xdr:colOff>
      <xdr:row>11</xdr:row>
      <xdr:rowOff>5196</xdr:rowOff>
    </xdr:from>
    <xdr:to>
      <xdr:col>49</xdr:col>
      <xdr:colOff>588818</xdr:colOff>
      <xdr:row>25</xdr:row>
      <xdr:rowOff>150668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tabSelected="1" zoomScale="110" zoomScaleNormal="110" zoomScalePageLayoutView="110" workbookViewId="0">
      <pane ySplit="1" topLeftCell="A9" activePane="bottomLeft" state="frozen"/>
      <selection activeCell="P1" sqref="P1"/>
      <selection pane="bottomLeft" activeCell="AY18" sqref="AY18"/>
    </sheetView>
  </sheetViews>
  <sheetFormatPr baseColWidth="10" defaultColWidth="9.1640625" defaultRowHeight="15" x14ac:dyDescent="0.2"/>
  <cols>
    <col min="2" max="2" width="9.83203125" customWidth="1"/>
    <col min="6" max="6" width="7.83203125" customWidth="1"/>
    <col min="7" max="7" width="7.5" style="7" customWidth="1"/>
    <col min="8" max="8" width="8.5" customWidth="1"/>
    <col min="12" max="12" width="10.83203125" customWidth="1"/>
    <col min="13" max="13" width="12.1640625" customWidth="1"/>
    <col min="15" max="15" width="12" customWidth="1"/>
    <col min="16" max="16" width="10.6640625" customWidth="1"/>
    <col min="23" max="23" width="9.1640625" style="7"/>
    <col min="43" max="43" width="11.5" customWidth="1"/>
  </cols>
  <sheetData>
    <row r="1" spans="1:47" x14ac:dyDescent="0.2">
      <c r="A1" s="4" t="s">
        <v>102</v>
      </c>
      <c r="C1" t="s">
        <v>0</v>
      </c>
      <c r="K1" t="s">
        <v>1</v>
      </c>
      <c r="S1" t="s">
        <v>2</v>
      </c>
      <c r="U1" t="s">
        <v>3</v>
      </c>
      <c r="W1" s="7" t="s">
        <v>4</v>
      </c>
      <c r="Y1" t="s">
        <v>5</v>
      </c>
      <c r="AA1" t="s">
        <v>6</v>
      </c>
      <c r="AC1" t="s">
        <v>7</v>
      </c>
      <c r="AF1" t="s">
        <v>29</v>
      </c>
    </row>
    <row r="2" spans="1:47" s="1" customFormat="1" ht="42.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8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26</v>
      </c>
      <c r="V2" s="1" t="s">
        <v>27</v>
      </c>
      <c r="W2" s="8" t="s">
        <v>26</v>
      </c>
      <c r="X2" s="1" t="s">
        <v>27</v>
      </c>
      <c r="Y2" s="1" t="s">
        <v>26</v>
      </c>
      <c r="Z2" s="1" t="s">
        <v>27</v>
      </c>
      <c r="AA2" s="1" t="s">
        <v>26</v>
      </c>
      <c r="AB2" s="1" t="s">
        <v>27</v>
      </c>
      <c r="AC2" s="1" t="s">
        <v>26</v>
      </c>
      <c r="AD2" s="1" t="s">
        <v>27</v>
      </c>
      <c r="AE2" s="1" t="s">
        <v>28</v>
      </c>
      <c r="AF2" s="1" t="s">
        <v>29</v>
      </c>
      <c r="AG2" s="16"/>
      <c r="AH2" s="20"/>
      <c r="AI2" s="20"/>
      <c r="AJ2" s="20"/>
      <c r="AK2" s="20"/>
      <c r="AL2" s="20"/>
      <c r="AM2" s="20"/>
      <c r="AN2" s="20"/>
      <c r="AO2" s="20"/>
    </row>
    <row r="3" spans="1:47" x14ac:dyDescent="0.2">
      <c r="A3" t="s">
        <v>30</v>
      </c>
      <c r="B3" t="s">
        <v>35</v>
      </c>
      <c r="C3">
        <v>2</v>
      </c>
      <c r="F3">
        <v>2.2999999999999998</v>
      </c>
      <c r="G3" s="7">
        <v>330</v>
      </c>
      <c r="H3" t="s">
        <v>33</v>
      </c>
      <c r="I3" s="3">
        <v>4</v>
      </c>
      <c r="J3" t="s">
        <v>34</v>
      </c>
      <c r="K3" s="2">
        <v>0.63680555555555551</v>
      </c>
      <c r="L3" t="s">
        <v>38</v>
      </c>
      <c r="M3" t="s">
        <v>37</v>
      </c>
      <c r="N3" s="2">
        <v>0.65972222222222221</v>
      </c>
      <c r="O3" t="s">
        <v>42</v>
      </c>
      <c r="P3" t="s">
        <v>44</v>
      </c>
      <c r="Q3" s="2">
        <v>2.2916666666666669E-2</v>
      </c>
      <c r="R3">
        <v>1.58</v>
      </c>
      <c r="S3">
        <v>2</v>
      </c>
      <c r="W3" s="7">
        <v>1</v>
      </c>
      <c r="AC3">
        <f>S3+U3+W3+Y3</f>
        <v>3</v>
      </c>
      <c r="AD3">
        <f>T3+V3+X3+Z3+AB3</f>
        <v>0</v>
      </c>
      <c r="AE3">
        <f>AC3+AD3</f>
        <v>3</v>
      </c>
      <c r="AF3" s="10">
        <v>3015.395402768374</v>
      </c>
      <c r="AG3" s="17"/>
      <c r="AH3" s="19"/>
      <c r="AI3" s="19"/>
      <c r="AJ3" s="19"/>
      <c r="AK3" s="19"/>
      <c r="AL3" s="19"/>
      <c r="AM3" s="19"/>
      <c r="AN3" s="19"/>
      <c r="AO3" s="19"/>
      <c r="AQ3" t="s">
        <v>2</v>
      </c>
      <c r="AR3" t="s">
        <v>3</v>
      </c>
      <c r="AS3" s="7" t="s">
        <v>4</v>
      </c>
      <c r="AT3" t="s">
        <v>5</v>
      </c>
      <c r="AU3" t="s">
        <v>6</v>
      </c>
    </row>
    <row r="4" spans="1:47" x14ac:dyDescent="0.2">
      <c r="A4" t="s">
        <v>31</v>
      </c>
      <c r="B4" t="s">
        <v>35</v>
      </c>
      <c r="C4">
        <v>2</v>
      </c>
      <c r="F4">
        <v>2.7</v>
      </c>
      <c r="G4" s="7">
        <v>153</v>
      </c>
      <c r="H4" t="s">
        <v>33</v>
      </c>
      <c r="I4">
        <v>4</v>
      </c>
      <c r="J4" t="s">
        <v>34</v>
      </c>
      <c r="K4" s="2">
        <v>0.67708333333333337</v>
      </c>
      <c r="L4" t="s">
        <v>39</v>
      </c>
      <c r="M4" t="s">
        <v>41</v>
      </c>
      <c r="N4" s="2">
        <v>0.70347222222222217</v>
      </c>
      <c r="O4" t="s">
        <v>43</v>
      </c>
      <c r="P4" t="s">
        <v>45</v>
      </c>
      <c r="Q4" s="2">
        <v>2.6388888888888889E-2</v>
      </c>
      <c r="R4">
        <v>1.49</v>
      </c>
      <c r="T4">
        <v>1</v>
      </c>
      <c r="W4" s="7">
        <v>5</v>
      </c>
      <c r="AC4">
        <f t="shared" ref="AC4:AC31" si="0">S4+U4+W4+Y4</f>
        <v>5</v>
      </c>
      <c r="AD4">
        <f t="shared" ref="AD4:AD31" si="1">T4+V4+X4+Z4+AB4</f>
        <v>1</v>
      </c>
      <c r="AE4">
        <f t="shared" ref="AE4:AE31" si="2">AC4+AD4</f>
        <v>6</v>
      </c>
      <c r="AF4" s="10">
        <v>6395.0667602335989</v>
      </c>
      <c r="AG4" s="17"/>
      <c r="AO4" s="19"/>
      <c r="AP4" t="s">
        <v>150</v>
      </c>
      <c r="AQ4" s="4">
        <v>3</v>
      </c>
      <c r="AR4">
        <v>0</v>
      </c>
      <c r="AS4">
        <v>6</v>
      </c>
      <c r="AT4">
        <v>0</v>
      </c>
      <c r="AU4">
        <v>0</v>
      </c>
    </row>
    <row r="5" spans="1:47" x14ac:dyDescent="0.2">
      <c r="A5" t="s">
        <v>32</v>
      </c>
      <c r="B5" t="s">
        <v>35</v>
      </c>
      <c r="C5">
        <v>2</v>
      </c>
      <c r="F5">
        <v>2</v>
      </c>
      <c r="G5" s="7">
        <v>332</v>
      </c>
      <c r="H5" t="s">
        <v>33</v>
      </c>
      <c r="I5">
        <v>4</v>
      </c>
      <c r="J5" t="s">
        <v>34</v>
      </c>
      <c r="K5" s="2">
        <v>0.71458333333333324</v>
      </c>
      <c r="L5" t="s">
        <v>40</v>
      </c>
      <c r="M5" t="s">
        <v>36</v>
      </c>
      <c r="N5" s="2">
        <v>0.7368055555555556</v>
      </c>
      <c r="O5" t="s">
        <v>46</v>
      </c>
      <c r="P5" t="s">
        <v>41</v>
      </c>
      <c r="Q5" s="2">
        <v>2.2222222222222223E-2</v>
      </c>
      <c r="R5">
        <v>1.4</v>
      </c>
      <c r="AC5">
        <f t="shared" si="0"/>
        <v>0</v>
      </c>
      <c r="AD5">
        <f t="shared" si="1"/>
        <v>0</v>
      </c>
      <c r="AE5">
        <f t="shared" si="2"/>
        <v>0</v>
      </c>
      <c r="AF5" s="10">
        <v>0</v>
      </c>
      <c r="AG5" s="17"/>
      <c r="AO5" s="19"/>
      <c r="AP5" t="s">
        <v>151</v>
      </c>
      <c r="AQ5" s="4">
        <v>4</v>
      </c>
      <c r="AR5">
        <v>0</v>
      </c>
      <c r="AS5">
        <v>7</v>
      </c>
      <c r="AT5">
        <v>0</v>
      </c>
      <c r="AU5">
        <v>0</v>
      </c>
    </row>
    <row r="6" spans="1:47" s="4" customFormat="1" x14ac:dyDescent="0.2">
      <c r="A6" s="4" t="s">
        <v>47</v>
      </c>
      <c r="B6" s="4" t="s">
        <v>35</v>
      </c>
      <c r="G6" s="9"/>
      <c r="Q6" s="5">
        <v>7.1527777777777787E-2</v>
      </c>
      <c r="R6" s="4">
        <f>SUM(R3:R5)</f>
        <v>4.4700000000000006</v>
      </c>
      <c r="S6" s="4">
        <f>SUM(S3:S5)</f>
        <v>2</v>
      </c>
      <c r="T6" s="4">
        <f>SUM(T3:T5)</f>
        <v>1</v>
      </c>
      <c r="W6" s="9">
        <f>SUM(W3:W5)</f>
        <v>6</v>
      </c>
      <c r="AC6" s="4">
        <f t="shared" si="0"/>
        <v>8</v>
      </c>
      <c r="AD6" s="4">
        <f t="shared" si="1"/>
        <v>1</v>
      </c>
      <c r="AE6" s="4">
        <f t="shared" si="2"/>
        <v>9</v>
      </c>
      <c r="AF6" s="12">
        <v>3197.5333801167994</v>
      </c>
      <c r="AG6" s="18"/>
      <c r="AO6" s="21"/>
      <c r="AP6" s="4" t="s">
        <v>152</v>
      </c>
      <c r="AQ6" s="4">
        <v>7</v>
      </c>
      <c r="AR6" s="4">
        <v>0</v>
      </c>
      <c r="AS6" s="4">
        <v>12</v>
      </c>
      <c r="AT6" s="4">
        <v>2</v>
      </c>
      <c r="AU6" s="4">
        <v>1</v>
      </c>
    </row>
    <row r="7" spans="1:47" x14ac:dyDescent="0.2">
      <c r="AF7" s="10"/>
      <c r="AG7" s="17"/>
      <c r="AO7" s="19"/>
      <c r="AP7" t="s">
        <v>153</v>
      </c>
      <c r="AQ7" s="4">
        <v>4</v>
      </c>
      <c r="AR7">
        <v>0</v>
      </c>
      <c r="AS7">
        <v>11</v>
      </c>
      <c r="AT7">
        <v>6</v>
      </c>
      <c r="AU7">
        <v>0</v>
      </c>
    </row>
    <row r="8" spans="1:47" x14ac:dyDescent="0.2">
      <c r="A8" t="s">
        <v>48</v>
      </c>
      <c r="B8" t="s">
        <v>55</v>
      </c>
      <c r="C8">
        <v>3</v>
      </c>
      <c r="F8">
        <v>2.7</v>
      </c>
      <c r="G8" s="7">
        <v>335</v>
      </c>
      <c r="H8" t="s">
        <v>52</v>
      </c>
      <c r="I8">
        <v>4</v>
      </c>
      <c r="J8" t="s">
        <v>34</v>
      </c>
      <c r="K8" s="2">
        <v>0.32430555555555557</v>
      </c>
      <c r="L8" t="s">
        <v>53</v>
      </c>
      <c r="M8" t="s">
        <v>54</v>
      </c>
      <c r="N8" s="2">
        <v>0.34791666666666665</v>
      </c>
      <c r="O8" t="s">
        <v>56</v>
      </c>
      <c r="P8" t="s">
        <v>57</v>
      </c>
      <c r="Q8" s="2">
        <v>2.361111111111111E-2</v>
      </c>
      <c r="R8">
        <v>1.4</v>
      </c>
      <c r="S8">
        <v>4</v>
      </c>
      <c r="W8" s="7">
        <v>1</v>
      </c>
      <c r="X8">
        <v>6</v>
      </c>
      <c r="AC8">
        <f t="shared" si="0"/>
        <v>5</v>
      </c>
      <c r="AD8">
        <f t="shared" si="1"/>
        <v>6</v>
      </c>
      <c r="AE8">
        <f t="shared" si="2"/>
        <v>11</v>
      </c>
      <c r="AF8" s="10">
        <v>12477.993357170082</v>
      </c>
      <c r="AG8" s="17"/>
      <c r="AO8" s="19"/>
      <c r="AP8" t="s">
        <v>154</v>
      </c>
      <c r="AQ8" s="4">
        <v>3</v>
      </c>
      <c r="AR8">
        <v>0</v>
      </c>
      <c r="AS8">
        <v>3</v>
      </c>
      <c r="AT8">
        <v>0</v>
      </c>
      <c r="AU8">
        <v>0</v>
      </c>
    </row>
    <row r="9" spans="1:47" x14ac:dyDescent="0.2">
      <c r="A9" t="s">
        <v>49</v>
      </c>
      <c r="B9" t="s">
        <v>55</v>
      </c>
      <c r="C9">
        <v>3</v>
      </c>
      <c r="F9">
        <v>3.2</v>
      </c>
      <c r="G9" s="7">
        <v>109</v>
      </c>
      <c r="H9" t="s">
        <v>52</v>
      </c>
      <c r="I9">
        <v>4</v>
      </c>
      <c r="J9" t="s">
        <v>34</v>
      </c>
      <c r="K9" s="2">
        <v>0.35694444444444445</v>
      </c>
      <c r="L9" t="s">
        <v>58</v>
      </c>
      <c r="M9" t="s">
        <v>59</v>
      </c>
      <c r="N9" s="2">
        <v>0.38125000000000003</v>
      </c>
      <c r="O9" t="s">
        <v>60</v>
      </c>
      <c r="P9" t="s">
        <v>61</v>
      </c>
      <c r="Q9" s="2">
        <v>2.4305555555555556E-2</v>
      </c>
      <c r="R9">
        <v>1.32</v>
      </c>
      <c r="AC9">
        <f t="shared" si="0"/>
        <v>0</v>
      </c>
      <c r="AD9">
        <f t="shared" si="1"/>
        <v>0</v>
      </c>
      <c r="AE9">
        <f t="shared" si="2"/>
        <v>0</v>
      </c>
      <c r="AF9" s="10">
        <v>0</v>
      </c>
      <c r="AG9" s="17"/>
      <c r="AO9" s="19"/>
      <c r="AP9" t="s">
        <v>155</v>
      </c>
      <c r="AQ9" s="4">
        <v>6</v>
      </c>
      <c r="AR9">
        <v>1</v>
      </c>
      <c r="AS9">
        <v>4</v>
      </c>
      <c r="AT9">
        <v>0</v>
      </c>
      <c r="AU9">
        <v>0</v>
      </c>
    </row>
    <row r="10" spans="1:47" x14ac:dyDescent="0.2">
      <c r="A10" t="s">
        <v>50</v>
      </c>
      <c r="B10" t="s">
        <v>55</v>
      </c>
      <c r="C10">
        <v>3</v>
      </c>
      <c r="F10">
        <v>3</v>
      </c>
      <c r="G10" s="7">
        <v>163</v>
      </c>
      <c r="H10" t="s">
        <v>52</v>
      </c>
      <c r="I10">
        <v>4</v>
      </c>
      <c r="J10" t="s">
        <v>34</v>
      </c>
      <c r="K10" s="2">
        <v>0.3888888888888889</v>
      </c>
      <c r="L10" t="s">
        <v>62</v>
      </c>
      <c r="M10" t="s">
        <v>61</v>
      </c>
      <c r="N10" s="2">
        <v>0.40833333333333338</v>
      </c>
      <c r="O10" t="s">
        <v>63</v>
      </c>
      <c r="P10" t="s">
        <v>64</v>
      </c>
      <c r="Q10" s="2">
        <v>1.9444444444444445E-2</v>
      </c>
      <c r="R10">
        <v>1.41</v>
      </c>
      <c r="AC10">
        <f t="shared" si="0"/>
        <v>0</v>
      </c>
      <c r="AD10">
        <f t="shared" si="1"/>
        <v>0</v>
      </c>
      <c r="AE10">
        <f t="shared" si="2"/>
        <v>0</v>
      </c>
      <c r="AF10" s="10">
        <v>0</v>
      </c>
      <c r="AG10" s="17"/>
      <c r="AO10" s="19"/>
    </row>
    <row r="11" spans="1:47" s="4" customFormat="1" x14ac:dyDescent="0.2">
      <c r="A11" s="4" t="s">
        <v>51</v>
      </c>
      <c r="B11" s="4" t="s">
        <v>55</v>
      </c>
      <c r="G11" s="9"/>
      <c r="Q11" s="5">
        <v>6.7361111111111108E-2</v>
      </c>
      <c r="R11" s="4">
        <f>SUM(R8:R10)</f>
        <v>4.13</v>
      </c>
      <c r="S11" s="4">
        <f>SUM(S8:S10)</f>
        <v>4</v>
      </c>
      <c r="W11" s="9">
        <f>SUM(W8:W10)</f>
        <v>1</v>
      </c>
      <c r="X11" s="4">
        <f>SUM(X8:X10)</f>
        <v>6</v>
      </c>
      <c r="AC11" s="4">
        <f t="shared" si="0"/>
        <v>5</v>
      </c>
      <c r="AD11" s="4">
        <f t="shared" si="1"/>
        <v>6</v>
      </c>
      <c r="AE11" s="4">
        <f t="shared" si="2"/>
        <v>11</v>
      </c>
      <c r="AF11" s="12">
        <v>4230</v>
      </c>
      <c r="AG11" s="18"/>
      <c r="AO11" s="21"/>
    </row>
    <row r="12" spans="1:47" x14ac:dyDescent="0.2">
      <c r="AC12" s="4"/>
      <c r="AD12" s="4"/>
      <c r="AE12" s="4"/>
      <c r="AG12" s="17"/>
      <c r="AO12" s="19"/>
    </row>
    <row r="13" spans="1:47" x14ac:dyDescent="0.2">
      <c r="A13" t="s">
        <v>77</v>
      </c>
      <c r="B13" t="s">
        <v>81</v>
      </c>
      <c r="C13" t="s">
        <v>91</v>
      </c>
      <c r="D13" t="s">
        <v>92</v>
      </c>
      <c r="E13">
        <v>1</v>
      </c>
      <c r="F13">
        <v>2.4</v>
      </c>
      <c r="G13" s="7">
        <v>344</v>
      </c>
      <c r="H13" s="7" t="s">
        <v>82</v>
      </c>
      <c r="I13">
        <v>1</v>
      </c>
      <c r="J13" t="s">
        <v>34</v>
      </c>
      <c r="K13" s="2">
        <v>0.76111111111111107</v>
      </c>
      <c r="L13" t="s">
        <v>83</v>
      </c>
      <c r="M13" t="s">
        <v>84</v>
      </c>
      <c r="N13" s="2">
        <v>0.78402777777777777</v>
      </c>
      <c r="O13" t="s">
        <v>85</v>
      </c>
      <c r="P13" t="s">
        <v>86</v>
      </c>
      <c r="Q13" s="2">
        <v>2.2916666666666669E-2</v>
      </c>
      <c r="R13">
        <v>1.3</v>
      </c>
      <c r="S13">
        <v>6</v>
      </c>
      <c r="T13">
        <v>1</v>
      </c>
      <c r="W13" s="7">
        <v>1</v>
      </c>
      <c r="X13" s="7">
        <v>5</v>
      </c>
      <c r="AB13">
        <v>1</v>
      </c>
      <c r="AC13" s="6">
        <f t="shared" si="0"/>
        <v>7</v>
      </c>
      <c r="AD13" s="6">
        <f t="shared" si="1"/>
        <v>7</v>
      </c>
      <c r="AE13" s="6">
        <f t="shared" si="2"/>
        <v>14</v>
      </c>
      <c r="AF13" s="14">
        <v>17102.704181855497</v>
      </c>
      <c r="AG13" s="17"/>
      <c r="AO13" s="19"/>
    </row>
    <row r="14" spans="1:47" x14ac:dyDescent="0.2">
      <c r="A14" t="s">
        <v>78</v>
      </c>
      <c r="B14" t="s">
        <v>81</v>
      </c>
      <c r="C14" t="s">
        <v>91</v>
      </c>
      <c r="D14" t="s">
        <v>92</v>
      </c>
      <c r="E14">
        <v>1</v>
      </c>
      <c r="F14">
        <v>2.8</v>
      </c>
      <c r="G14" s="7">
        <v>260</v>
      </c>
      <c r="H14" t="s">
        <v>82</v>
      </c>
      <c r="I14">
        <v>1</v>
      </c>
      <c r="J14" t="s">
        <v>34</v>
      </c>
      <c r="K14" s="2">
        <v>0.78888888888888886</v>
      </c>
      <c r="L14" t="s">
        <v>87</v>
      </c>
      <c r="M14" t="s">
        <v>88</v>
      </c>
      <c r="N14" s="2">
        <v>0.80972222222222223</v>
      </c>
      <c r="O14" t="s">
        <v>89</v>
      </c>
      <c r="P14" t="s">
        <v>90</v>
      </c>
      <c r="Q14" s="2">
        <v>2.0833333333333332E-2</v>
      </c>
      <c r="R14">
        <v>1.5</v>
      </c>
      <c r="X14">
        <v>6</v>
      </c>
      <c r="Z14">
        <v>1</v>
      </c>
      <c r="AC14" s="6">
        <f t="shared" si="0"/>
        <v>0</v>
      </c>
      <c r="AD14" s="6">
        <f t="shared" si="1"/>
        <v>7</v>
      </c>
      <c r="AE14" s="6">
        <f t="shared" si="2"/>
        <v>7</v>
      </c>
      <c r="AF14" s="14">
        <v>7411.1718121373806</v>
      </c>
      <c r="AG14" s="17"/>
      <c r="AO14" s="19"/>
    </row>
    <row r="15" spans="1:47" x14ac:dyDescent="0.2">
      <c r="A15" t="s">
        <v>79</v>
      </c>
      <c r="B15" t="s">
        <v>81</v>
      </c>
      <c r="C15" t="s">
        <v>91</v>
      </c>
      <c r="D15" t="s">
        <v>92</v>
      </c>
      <c r="E15">
        <v>1</v>
      </c>
      <c r="F15">
        <v>3</v>
      </c>
      <c r="G15" s="7">
        <v>335</v>
      </c>
      <c r="H15" t="s">
        <v>82</v>
      </c>
      <c r="I15">
        <v>1</v>
      </c>
      <c r="J15" t="s">
        <v>34</v>
      </c>
      <c r="K15" s="2">
        <v>0.8222222222222223</v>
      </c>
      <c r="L15" t="s">
        <v>93</v>
      </c>
      <c r="M15" t="s">
        <v>94</v>
      </c>
      <c r="N15" s="2">
        <v>0.84305555555555556</v>
      </c>
      <c r="O15" t="s">
        <v>95</v>
      </c>
      <c r="P15" t="s">
        <v>96</v>
      </c>
      <c r="Q15" s="2">
        <v>2.0833333333333332E-2</v>
      </c>
      <c r="R15">
        <v>1.5</v>
      </c>
      <c r="Z15">
        <v>1</v>
      </c>
      <c r="AC15" s="6">
        <f t="shared" si="0"/>
        <v>0</v>
      </c>
      <c r="AD15" s="6">
        <f t="shared" si="1"/>
        <v>1</v>
      </c>
      <c r="AE15" s="6">
        <f t="shared" si="2"/>
        <v>1</v>
      </c>
      <c r="AF15" s="14">
        <v>1058.7388303053401</v>
      </c>
      <c r="AG15" s="17"/>
      <c r="AO15" s="19"/>
    </row>
    <row r="16" spans="1:47" s="4" customFormat="1" x14ac:dyDescent="0.2">
      <c r="A16" s="4" t="s">
        <v>80</v>
      </c>
      <c r="B16" s="4" t="s">
        <v>81</v>
      </c>
      <c r="G16" s="9"/>
      <c r="Q16" s="5">
        <v>6.458333333333334E-2</v>
      </c>
      <c r="R16" s="4">
        <f>SUM(R13:R15)</f>
        <v>4.3</v>
      </c>
      <c r="S16" s="4">
        <f>SUM(S13:S15)</f>
        <v>6</v>
      </c>
      <c r="T16" s="4">
        <f>SUM(T13:T15)</f>
        <v>1</v>
      </c>
      <c r="W16" s="9">
        <f>SUM(W13:W15)</f>
        <v>1</v>
      </c>
      <c r="X16" s="4">
        <f>SUM(X13:X15)</f>
        <v>11</v>
      </c>
      <c r="Z16" s="4">
        <f>SUM(Z13:Z15)</f>
        <v>2</v>
      </c>
      <c r="AB16" s="4">
        <f>SUM(AB13:AB15)</f>
        <v>1</v>
      </c>
      <c r="AC16" s="4">
        <f t="shared" si="0"/>
        <v>7</v>
      </c>
      <c r="AD16" s="4">
        <f t="shared" si="1"/>
        <v>15</v>
      </c>
      <c r="AE16" s="4">
        <f t="shared" si="2"/>
        <v>22</v>
      </c>
      <c r="AF16" s="15">
        <v>8125.2049767619146</v>
      </c>
      <c r="AG16" s="18"/>
      <c r="AO16" s="21"/>
    </row>
    <row r="17" spans="1:41" x14ac:dyDescent="0.2">
      <c r="AC17" s="4"/>
      <c r="AD17" s="4"/>
      <c r="AE17" s="4"/>
      <c r="AG17" s="17"/>
      <c r="AO17" s="19"/>
    </row>
    <row r="18" spans="1:41" x14ac:dyDescent="0.2">
      <c r="A18" t="s">
        <v>97</v>
      </c>
      <c r="B18" t="s">
        <v>101</v>
      </c>
      <c r="C18" t="s">
        <v>91</v>
      </c>
      <c r="F18">
        <v>2.5</v>
      </c>
      <c r="G18" s="7">
        <v>340</v>
      </c>
      <c r="H18" t="s">
        <v>82</v>
      </c>
      <c r="I18">
        <v>1</v>
      </c>
      <c r="J18" t="s">
        <v>34</v>
      </c>
      <c r="K18" s="2">
        <v>0.68263888888888891</v>
      </c>
      <c r="L18" t="s">
        <v>103</v>
      </c>
      <c r="M18" t="s">
        <v>104</v>
      </c>
      <c r="N18" s="2">
        <v>0.70416666666666661</v>
      </c>
      <c r="O18" t="s">
        <v>105</v>
      </c>
      <c r="P18" t="s">
        <v>106</v>
      </c>
      <c r="Q18" s="2">
        <v>2.1527777777777781E-2</v>
      </c>
      <c r="R18">
        <v>1.7</v>
      </c>
      <c r="S18">
        <v>1</v>
      </c>
      <c r="X18">
        <v>2</v>
      </c>
      <c r="Y18">
        <v>2</v>
      </c>
      <c r="Z18">
        <v>1</v>
      </c>
      <c r="AC18" s="6">
        <f t="shared" si="0"/>
        <v>3</v>
      </c>
      <c r="AD18" s="6">
        <f t="shared" si="1"/>
        <v>3</v>
      </c>
      <c r="AE18" s="6">
        <f t="shared" si="2"/>
        <v>6</v>
      </c>
      <c r="AF18" s="10">
        <v>5605.0879251459182</v>
      </c>
      <c r="AG18" s="17"/>
      <c r="AO18" s="19"/>
    </row>
    <row r="19" spans="1:41" x14ac:dyDescent="0.2">
      <c r="A19" t="s">
        <v>98</v>
      </c>
      <c r="C19" t="s">
        <v>91</v>
      </c>
      <c r="F19">
        <v>2.8</v>
      </c>
      <c r="G19" s="7">
        <v>267</v>
      </c>
      <c r="H19" t="s">
        <v>82</v>
      </c>
      <c r="I19">
        <v>1</v>
      </c>
      <c r="J19" t="s">
        <v>34</v>
      </c>
      <c r="K19" s="2">
        <v>0.71180555555555547</v>
      </c>
      <c r="L19" t="s">
        <v>107</v>
      </c>
      <c r="M19" t="s">
        <v>108</v>
      </c>
      <c r="N19" s="2">
        <v>0.73402777777777783</v>
      </c>
      <c r="O19" t="s">
        <v>109</v>
      </c>
      <c r="P19" t="s">
        <v>110</v>
      </c>
      <c r="Q19" s="2">
        <v>2.2222222222222223E-2</v>
      </c>
      <c r="R19">
        <v>1.2</v>
      </c>
      <c r="S19">
        <v>3</v>
      </c>
      <c r="W19" s="7">
        <v>1</v>
      </c>
      <c r="X19">
        <v>1</v>
      </c>
      <c r="Y19">
        <v>2</v>
      </c>
      <c r="Z19">
        <v>1</v>
      </c>
      <c r="AC19" s="6">
        <f t="shared" si="0"/>
        <v>6</v>
      </c>
      <c r="AD19" s="6">
        <f t="shared" si="1"/>
        <v>2</v>
      </c>
      <c r="AE19" s="6">
        <f t="shared" si="2"/>
        <v>8</v>
      </c>
      <c r="AF19" s="10">
        <v>10587.388303053402</v>
      </c>
      <c r="AG19" s="17"/>
      <c r="AO19" s="19"/>
    </row>
    <row r="20" spans="1:41" x14ac:dyDescent="0.2">
      <c r="A20" t="s">
        <v>99</v>
      </c>
      <c r="C20" t="s">
        <v>91</v>
      </c>
      <c r="F20">
        <v>2.2999999999999998</v>
      </c>
      <c r="G20" s="7">
        <v>344</v>
      </c>
      <c r="H20" t="s">
        <v>82</v>
      </c>
      <c r="I20">
        <v>1</v>
      </c>
      <c r="J20" t="s">
        <v>34</v>
      </c>
      <c r="K20" s="2">
        <v>0.7416666666666667</v>
      </c>
      <c r="L20" t="s">
        <v>111</v>
      </c>
      <c r="M20" t="s">
        <v>112</v>
      </c>
      <c r="N20" s="2">
        <v>0.76250000000000007</v>
      </c>
      <c r="O20" t="s">
        <v>113</v>
      </c>
      <c r="P20" t="s">
        <v>114</v>
      </c>
      <c r="Q20" s="2">
        <v>2.0833333333333332E-2</v>
      </c>
      <c r="R20">
        <v>1.4</v>
      </c>
      <c r="W20" s="7">
        <v>2</v>
      </c>
      <c r="X20">
        <v>5</v>
      </c>
      <c r="AC20" s="6">
        <f t="shared" si="0"/>
        <v>2</v>
      </c>
      <c r="AD20" s="6">
        <f t="shared" si="1"/>
        <v>5</v>
      </c>
      <c r="AE20" s="6">
        <f t="shared" si="2"/>
        <v>7</v>
      </c>
      <c r="AF20" s="10">
        <v>7940.5412272900521</v>
      </c>
      <c r="AG20" s="17"/>
      <c r="AO20" s="19"/>
    </row>
    <row r="21" spans="1:41" x14ac:dyDescent="0.2">
      <c r="A21" s="4" t="s">
        <v>100</v>
      </c>
      <c r="Q21" s="5">
        <f>SUM(Q18:Q20)</f>
        <v>6.458333333333334E-2</v>
      </c>
      <c r="R21" s="4">
        <f>SUM(R18:R20)</f>
        <v>4.3</v>
      </c>
      <c r="S21" s="4">
        <f>SUM(S18:S20)</f>
        <v>4</v>
      </c>
      <c r="T21" s="4"/>
      <c r="U21" s="4"/>
      <c r="V21" s="4"/>
      <c r="W21" s="9">
        <f>SUM(W18:W20)</f>
        <v>3</v>
      </c>
      <c r="X21" s="4">
        <f>SUM(X18:X20)</f>
        <v>8</v>
      </c>
      <c r="Y21" s="4">
        <f>SUM(Y18:Y20)</f>
        <v>4</v>
      </c>
      <c r="Z21" s="4">
        <f>SUM(Z18:Z20)</f>
        <v>2</v>
      </c>
      <c r="AC21" s="4">
        <f t="shared" si="0"/>
        <v>11</v>
      </c>
      <c r="AD21" s="4">
        <f t="shared" si="1"/>
        <v>10</v>
      </c>
      <c r="AE21" s="4">
        <f t="shared" si="2"/>
        <v>21</v>
      </c>
      <c r="AF21" s="12">
        <v>7755.8774778181905</v>
      </c>
      <c r="AG21" s="17"/>
      <c r="AO21" s="19"/>
    </row>
    <row r="22" spans="1:41" x14ac:dyDescent="0.2">
      <c r="AC22" s="4"/>
      <c r="AD22" s="4"/>
      <c r="AE22" s="4"/>
      <c r="AF22" s="12"/>
      <c r="AG22" s="17"/>
      <c r="AO22" s="19"/>
    </row>
    <row r="23" spans="1:41" x14ac:dyDescent="0.2">
      <c r="A23" t="s">
        <v>115</v>
      </c>
      <c r="B23" t="s">
        <v>119</v>
      </c>
      <c r="C23">
        <v>3</v>
      </c>
      <c r="F23">
        <v>1.8</v>
      </c>
      <c r="H23" t="s">
        <v>33</v>
      </c>
      <c r="I23">
        <v>4</v>
      </c>
      <c r="J23" t="s">
        <v>34</v>
      </c>
      <c r="K23" s="2">
        <v>0.52569444444444446</v>
      </c>
      <c r="L23" t="s">
        <v>120</v>
      </c>
      <c r="M23" t="s">
        <v>121</v>
      </c>
      <c r="N23" s="2">
        <v>0.55555555555555558</v>
      </c>
      <c r="O23" t="s">
        <v>122</v>
      </c>
      <c r="P23" t="s">
        <v>123</v>
      </c>
      <c r="Q23" s="2">
        <v>2.0833333333333332E-2</v>
      </c>
      <c r="R23">
        <v>1.3</v>
      </c>
      <c r="S23">
        <v>3</v>
      </c>
      <c r="W23" s="7">
        <v>1</v>
      </c>
      <c r="X23">
        <v>2</v>
      </c>
      <c r="AC23" s="6">
        <f t="shared" si="0"/>
        <v>4</v>
      </c>
      <c r="AD23" s="6">
        <f t="shared" si="1"/>
        <v>2</v>
      </c>
      <c r="AE23" s="6">
        <f t="shared" si="2"/>
        <v>6</v>
      </c>
      <c r="AF23" s="13">
        <v>7329.7303636523548</v>
      </c>
      <c r="AG23" s="17"/>
      <c r="AO23" s="19"/>
    </row>
    <row r="24" spans="1:41" x14ac:dyDescent="0.2">
      <c r="A24" t="s">
        <v>116</v>
      </c>
      <c r="B24" t="s">
        <v>119</v>
      </c>
      <c r="C24">
        <v>3</v>
      </c>
      <c r="F24">
        <v>2.6</v>
      </c>
      <c r="H24" t="s">
        <v>33</v>
      </c>
      <c r="I24">
        <v>4</v>
      </c>
      <c r="J24" t="s">
        <v>34</v>
      </c>
      <c r="K24" s="2">
        <v>0.55555555555555558</v>
      </c>
      <c r="L24" t="s">
        <v>124</v>
      </c>
      <c r="M24" t="s">
        <v>125</v>
      </c>
      <c r="N24" s="2">
        <v>0.57777777777777783</v>
      </c>
      <c r="O24" t="s">
        <v>126</v>
      </c>
      <c r="P24" t="s">
        <v>127</v>
      </c>
      <c r="Q24" s="2">
        <f>N24-K24</f>
        <v>2.2222222222222254E-2</v>
      </c>
      <c r="R24">
        <v>1.6</v>
      </c>
      <c r="Y24">
        <v>1</v>
      </c>
      <c r="AC24" s="6">
        <f t="shared" si="0"/>
        <v>1</v>
      </c>
      <c r="AD24" s="6">
        <f t="shared" si="1"/>
        <v>0</v>
      </c>
      <c r="AE24" s="6">
        <f t="shared" si="2"/>
        <v>1</v>
      </c>
      <c r="AF24" s="13">
        <v>992.56765341125629</v>
      </c>
      <c r="AG24" s="17"/>
      <c r="AO24" s="19"/>
    </row>
    <row r="25" spans="1:41" x14ac:dyDescent="0.2">
      <c r="A25" t="s">
        <v>117</v>
      </c>
      <c r="B25" t="s">
        <v>119</v>
      </c>
      <c r="C25">
        <v>2</v>
      </c>
      <c r="F25">
        <v>2.5</v>
      </c>
      <c r="H25" t="s">
        <v>33</v>
      </c>
      <c r="I25">
        <v>3</v>
      </c>
      <c r="J25" t="s">
        <v>34</v>
      </c>
      <c r="K25" s="2">
        <v>0.58958333333333335</v>
      </c>
      <c r="L25" t="s">
        <v>128</v>
      </c>
      <c r="M25" t="s">
        <v>129</v>
      </c>
      <c r="N25" s="2">
        <v>0.61041666666666672</v>
      </c>
      <c r="O25" t="s">
        <v>130</v>
      </c>
      <c r="P25" t="s">
        <v>131</v>
      </c>
      <c r="Q25" s="2">
        <f>N25-K25</f>
        <v>2.083333333333337E-2</v>
      </c>
      <c r="R25">
        <v>1.7</v>
      </c>
      <c r="AC25" s="6">
        <f t="shared" si="0"/>
        <v>0</v>
      </c>
      <c r="AD25" s="6">
        <f t="shared" si="1"/>
        <v>0</v>
      </c>
      <c r="AE25" s="6">
        <f t="shared" si="2"/>
        <v>0</v>
      </c>
      <c r="AF25" s="13">
        <v>0</v>
      </c>
      <c r="AG25" s="17"/>
      <c r="AO25" s="19"/>
    </row>
    <row r="26" spans="1:41" s="4" customFormat="1" x14ac:dyDescent="0.2">
      <c r="A26" s="4" t="s">
        <v>118</v>
      </c>
      <c r="B26" s="4" t="s">
        <v>119</v>
      </c>
      <c r="G26" s="9"/>
      <c r="Q26" s="5">
        <f>SUM(Q23:Q25)</f>
        <v>6.3888888888888953E-2</v>
      </c>
      <c r="R26" s="4">
        <f>SUM(R23:R25)</f>
        <v>4.6000000000000005</v>
      </c>
      <c r="S26" s="4">
        <f>SUM(S23:S25)</f>
        <v>3</v>
      </c>
      <c r="W26" s="9">
        <f>SUM(W23:W25)</f>
        <v>1</v>
      </c>
      <c r="X26" s="4">
        <f>SUM(X23:X25)</f>
        <v>2</v>
      </c>
      <c r="Y26" s="4">
        <f>SUM(Y23:Y25)</f>
        <v>1</v>
      </c>
      <c r="AC26" s="4">
        <f t="shared" si="0"/>
        <v>5</v>
      </c>
      <c r="AD26" s="4">
        <f t="shared" si="1"/>
        <v>2</v>
      </c>
      <c r="AE26" s="4">
        <f t="shared" si="2"/>
        <v>7</v>
      </c>
      <c r="AF26" s="12">
        <v>2416.686460479581</v>
      </c>
      <c r="AG26" s="18"/>
      <c r="AO26" s="21"/>
    </row>
    <row r="27" spans="1:41" x14ac:dyDescent="0.2">
      <c r="AC27" s="4"/>
      <c r="AD27" s="4"/>
      <c r="AE27" s="4"/>
      <c r="AF27" s="12"/>
      <c r="AG27" s="17"/>
      <c r="AO27" s="19"/>
    </row>
    <row r="28" spans="1:41" x14ac:dyDescent="0.2">
      <c r="A28" t="s">
        <v>132</v>
      </c>
      <c r="B28" t="s">
        <v>136</v>
      </c>
      <c r="C28">
        <v>3</v>
      </c>
      <c r="F28">
        <v>2.9</v>
      </c>
      <c r="G28" s="7">
        <v>150</v>
      </c>
      <c r="H28" t="s">
        <v>137</v>
      </c>
      <c r="I28">
        <v>4</v>
      </c>
      <c r="J28" t="s">
        <v>34</v>
      </c>
      <c r="K28" s="2">
        <v>0.63541666666666663</v>
      </c>
      <c r="L28" t="s">
        <v>138</v>
      </c>
      <c r="M28" t="s">
        <v>139</v>
      </c>
      <c r="N28" s="2">
        <v>0.65625</v>
      </c>
      <c r="O28" t="s">
        <v>140</v>
      </c>
      <c r="P28" t="s">
        <v>141</v>
      </c>
      <c r="Q28" s="2">
        <f>N28-K28</f>
        <v>2.083333333333337E-2</v>
      </c>
      <c r="R28">
        <v>1.4</v>
      </c>
      <c r="S28">
        <v>2</v>
      </c>
      <c r="U28">
        <v>1</v>
      </c>
      <c r="X28">
        <v>2</v>
      </c>
      <c r="AC28" s="6">
        <f t="shared" si="0"/>
        <v>3</v>
      </c>
      <c r="AD28" s="6">
        <f t="shared" si="1"/>
        <v>2</v>
      </c>
      <c r="AE28" s="6">
        <f t="shared" si="2"/>
        <v>5</v>
      </c>
      <c r="AF28" s="13">
        <v>5671.8151623500371</v>
      </c>
      <c r="AG28" s="17"/>
      <c r="AO28" s="19"/>
    </row>
    <row r="29" spans="1:41" x14ac:dyDescent="0.2">
      <c r="A29" t="s">
        <v>133</v>
      </c>
      <c r="B29" t="s">
        <v>136</v>
      </c>
      <c r="C29">
        <v>4</v>
      </c>
      <c r="F29">
        <v>2.2000000000000002</v>
      </c>
      <c r="G29" s="7">
        <v>262</v>
      </c>
      <c r="H29" t="s">
        <v>137</v>
      </c>
      <c r="I29">
        <v>4</v>
      </c>
      <c r="J29" t="s">
        <v>34</v>
      </c>
      <c r="K29" s="2">
        <v>0.6645833333333333</v>
      </c>
      <c r="L29" t="s">
        <v>142</v>
      </c>
      <c r="M29" t="s">
        <v>143</v>
      </c>
      <c r="N29" s="2">
        <v>0.68680555555555556</v>
      </c>
      <c r="O29" t="s">
        <v>144</v>
      </c>
      <c r="P29" t="s">
        <v>145</v>
      </c>
      <c r="Q29" s="2">
        <f t="shared" ref="Q29:Q30" si="3">N29-K29</f>
        <v>2.2222222222222254E-2</v>
      </c>
      <c r="R29">
        <v>1.63</v>
      </c>
      <c r="S29">
        <v>2</v>
      </c>
      <c r="T29">
        <v>1</v>
      </c>
      <c r="X29">
        <v>1</v>
      </c>
      <c r="AC29" s="6">
        <f t="shared" si="0"/>
        <v>2</v>
      </c>
      <c r="AD29" s="6">
        <f t="shared" si="1"/>
        <v>2</v>
      </c>
      <c r="AE29" s="6">
        <f t="shared" si="2"/>
        <v>4</v>
      </c>
      <c r="AF29" s="13">
        <v>3897.1981483632158</v>
      </c>
      <c r="AG29" s="17"/>
      <c r="AH29" s="19"/>
      <c r="AI29" s="19"/>
      <c r="AJ29" s="19"/>
      <c r="AK29" s="19"/>
      <c r="AL29" s="19"/>
      <c r="AM29" s="19"/>
      <c r="AN29" s="19"/>
      <c r="AO29" s="19"/>
    </row>
    <row r="30" spans="1:41" x14ac:dyDescent="0.2">
      <c r="A30" t="s">
        <v>134</v>
      </c>
      <c r="B30" t="s">
        <v>136</v>
      </c>
      <c r="C30">
        <v>4</v>
      </c>
      <c r="F30">
        <v>2.4</v>
      </c>
      <c r="G30" s="7">
        <v>105</v>
      </c>
      <c r="H30" t="s">
        <v>137</v>
      </c>
      <c r="I30">
        <v>4</v>
      </c>
      <c r="J30" t="s">
        <v>34</v>
      </c>
      <c r="K30" s="2">
        <v>0.69444444444444453</v>
      </c>
      <c r="L30" t="s">
        <v>146</v>
      </c>
      <c r="M30" t="s">
        <v>147</v>
      </c>
      <c r="N30" s="2">
        <v>0.71527777777777779</v>
      </c>
      <c r="O30" t="s">
        <v>148</v>
      </c>
      <c r="P30" t="s">
        <v>149</v>
      </c>
      <c r="Q30" s="2">
        <f t="shared" si="3"/>
        <v>2.0833333333333259E-2</v>
      </c>
      <c r="R30">
        <v>1.5</v>
      </c>
      <c r="S30">
        <v>1</v>
      </c>
      <c r="W30" s="7">
        <v>1</v>
      </c>
      <c r="AC30" s="6">
        <f t="shared" si="0"/>
        <v>2</v>
      </c>
      <c r="AD30" s="6">
        <f t="shared" si="1"/>
        <v>0</v>
      </c>
      <c r="AE30" s="6">
        <f t="shared" si="2"/>
        <v>2</v>
      </c>
      <c r="AF30" s="13">
        <v>2117.4776606106802</v>
      </c>
      <c r="AG30" s="19"/>
      <c r="AH30" s="19"/>
      <c r="AI30" s="19"/>
      <c r="AJ30" s="19"/>
      <c r="AK30" s="19"/>
      <c r="AL30" s="19"/>
      <c r="AM30" s="19"/>
      <c r="AN30" s="19"/>
      <c r="AO30" s="19"/>
    </row>
    <row r="31" spans="1:41" s="4" customFormat="1" x14ac:dyDescent="0.2">
      <c r="A31" s="4" t="s">
        <v>135</v>
      </c>
      <c r="B31" s="4" t="s">
        <v>136</v>
      </c>
      <c r="G31" s="9"/>
      <c r="R31" s="4">
        <f>SUM(R28:R30)</f>
        <v>4.5299999999999994</v>
      </c>
      <c r="S31" s="4">
        <f>SUM(S28:S30)</f>
        <v>5</v>
      </c>
      <c r="T31" s="4">
        <f>SUM(T28:T30)</f>
        <v>1</v>
      </c>
      <c r="U31" s="4">
        <f>SUM(U28:U30)</f>
        <v>1</v>
      </c>
      <c r="W31" s="9">
        <f>SUM(W28:W30)</f>
        <v>1</v>
      </c>
      <c r="X31" s="4">
        <f>SUM(X28:X30)</f>
        <v>3</v>
      </c>
      <c r="AC31" s="4">
        <f t="shared" si="0"/>
        <v>7</v>
      </c>
      <c r="AD31" s="4">
        <f t="shared" si="1"/>
        <v>4</v>
      </c>
      <c r="AE31" s="4">
        <f t="shared" si="2"/>
        <v>11</v>
      </c>
      <c r="AF31" s="12">
        <v>3856.3334878671335</v>
      </c>
    </row>
    <row r="33" spans="10:32" x14ac:dyDescent="0.2">
      <c r="J33" t="s">
        <v>73</v>
      </c>
    </row>
    <row r="34" spans="10:32" x14ac:dyDescent="0.2">
      <c r="J34" t="s">
        <v>74</v>
      </c>
      <c r="AE34" s="1"/>
      <c r="AF34" s="1"/>
    </row>
    <row r="35" spans="10:32" x14ac:dyDescent="0.2">
      <c r="W3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2" workbookViewId="0">
      <selection activeCell="L22" sqref="L22:L30"/>
    </sheetView>
  </sheetViews>
  <sheetFormatPr baseColWidth="10" defaultColWidth="9.1640625" defaultRowHeight="15" x14ac:dyDescent="0.2"/>
  <cols>
    <col min="2" max="2" width="9.83203125" customWidth="1"/>
    <col min="3" max="3" width="9.5" customWidth="1"/>
  </cols>
  <sheetData>
    <row r="1" spans="1:13" x14ac:dyDescent="0.2">
      <c r="A1" s="4" t="s">
        <v>8</v>
      </c>
      <c r="B1" s="4" t="s">
        <v>75</v>
      </c>
      <c r="C1" s="4" t="s">
        <v>72</v>
      </c>
      <c r="D1" s="4" t="s">
        <v>65</v>
      </c>
      <c r="E1" s="4" t="s">
        <v>66</v>
      </c>
      <c r="F1" s="4" t="s">
        <v>67</v>
      </c>
      <c r="G1" s="4" t="s">
        <v>68</v>
      </c>
      <c r="H1" s="4"/>
      <c r="I1" s="4" t="s">
        <v>69</v>
      </c>
      <c r="J1" s="4" t="s">
        <v>70</v>
      </c>
      <c r="K1" s="4" t="s">
        <v>71</v>
      </c>
      <c r="L1" s="4" t="s">
        <v>76</v>
      </c>
      <c r="M1" s="4"/>
    </row>
    <row r="2" spans="1:13" x14ac:dyDescent="0.2">
      <c r="A2" t="s">
        <v>30</v>
      </c>
      <c r="B2">
        <v>2.2999999999999998</v>
      </c>
      <c r="C2" s="2">
        <v>2.2916666666666669E-2</v>
      </c>
      <c r="D2">
        <v>1.58</v>
      </c>
      <c r="E2" s="10">
        <f>D2*1852</f>
        <v>2926.1600000000003</v>
      </c>
      <c r="F2">
        <v>0.34</v>
      </c>
      <c r="G2" s="10">
        <f>E2*F2</f>
        <v>994.89440000000013</v>
      </c>
      <c r="I2">
        <v>3</v>
      </c>
      <c r="J2">
        <v>0</v>
      </c>
      <c r="K2">
        <v>3</v>
      </c>
      <c r="L2" s="10">
        <f>K2/G2*1000000</f>
        <v>3015.395402768374</v>
      </c>
    </row>
    <row r="3" spans="1:13" x14ac:dyDescent="0.2">
      <c r="A3" t="s">
        <v>31</v>
      </c>
      <c r="B3">
        <v>2.7</v>
      </c>
      <c r="C3" s="2">
        <v>2.6388888888888889E-2</v>
      </c>
      <c r="D3">
        <v>1.49</v>
      </c>
      <c r="E3" s="10">
        <f t="shared" ref="E3:E30" si="0">D3*1852</f>
        <v>2759.48</v>
      </c>
      <c r="F3">
        <v>0.34</v>
      </c>
      <c r="G3" s="10">
        <f t="shared" ref="G3:G30" si="1">E3*F3</f>
        <v>938.22320000000002</v>
      </c>
      <c r="I3">
        <v>5</v>
      </c>
      <c r="J3">
        <v>1</v>
      </c>
      <c r="K3">
        <v>6</v>
      </c>
      <c r="L3" s="10">
        <f t="shared" ref="L3:L30" si="2">K3/G3*1000000</f>
        <v>6395.0667602335989</v>
      </c>
    </row>
    <row r="4" spans="1:13" x14ac:dyDescent="0.2">
      <c r="A4" t="s">
        <v>32</v>
      </c>
      <c r="B4">
        <v>2</v>
      </c>
      <c r="C4" s="2">
        <v>2.2222222222222223E-2</v>
      </c>
      <c r="D4">
        <v>1.4</v>
      </c>
      <c r="E4" s="10">
        <f t="shared" si="0"/>
        <v>2592.7999999999997</v>
      </c>
      <c r="F4">
        <v>0.34</v>
      </c>
      <c r="G4" s="10">
        <f t="shared" si="1"/>
        <v>881.55200000000002</v>
      </c>
      <c r="I4">
        <v>0</v>
      </c>
      <c r="J4">
        <v>0</v>
      </c>
      <c r="K4">
        <v>0</v>
      </c>
      <c r="L4" s="10">
        <f t="shared" si="2"/>
        <v>0</v>
      </c>
    </row>
    <row r="5" spans="1:13" s="4" customFormat="1" x14ac:dyDescent="0.2">
      <c r="A5" s="4" t="s">
        <v>47</v>
      </c>
      <c r="C5" s="5">
        <v>7.1527777777777787E-2</v>
      </c>
      <c r="D5" s="4">
        <f>SUM(D2:D4)</f>
        <v>4.4700000000000006</v>
      </c>
      <c r="E5" s="12">
        <f t="shared" si="0"/>
        <v>8278.44</v>
      </c>
      <c r="F5" s="4">
        <v>0.34</v>
      </c>
      <c r="G5" s="12">
        <f t="shared" si="1"/>
        <v>2814.6696000000002</v>
      </c>
      <c r="I5" s="4">
        <v>8</v>
      </c>
      <c r="J5" s="4">
        <v>1</v>
      </c>
      <c r="K5" s="4">
        <v>9</v>
      </c>
      <c r="L5" s="12">
        <f t="shared" si="2"/>
        <v>3197.5333801167994</v>
      </c>
    </row>
    <row r="6" spans="1:13" x14ac:dyDescent="0.2">
      <c r="E6" s="10"/>
      <c r="G6" s="10"/>
      <c r="L6" s="10"/>
    </row>
    <row r="7" spans="1:13" x14ac:dyDescent="0.2">
      <c r="A7" t="s">
        <v>48</v>
      </c>
      <c r="B7">
        <v>2.7</v>
      </c>
      <c r="C7" s="2">
        <v>2.361111111111111E-2</v>
      </c>
      <c r="D7">
        <v>1.4</v>
      </c>
      <c r="E7" s="10">
        <f t="shared" si="0"/>
        <v>2592.7999999999997</v>
      </c>
      <c r="F7">
        <v>0.34</v>
      </c>
      <c r="G7" s="10">
        <f t="shared" si="1"/>
        <v>881.55200000000002</v>
      </c>
      <c r="I7">
        <v>5</v>
      </c>
      <c r="J7">
        <v>6</v>
      </c>
      <c r="K7">
        <v>11</v>
      </c>
      <c r="L7" s="10">
        <f t="shared" si="2"/>
        <v>12477.993357170082</v>
      </c>
    </row>
    <row r="8" spans="1:13" x14ac:dyDescent="0.2">
      <c r="A8" t="s">
        <v>49</v>
      </c>
      <c r="B8">
        <v>3.2</v>
      </c>
      <c r="C8" s="2">
        <v>2.4305555555555556E-2</v>
      </c>
      <c r="D8">
        <v>1.32</v>
      </c>
      <c r="E8" s="10">
        <f t="shared" si="0"/>
        <v>2444.6400000000003</v>
      </c>
      <c r="F8">
        <v>0.34</v>
      </c>
      <c r="G8" s="10">
        <f t="shared" si="1"/>
        <v>831.17760000000021</v>
      </c>
      <c r="I8">
        <v>0</v>
      </c>
      <c r="J8">
        <v>0</v>
      </c>
      <c r="K8">
        <v>0</v>
      </c>
      <c r="L8" s="10">
        <f t="shared" si="2"/>
        <v>0</v>
      </c>
    </row>
    <row r="9" spans="1:13" x14ac:dyDescent="0.2">
      <c r="A9" t="s">
        <v>50</v>
      </c>
      <c r="B9">
        <v>3</v>
      </c>
      <c r="C9" s="2">
        <v>1.9444444444444445E-2</v>
      </c>
      <c r="D9">
        <v>1.41</v>
      </c>
      <c r="E9" s="10">
        <f t="shared" si="0"/>
        <v>2611.3199999999997</v>
      </c>
      <c r="F9">
        <v>0.34</v>
      </c>
      <c r="G9" s="10">
        <f t="shared" si="1"/>
        <v>887.84879999999998</v>
      </c>
      <c r="I9">
        <v>0</v>
      </c>
      <c r="J9">
        <v>0</v>
      </c>
      <c r="K9">
        <v>0</v>
      </c>
      <c r="L9" s="10">
        <f t="shared" si="2"/>
        <v>0</v>
      </c>
    </row>
    <row r="10" spans="1:13" s="4" customFormat="1" x14ac:dyDescent="0.2">
      <c r="A10" s="4" t="s">
        <v>51</v>
      </c>
      <c r="B10" s="11">
        <f>(B7+B8+B9)/3</f>
        <v>2.9666666666666668</v>
      </c>
      <c r="C10" s="5">
        <v>6.7361111111111108E-2</v>
      </c>
      <c r="D10" s="4">
        <f>SUM(D7:D9)</f>
        <v>4.13</v>
      </c>
      <c r="E10" s="12">
        <f t="shared" si="0"/>
        <v>7648.76</v>
      </c>
      <c r="F10" s="4">
        <v>0.34</v>
      </c>
      <c r="G10" s="12">
        <f t="shared" si="1"/>
        <v>2600.5784000000003</v>
      </c>
      <c r="I10" s="4">
        <v>5</v>
      </c>
      <c r="J10" s="4">
        <v>6</v>
      </c>
      <c r="K10" s="4">
        <v>11</v>
      </c>
      <c r="L10" s="12">
        <f t="shared" si="2"/>
        <v>4229.8282566678236</v>
      </c>
    </row>
    <row r="11" spans="1:13" x14ac:dyDescent="0.2">
      <c r="E11" s="10"/>
      <c r="G11" s="10"/>
      <c r="L11" s="10"/>
    </row>
    <row r="12" spans="1:13" x14ac:dyDescent="0.2">
      <c r="A12" t="s">
        <v>77</v>
      </c>
      <c r="B12">
        <v>2.4</v>
      </c>
      <c r="C12" s="2">
        <v>2.2916666666666669E-2</v>
      </c>
      <c r="D12">
        <v>1.3</v>
      </c>
      <c r="E12" s="10">
        <f t="shared" si="0"/>
        <v>2407.6</v>
      </c>
      <c r="F12">
        <v>0.34</v>
      </c>
      <c r="G12" s="10">
        <f t="shared" si="1"/>
        <v>818.58400000000006</v>
      </c>
      <c r="I12">
        <v>7</v>
      </c>
      <c r="J12">
        <v>7</v>
      </c>
      <c r="K12">
        <v>14</v>
      </c>
      <c r="L12" s="10">
        <f t="shared" si="2"/>
        <v>17102.704181855497</v>
      </c>
    </row>
    <row r="13" spans="1:13" x14ac:dyDescent="0.2">
      <c r="A13" t="s">
        <v>78</v>
      </c>
      <c r="B13">
        <v>2.8</v>
      </c>
      <c r="C13" s="2">
        <v>2.0833333333333332E-2</v>
      </c>
      <c r="D13">
        <v>1.5</v>
      </c>
      <c r="E13" s="10">
        <f t="shared" si="0"/>
        <v>2778</v>
      </c>
      <c r="F13">
        <v>0.34</v>
      </c>
      <c r="G13" s="10">
        <f t="shared" si="1"/>
        <v>944.5200000000001</v>
      </c>
      <c r="I13">
        <v>0</v>
      </c>
      <c r="J13">
        <v>7</v>
      </c>
      <c r="K13">
        <v>7</v>
      </c>
      <c r="L13" s="10">
        <f t="shared" si="2"/>
        <v>7411.1718121373806</v>
      </c>
    </row>
    <row r="14" spans="1:13" x14ac:dyDescent="0.2">
      <c r="A14" t="s">
        <v>79</v>
      </c>
      <c r="B14">
        <v>3</v>
      </c>
      <c r="C14" s="2">
        <v>2.0833333333333332E-2</v>
      </c>
      <c r="D14">
        <v>1.5</v>
      </c>
      <c r="E14" s="10">
        <f t="shared" si="0"/>
        <v>2778</v>
      </c>
      <c r="F14">
        <v>0.34</v>
      </c>
      <c r="G14" s="10">
        <f t="shared" si="1"/>
        <v>944.5200000000001</v>
      </c>
      <c r="I14">
        <v>0</v>
      </c>
      <c r="J14">
        <v>1</v>
      </c>
      <c r="K14">
        <v>1</v>
      </c>
      <c r="L14" s="10">
        <f t="shared" si="2"/>
        <v>1058.7388303053401</v>
      </c>
    </row>
    <row r="15" spans="1:13" s="4" customFormat="1" x14ac:dyDescent="0.2">
      <c r="A15" s="4" t="s">
        <v>80</v>
      </c>
      <c r="B15" s="11">
        <f>(B12+B13+B14)/3</f>
        <v>2.7333333333333329</v>
      </c>
      <c r="C15" s="5">
        <v>6.458333333333334E-2</v>
      </c>
      <c r="D15" s="4">
        <f>SUM(D12:D14)</f>
        <v>4.3</v>
      </c>
      <c r="E15" s="12">
        <f t="shared" si="0"/>
        <v>7963.5999999999995</v>
      </c>
      <c r="F15" s="4">
        <v>0.34</v>
      </c>
      <c r="G15" s="12">
        <f t="shared" si="1"/>
        <v>2707.6239999999998</v>
      </c>
      <c r="I15" s="4">
        <v>7</v>
      </c>
      <c r="J15" s="4">
        <v>15</v>
      </c>
      <c r="K15" s="4">
        <v>22</v>
      </c>
      <c r="L15" s="12">
        <f t="shared" si="2"/>
        <v>8125.2049767619146</v>
      </c>
    </row>
    <row r="16" spans="1:13" x14ac:dyDescent="0.2">
      <c r="E16" s="10"/>
      <c r="G16" s="10"/>
      <c r="L16" s="10"/>
    </row>
    <row r="17" spans="1:13" x14ac:dyDescent="0.2">
      <c r="A17" t="s">
        <v>97</v>
      </c>
      <c r="B17">
        <v>2.5</v>
      </c>
      <c r="C17" s="2">
        <v>2.1527777777777781E-2</v>
      </c>
      <c r="D17">
        <v>1.7</v>
      </c>
      <c r="E17" s="10">
        <f t="shared" si="0"/>
        <v>3148.4</v>
      </c>
      <c r="F17">
        <v>0.34</v>
      </c>
      <c r="G17" s="10">
        <f t="shared" si="1"/>
        <v>1070.4560000000001</v>
      </c>
      <c r="I17">
        <v>3</v>
      </c>
      <c r="J17">
        <v>3</v>
      </c>
      <c r="K17">
        <v>6</v>
      </c>
      <c r="L17" s="10">
        <f t="shared" si="2"/>
        <v>5605.0879251459182</v>
      </c>
    </row>
    <row r="18" spans="1:13" x14ac:dyDescent="0.2">
      <c r="A18" t="s">
        <v>98</v>
      </c>
      <c r="B18">
        <v>2.8</v>
      </c>
      <c r="C18" s="2">
        <v>2.2222222222222223E-2</v>
      </c>
      <c r="D18">
        <v>1.2</v>
      </c>
      <c r="E18" s="10">
        <f t="shared" si="0"/>
        <v>2222.4</v>
      </c>
      <c r="F18">
        <v>0.34</v>
      </c>
      <c r="G18" s="10">
        <f t="shared" si="1"/>
        <v>755.6160000000001</v>
      </c>
      <c r="I18">
        <v>6</v>
      </c>
      <c r="J18">
        <v>2</v>
      </c>
      <c r="K18">
        <v>8</v>
      </c>
      <c r="L18" s="10">
        <f t="shared" si="2"/>
        <v>10587.388303053402</v>
      </c>
    </row>
    <row r="19" spans="1:13" x14ac:dyDescent="0.2">
      <c r="A19" t="s">
        <v>99</v>
      </c>
      <c r="B19">
        <v>2.2999999999999998</v>
      </c>
      <c r="C19" s="2">
        <v>2.0833333333333332E-2</v>
      </c>
      <c r="D19">
        <v>1.4</v>
      </c>
      <c r="E19" s="10">
        <f t="shared" si="0"/>
        <v>2592.7999999999997</v>
      </c>
      <c r="F19">
        <v>0.34</v>
      </c>
      <c r="G19" s="10">
        <f t="shared" si="1"/>
        <v>881.55200000000002</v>
      </c>
      <c r="I19">
        <v>2</v>
      </c>
      <c r="J19">
        <v>5</v>
      </c>
      <c r="K19">
        <v>7</v>
      </c>
      <c r="L19" s="10">
        <f t="shared" si="2"/>
        <v>7940.5412272900521</v>
      </c>
    </row>
    <row r="20" spans="1:13" s="4" customFormat="1" x14ac:dyDescent="0.2">
      <c r="A20" s="4" t="s">
        <v>100</v>
      </c>
      <c r="C20" s="5">
        <f>SUM(C17:C19)</f>
        <v>6.458333333333334E-2</v>
      </c>
      <c r="D20" s="4">
        <v>4.3</v>
      </c>
      <c r="E20" s="12">
        <f t="shared" si="0"/>
        <v>7963.5999999999995</v>
      </c>
      <c r="F20" s="4">
        <v>0.34</v>
      </c>
      <c r="G20" s="12">
        <f t="shared" si="1"/>
        <v>2707.6239999999998</v>
      </c>
      <c r="I20" s="4">
        <v>11</v>
      </c>
      <c r="J20" s="4">
        <v>10</v>
      </c>
      <c r="K20" s="4">
        <v>21</v>
      </c>
      <c r="L20" s="12">
        <f t="shared" si="2"/>
        <v>7755.8774778181905</v>
      </c>
    </row>
    <row r="21" spans="1:13" x14ac:dyDescent="0.2">
      <c r="E21" s="12"/>
      <c r="F21" s="4"/>
      <c r="G21" s="12"/>
      <c r="L21" s="12"/>
    </row>
    <row r="22" spans="1:13" x14ac:dyDescent="0.2">
      <c r="A22" t="s">
        <v>115</v>
      </c>
      <c r="D22">
        <v>1.3</v>
      </c>
      <c r="E22" s="13">
        <f t="shared" si="0"/>
        <v>2407.6</v>
      </c>
      <c r="F22" s="6">
        <v>0.34</v>
      </c>
      <c r="G22" s="13">
        <f t="shared" si="1"/>
        <v>818.58400000000006</v>
      </c>
      <c r="I22" s="6">
        <v>4</v>
      </c>
      <c r="J22" s="6">
        <v>2</v>
      </c>
      <c r="K22" s="6">
        <v>6</v>
      </c>
      <c r="L22" s="13">
        <f t="shared" si="2"/>
        <v>7329.7303636523548</v>
      </c>
    </row>
    <row r="23" spans="1:13" x14ac:dyDescent="0.2">
      <c r="A23" t="s">
        <v>116</v>
      </c>
      <c r="D23">
        <v>1.6</v>
      </c>
      <c r="E23" s="13">
        <f t="shared" si="0"/>
        <v>2963.2000000000003</v>
      </c>
      <c r="F23" s="6">
        <v>0.34</v>
      </c>
      <c r="G23" s="13">
        <f t="shared" si="1"/>
        <v>1007.4880000000002</v>
      </c>
      <c r="I23" s="6">
        <v>1</v>
      </c>
      <c r="J23" s="6">
        <v>0</v>
      </c>
      <c r="K23" s="6">
        <v>1</v>
      </c>
      <c r="L23" s="13">
        <f t="shared" si="2"/>
        <v>992.56765341125629</v>
      </c>
    </row>
    <row r="24" spans="1:13" x14ac:dyDescent="0.2">
      <c r="A24" t="s">
        <v>117</v>
      </c>
      <c r="D24">
        <v>1.7</v>
      </c>
      <c r="E24" s="13">
        <f t="shared" si="0"/>
        <v>3148.4</v>
      </c>
      <c r="F24" s="6">
        <v>0.34</v>
      </c>
      <c r="G24" s="13">
        <f t="shared" si="1"/>
        <v>1070.4560000000001</v>
      </c>
      <c r="I24" s="6">
        <v>0</v>
      </c>
      <c r="J24" s="6">
        <v>0</v>
      </c>
      <c r="K24" s="6">
        <v>0</v>
      </c>
      <c r="L24" s="13">
        <f t="shared" si="2"/>
        <v>0</v>
      </c>
    </row>
    <row r="25" spans="1:13" x14ac:dyDescent="0.2">
      <c r="A25" s="4" t="s">
        <v>118</v>
      </c>
      <c r="D25" s="4">
        <f>SUM(D22:D24)</f>
        <v>4.6000000000000005</v>
      </c>
      <c r="E25" s="12">
        <f t="shared" si="0"/>
        <v>8519.2000000000007</v>
      </c>
      <c r="F25" s="4">
        <v>0.34</v>
      </c>
      <c r="G25" s="12">
        <f t="shared" si="1"/>
        <v>2896.5280000000002</v>
      </c>
      <c r="I25" s="4">
        <v>5</v>
      </c>
      <c r="J25" s="4">
        <v>2</v>
      </c>
      <c r="K25" s="4">
        <v>7</v>
      </c>
      <c r="L25" s="12">
        <f t="shared" si="2"/>
        <v>2416.686460479581</v>
      </c>
    </row>
    <row r="26" spans="1:13" x14ac:dyDescent="0.2">
      <c r="E26" s="12"/>
      <c r="F26" s="4"/>
      <c r="G26" s="12"/>
      <c r="L26" s="12"/>
    </row>
    <row r="27" spans="1:13" x14ac:dyDescent="0.2">
      <c r="A27" t="s">
        <v>132</v>
      </c>
      <c r="D27">
        <v>1.4</v>
      </c>
      <c r="E27" s="13">
        <f t="shared" si="0"/>
        <v>2592.7999999999997</v>
      </c>
      <c r="F27" s="6">
        <v>0.34</v>
      </c>
      <c r="G27" s="13">
        <f t="shared" si="1"/>
        <v>881.55200000000002</v>
      </c>
      <c r="I27">
        <v>3</v>
      </c>
      <c r="J27">
        <v>2</v>
      </c>
      <c r="K27">
        <v>5</v>
      </c>
      <c r="L27" s="13">
        <f t="shared" si="2"/>
        <v>5671.8151623500371</v>
      </c>
    </row>
    <row r="28" spans="1:13" x14ac:dyDescent="0.2">
      <c r="A28" t="s">
        <v>133</v>
      </c>
      <c r="D28">
        <v>1.63</v>
      </c>
      <c r="E28" s="13">
        <f t="shared" si="0"/>
        <v>3018.7599999999998</v>
      </c>
      <c r="F28" s="6">
        <v>0.34</v>
      </c>
      <c r="G28" s="13">
        <f t="shared" si="1"/>
        <v>1026.3784000000001</v>
      </c>
      <c r="I28">
        <v>2</v>
      </c>
      <c r="J28">
        <v>2</v>
      </c>
      <c r="K28">
        <v>4</v>
      </c>
      <c r="L28" s="13">
        <f t="shared" si="2"/>
        <v>3897.1981483632158</v>
      </c>
    </row>
    <row r="29" spans="1:13" x14ac:dyDescent="0.2">
      <c r="A29" t="s">
        <v>134</v>
      </c>
      <c r="D29">
        <v>1.5</v>
      </c>
      <c r="E29" s="13">
        <f t="shared" si="0"/>
        <v>2778</v>
      </c>
      <c r="F29" s="6">
        <v>0.34</v>
      </c>
      <c r="G29" s="13">
        <f t="shared" si="1"/>
        <v>944.5200000000001</v>
      </c>
      <c r="I29">
        <v>2</v>
      </c>
      <c r="J29">
        <v>0</v>
      </c>
      <c r="K29">
        <v>2</v>
      </c>
      <c r="L29" s="13">
        <f t="shared" si="2"/>
        <v>2117.4776606106802</v>
      </c>
    </row>
    <row r="30" spans="1:13" x14ac:dyDescent="0.2">
      <c r="A30" s="4" t="s">
        <v>135</v>
      </c>
      <c r="D30" s="4">
        <f>SUM(D27:D29)</f>
        <v>4.5299999999999994</v>
      </c>
      <c r="E30" s="12">
        <f t="shared" si="0"/>
        <v>8389.56</v>
      </c>
      <c r="F30" s="4">
        <v>0.34</v>
      </c>
      <c r="G30" s="12">
        <f t="shared" si="1"/>
        <v>2852.4504000000002</v>
      </c>
      <c r="I30">
        <v>7</v>
      </c>
      <c r="J30">
        <v>4</v>
      </c>
      <c r="K30">
        <v>11</v>
      </c>
      <c r="L30" s="12">
        <f t="shared" si="2"/>
        <v>3856.3334878671335</v>
      </c>
    </row>
    <row r="32" spans="1:13" x14ac:dyDescent="0.2">
      <c r="A32" s="4" t="s">
        <v>8</v>
      </c>
      <c r="B32" s="4" t="s">
        <v>75</v>
      </c>
      <c r="C32" s="4" t="s">
        <v>72</v>
      </c>
      <c r="D32" s="4" t="s">
        <v>65</v>
      </c>
      <c r="E32" s="4" t="s">
        <v>66</v>
      </c>
      <c r="F32" s="4" t="s">
        <v>67</v>
      </c>
      <c r="G32" s="4" t="s">
        <v>68</v>
      </c>
      <c r="H32" s="4"/>
      <c r="I32" s="4" t="s">
        <v>69</v>
      </c>
      <c r="J32" s="4" t="s">
        <v>70</v>
      </c>
      <c r="K32" s="4" t="s">
        <v>71</v>
      </c>
      <c r="L32" s="4" t="s">
        <v>76</v>
      </c>
      <c r="M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km2 calculation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</dc:creator>
  <cp:lastModifiedBy>Microsoft Office User</cp:lastModifiedBy>
  <dcterms:created xsi:type="dcterms:W3CDTF">2019-04-24T09:03:52Z</dcterms:created>
  <dcterms:modified xsi:type="dcterms:W3CDTF">2019-09-20T19:42:12Z</dcterms:modified>
</cp:coreProperties>
</file>