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031387\Documents\Visual Studio 2017\Projects\SapLinksUtility\"/>
    </mc:Choice>
  </mc:AlternateContent>
  <bookViews>
    <workbookView xWindow="0" yWindow="0" windowWidth="13905" windowHeight="6075" activeTab="1"/>
  </bookViews>
  <sheets>
    <sheet name="Encode" sheetId="1" r:id="rId1"/>
    <sheet name="Decode" sheetId="2" r:id="rId2"/>
  </sheets>
  <definedNames>
    <definedName name="BadBit" localSheetId="1">Decode!$D$18</definedName>
    <definedName name="C_B1_1" localSheetId="1">Decode!$E$9</definedName>
    <definedName name="C_B1_2" localSheetId="1">Decode!$D$9</definedName>
    <definedName name="C_B1_4" localSheetId="1">Decode!$C$9</definedName>
    <definedName name="C_B1_8" localSheetId="1">Decode!$B$9</definedName>
    <definedName name="C_B2_1" localSheetId="1">Decode!$I$9</definedName>
    <definedName name="C_B2_2" localSheetId="1">Decode!$H$9</definedName>
    <definedName name="C_B2_4" localSheetId="1">Decode!$G$9</definedName>
    <definedName name="C_B2_8" localSheetId="1">Decode!$F$9</definedName>
    <definedName name="C_B3_1" localSheetId="1">Decode!$M$9</definedName>
    <definedName name="C_B3_2" localSheetId="1">Decode!$L$9</definedName>
    <definedName name="C_B3_4" localSheetId="1">Decode!$K$9</definedName>
    <definedName name="C_B3_8" localSheetId="1">Decode!$J$9</definedName>
    <definedName name="C_B4_1" localSheetId="1">Decode!$Q$9</definedName>
    <definedName name="C_B4_2" localSheetId="1">Decode!$P$9</definedName>
    <definedName name="C_B4_4" localSheetId="1">Decode!$O$9</definedName>
    <definedName name="C_B4_8" localSheetId="1">Decode!$N$9</definedName>
    <definedName name="CB_1" localSheetId="1">Decode!$P$12</definedName>
    <definedName name="CB_2" localSheetId="1">Decode!$P$13</definedName>
    <definedName name="CB_3" localSheetId="1">Decode!$P$14</definedName>
    <definedName name="CB_4" localSheetId="1">Decode!$P$15</definedName>
    <definedName name="HexTable">Encode!$B$9:$C$24</definedName>
    <definedName name="I_b1" localSheetId="1">Decode!$H$3</definedName>
    <definedName name="I_b1" localSheetId="0">Encode!$J$3</definedName>
    <definedName name="I_B1_1" localSheetId="1">Decode!$E$3</definedName>
    <definedName name="I_B1_1" localSheetId="0">Encode!$E$3</definedName>
    <definedName name="I_B1_2" localSheetId="1">Decode!$D$3</definedName>
    <definedName name="I_B1_2" localSheetId="0">Encode!$D$3</definedName>
    <definedName name="I_B1_4" localSheetId="1">Decode!$C$3</definedName>
    <definedName name="I_B1_4" localSheetId="0">Encode!$C$3</definedName>
    <definedName name="I_B1_8" localSheetId="1">Decode!$B$3</definedName>
    <definedName name="I_B1_8" localSheetId="0">Encode!$B$3</definedName>
    <definedName name="I_b2" localSheetId="1">Decode!$J$3</definedName>
    <definedName name="I_b2" localSheetId="0">Encode!$K$3</definedName>
    <definedName name="I_B2_1" localSheetId="1">Decode!$I$3</definedName>
    <definedName name="I_B2_1" localSheetId="0">Encode!$I$3</definedName>
    <definedName name="I_B2_2" localSheetId="1">Decode!$H$3</definedName>
    <definedName name="I_B2_2" localSheetId="0">Encode!$H$3</definedName>
    <definedName name="I_B2_4" localSheetId="1">Decode!$G$3</definedName>
    <definedName name="I_B2_4" localSheetId="0">Encode!$G$3</definedName>
    <definedName name="I_B2_8" localSheetId="1">Decode!$F$3</definedName>
    <definedName name="I_B2_8" localSheetId="0">Encode!$F$3</definedName>
    <definedName name="I_b3" localSheetId="1">Decode!$K$3</definedName>
    <definedName name="I_b3" localSheetId="0">Encode!$L$3</definedName>
    <definedName name="I_B3_1" localSheetId="1">Decode!$M$3</definedName>
    <definedName name="I_B3_1" localSheetId="0">Encode!$M$3</definedName>
    <definedName name="I_B3_2" localSheetId="1">Decode!$L$3</definedName>
    <definedName name="I_B3_2" localSheetId="0">Encode!$L$3</definedName>
    <definedName name="I_B3_4" localSheetId="1">Decode!$K$3</definedName>
    <definedName name="I_B3_4" localSheetId="0">Encode!$K$3</definedName>
    <definedName name="I_B3_8" localSheetId="1">Decode!$J$3</definedName>
    <definedName name="I_B3_8" localSheetId="0">Encode!$J$3</definedName>
    <definedName name="I_b4" localSheetId="1">Decode!$L$3</definedName>
    <definedName name="I_b4" localSheetId="0">Encode!$M$3</definedName>
    <definedName name="I_B4_1" localSheetId="1">Decode!$Q$3</definedName>
    <definedName name="I_B4_1" localSheetId="0">Encode!$Q$3</definedName>
    <definedName name="I_B4_2" localSheetId="1">Decode!$P$3</definedName>
    <definedName name="I_B4_2" localSheetId="0">Encode!$P$3</definedName>
    <definedName name="I_B4_4" localSheetId="1">Decode!$O$3</definedName>
    <definedName name="I_B4_4" localSheetId="0">Encode!$O$3</definedName>
    <definedName name="I_B4_8" localSheetId="1">Decode!$N$3</definedName>
    <definedName name="I_B4_8" localSheetId="0">Encode!$N$3</definedName>
    <definedName name="I_b5" localSheetId="1">Decode!$N$3</definedName>
    <definedName name="I_b5" localSheetId="0">Encode!$N$3</definedName>
    <definedName name="I_b6" localSheetId="1">Decode!$O$3</definedName>
    <definedName name="I_b6" localSheetId="0">Encode!$O$3</definedName>
    <definedName name="I_b7" localSheetId="1">Decode!$P$3</definedName>
    <definedName name="I_b7" localSheetId="0">Encode!$P$3</definedName>
    <definedName name="I_b8" localSheetId="1">Decode!$Q$3</definedName>
    <definedName name="I_b8" localSheetId="0">Encode!$Q$3</definedName>
    <definedName name="IB_1" localSheetId="1">Decode!$H$12</definedName>
    <definedName name="IB_1" localSheetId="0">Encode!$L$9</definedName>
    <definedName name="IB_2" localSheetId="1">Decode!$H$13</definedName>
    <definedName name="IB_2" localSheetId="0">Encode!$L$10</definedName>
    <definedName name="IB_3" localSheetId="1">Decode!$H$14</definedName>
    <definedName name="IB_3" localSheetId="0">Encode!$L$11</definedName>
    <definedName name="IB_4" localSheetId="1">Decode!$H$15</definedName>
    <definedName name="IB_4" localSheetId="0">Encode!$L$12</definedName>
    <definedName name="InByte1" localSheetId="0">Encode!$L$9</definedName>
    <definedName name="O_B1_1" localSheetId="1">Decode!$E$6</definedName>
    <definedName name="O_B1_1" localSheetId="0">Encode!$E$6</definedName>
    <definedName name="O_B1_2" localSheetId="1">Decode!$D$6</definedName>
    <definedName name="O_B1_2" localSheetId="0">Encode!$D$6</definedName>
    <definedName name="O_B1_4" localSheetId="1">Decode!$C$6</definedName>
    <definedName name="O_B1_4" localSheetId="0">Encode!$C$6</definedName>
    <definedName name="O_B1_8" localSheetId="1">Decode!$B$6</definedName>
    <definedName name="O_B1_8" localSheetId="0">Encode!$B$6</definedName>
    <definedName name="O_B2_1" localSheetId="1">Decode!$I$6</definedName>
    <definedName name="O_B2_1" localSheetId="0">Encode!$I$6</definedName>
    <definedName name="O_B2_2" localSheetId="1">Decode!$H$6</definedName>
    <definedName name="O_B2_2" localSheetId="0">Encode!$H$6</definedName>
    <definedName name="O_B2_4" localSheetId="1">Decode!$G$6</definedName>
    <definedName name="O_B2_4" localSheetId="0">Encode!$G$6</definedName>
    <definedName name="O_B2_8" localSheetId="1">Decode!$F$6</definedName>
    <definedName name="O_B2_8" localSheetId="0">Encode!$F$6</definedName>
    <definedName name="O_B3_1" localSheetId="1">Decode!$M$6</definedName>
    <definedName name="O_B3_1" localSheetId="0">Encode!$M$6</definedName>
    <definedName name="O_B3_2" localSheetId="1">Decode!$L$6</definedName>
    <definedName name="O_B3_2" localSheetId="0">Encode!$L$6</definedName>
    <definedName name="O_B3_4" localSheetId="1">Decode!$K$6</definedName>
    <definedName name="O_B3_4" localSheetId="0">Encode!$K$6</definedName>
    <definedName name="O_B3_8" localSheetId="1">Decode!$J$6</definedName>
    <definedName name="O_B3_8" localSheetId="0">Encode!$J$6</definedName>
    <definedName name="O_B4_1" localSheetId="1">Decode!$Q$6</definedName>
    <definedName name="O_B4_1" localSheetId="0">Encode!$Q$6</definedName>
    <definedName name="O_B4_2" localSheetId="1">Decode!$P$6</definedName>
    <definedName name="O_B4_2" localSheetId="0">Encode!$P$6</definedName>
    <definedName name="O_B4_4" localSheetId="1">Decode!$O$6</definedName>
    <definedName name="O_B4_4" localSheetId="0">Encode!$O$6</definedName>
    <definedName name="O_B4_8" localSheetId="1">Decode!$N$6</definedName>
    <definedName name="O_B4_8" localSheetId="0">Encode!$N$6</definedName>
    <definedName name="OB_1" localSheetId="1">Decode!$L$12</definedName>
    <definedName name="OB_1" localSheetId="0">Encode!$P$9</definedName>
    <definedName name="OB_2" localSheetId="1">Decode!$L$13</definedName>
    <definedName name="OB_2" localSheetId="0">Encode!$P$10</definedName>
    <definedName name="OB_3" localSheetId="1">Decode!$L$14</definedName>
    <definedName name="OB_3" localSheetId="0">Encode!$P$11</definedName>
    <definedName name="OB_4" localSheetId="1">Decode!$L$15</definedName>
    <definedName name="OB_4" localSheetId="0">Encode!$P$12</definedName>
    <definedName name="OnlyOneBit" localSheetId="1">Decode!$D$20</definedName>
    <definedName name="P_0" localSheetId="1">Decode!$D$12</definedName>
    <definedName name="ParityBitOnly" localSheetId="1">Decode!$D$19</definedName>
    <definedName name="PB_0" localSheetId="1">Decode!$E$3</definedName>
    <definedName name="PB_0" localSheetId="0">Encode!$H$9</definedName>
    <definedName name="PB_1" localSheetId="1">Decode!$F$3</definedName>
    <definedName name="PB_1" localSheetId="0">Encode!$H$10</definedName>
    <definedName name="PB_2" localSheetId="1">Decode!$G$3</definedName>
    <definedName name="PB_2" localSheetId="0">Encode!$H$11</definedName>
    <definedName name="PB_4" localSheetId="1">Decode!$I$3</definedName>
    <definedName name="PB_4" localSheetId="0">Encode!$H$12</definedName>
    <definedName name="PB_8" localSheetId="1">Decode!$M$3</definedName>
    <definedName name="PB_8" localSheetId="0">Encode!$H$13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B16" i="2"/>
  <c r="C16" i="2" s="1"/>
  <c r="D16" i="2" s="1"/>
  <c r="B15" i="2"/>
  <c r="C15" i="2" s="1"/>
  <c r="D15" i="2" s="1"/>
  <c r="B14" i="2"/>
  <c r="C14" i="2" s="1"/>
  <c r="D14" i="2" s="1"/>
  <c r="B13" i="2"/>
  <c r="B12" i="2"/>
  <c r="C12" i="2" s="1"/>
  <c r="D12" i="2" s="1"/>
  <c r="T9" i="2"/>
  <c r="S9" i="2"/>
  <c r="T6" i="2"/>
  <c r="S6" i="2"/>
  <c r="P13" i="2"/>
  <c r="P12" i="2"/>
  <c r="L13" i="2"/>
  <c r="L12" i="2"/>
  <c r="H15" i="2"/>
  <c r="V3" i="2" s="1"/>
  <c r="H14" i="2"/>
  <c r="U3" i="2" s="1"/>
  <c r="H13" i="2"/>
  <c r="T3" i="2" s="1"/>
  <c r="H12" i="2"/>
  <c r="S3" i="2" s="1"/>
  <c r="Q6" i="2"/>
  <c r="P6" i="2"/>
  <c r="O6" i="2"/>
  <c r="N6" i="2"/>
  <c r="L6" i="2"/>
  <c r="K6" i="2"/>
  <c r="J6" i="2"/>
  <c r="L12" i="1"/>
  <c r="V3" i="1" s="1"/>
  <c r="L11" i="1"/>
  <c r="U3" i="1" s="1"/>
  <c r="L10" i="1"/>
  <c r="T3" i="1" s="1"/>
  <c r="L9" i="1"/>
  <c r="S3" i="1" s="1"/>
  <c r="F13" i="1"/>
  <c r="F12" i="1"/>
  <c r="F11" i="1"/>
  <c r="F10" i="1"/>
  <c r="F9" i="1"/>
  <c r="Q6" i="1"/>
  <c r="P6" i="1"/>
  <c r="O6" i="1"/>
  <c r="N6" i="1"/>
  <c r="L6" i="1"/>
  <c r="K6" i="1"/>
  <c r="J6" i="1"/>
  <c r="H6" i="1"/>
  <c r="L15" i="2" l="1"/>
  <c r="V6" i="2" s="1"/>
  <c r="L14" i="2"/>
  <c r="U6" i="2" s="1"/>
  <c r="C13" i="2"/>
  <c r="D13" i="2" s="1"/>
  <c r="D18" i="2" s="1"/>
  <c r="P12" i="1"/>
  <c r="V6" i="1" s="1"/>
  <c r="G12" i="1"/>
  <c r="G11" i="1"/>
  <c r="P9" i="2" l="1"/>
  <c r="Q9" i="2"/>
  <c r="N9" i="2"/>
  <c r="O9" i="2"/>
  <c r="L9" i="2"/>
  <c r="M9" i="2"/>
  <c r="J9" i="2"/>
  <c r="K9" i="2"/>
  <c r="D20" i="2"/>
  <c r="D19" i="2" s="1"/>
  <c r="G13" i="1"/>
  <c r="H13" i="1" s="1"/>
  <c r="M6" i="1" s="1"/>
  <c r="P11" i="1" s="1"/>
  <c r="U6" i="1" s="1"/>
  <c r="H12" i="1"/>
  <c r="I6" i="1" s="1"/>
  <c r="G9" i="1"/>
  <c r="H9" i="1" s="1"/>
  <c r="E6" i="1" s="1"/>
  <c r="P9" i="1" s="1"/>
  <c r="S6" i="1" s="1"/>
  <c r="G10" i="1"/>
  <c r="H10" i="1" s="1"/>
  <c r="F6" i="1" s="1"/>
  <c r="H11" i="1"/>
  <c r="G6" i="1" s="1"/>
  <c r="P15" i="2" l="1"/>
  <c r="V9" i="2" s="1"/>
  <c r="P14" i="2"/>
  <c r="U9" i="2" s="1"/>
  <c r="D21" i="2"/>
  <c r="P10" i="1"/>
  <c r="T6" i="1" s="1"/>
</calcChain>
</file>

<file path=xl/sharedStrings.xml><?xml version="1.0" encoding="utf-8"?>
<sst xmlns="http://schemas.openxmlformats.org/spreadsheetml/2006/main" count="97" uniqueCount="40">
  <si>
    <t>Input</t>
  </si>
  <si>
    <t>Output</t>
  </si>
  <si>
    <t>P0</t>
  </si>
  <si>
    <t>P1</t>
  </si>
  <si>
    <t>P2</t>
  </si>
  <si>
    <t>P4</t>
  </si>
  <si>
    <t>P8</t>
  </si>
  <si>
    <t>Input Byte 1</t>
  </si>
  <si>
    <t>Input Byte 2</t>
  </si>
  <si>
    <t>Input Byte 4</t>
  </si>
  <si>
    <t>Input Byte 3</t>
  </si>
  <si>
    <t>Output Byte 1</t>
  </si>
  <si>
    <t>Output Byte 2</t>
  </si>
  <si>
    <t>Output Byte 3</t>
  </si>
  <si>
    <t>Output Byte 4</t>
  </si>
  <si>
    <t>A</t>
  </si>
  <si>
    <t>B</t>
  </si>
  <si>
    <t>C</t>
  </si>
  <si>
    <t>D</t>
  </si>
  <si>
    <t>E</t>
  </si>
  <si>
    <t>F</t>
  </si>
  <si>
    <t>Encode</t>
  </si>
  <si>
    <t>b1</t>
  </si>
  <si>
    <t>b2</t>
  </si>
  <si>
    <t>b3</t>
  </si>
  <si>
    <t>b4</t>
  </si>
  <si>
    <t>b5</t>
  </si>
  <si>
    <t>b6</t>
  </si>
  <si>
    <t>b7</t>
  </si>
  <si>
    <t>b8</t>
  </si>
  <si>
    <t>Decode</t>
  </si>
  <si>
    <t>Corrected</t>
  </si>
  <si>
    <t>Corrected Byte 1</t>
  </si>
  <si>
    <t>Corrected Byte 2</t>
  </si>
  <si>
    <t>Corrected Byte 3</t>
  </si>
  <si>
    <t>Corrected Byte 4</t>
  </si>
  <si>
    <t>Bad Bit</t>
  </si>
  <si>
    <t>Only One Bit Flipped?</t>
  </si>
  <si>
    <t>More Than One Bit Flipped?</t>
  </si>
  <si>
    <t>Parity Bit Only?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</si>
</sst>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1" fillId="6" borderId="0" xfId="0" applyFont="1" applyFill="1"/>
    <xf numFmtId="0" fontId="1" fillId="9" borderId="0" xfId="0" applyFont="1" applyFill="1"/>
    <xf numFmtId="0" fontId="2" fillId="0" borderId="0" xfId="0" applyFont="1"/>
    <xf numFmtId="0" fontId="3" fillId="7" borderId="0" xfId="0" applyFont="1" applyFill="1"/>
    <xf numFmtId="0" fontId="1" fillId="6" borderId="16" xfId="0" applyFont="1" applyFill="1" applyBorder="1"/>
    <xf numFmtId="0" fontId="1" fillId="6" borderId="17" xfId="0" applyFont="1" applyFill="1" applyBorder="1"/>
    <xf numFmtId="0" fontId="1" fillId="6" borderId="18" xfId="0" applyFont="1" applyFill="1" applyBorder="1"/>
    <xf numFmtId="0" fontId="1" fillId="9" borderId="19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6" borderId="16" xfId="0" quotePrefix="1" applyFont="1" applyFill="1" applyBorder="1" applyAlignment="1">
      <alignment horizontal="center"/>
    </xf>
    <xf numFmtId="0" fontId="1" fillId="6" borderId="17" xfId="0" quotePrefix="1" applyFont="1" applyFill="1" applyBorder="1" applyAlignment="1">
      <alignment horizontal="center"/>
    </xf>
    <xf numFmtId="0" fontId="1" fillId="6" borderId="18" xfId="0" quotePrefix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  <protection locked="0"/>
    </xf>
    <xf numFmtId="0" fontId="0" fillId="11" borderId="2" xfId="0" applyFill="1" applyBorder="1" applyAlignment="1" applyProtection="1">
      <alignment horizontal="center"/>
      <protection locked="0"/>
    </xf>
    <xf numFmtId="0" fontId="0" fillId="11" borderId="3" xfId="0" applyFill="1" applyBorder="1" applyAlignment="1" applyProtection="1">
      <alignment horizontal="center"/>
      <protection locked="0"/>
    </xf>
    <xf numFmtId="0" fontId="0" fillId="11" borderId="4" xfId="0" applyFill="1" applyBorder="1" applyAlignment="1" applyProtection="1">
      <alignment horizontal="center"/>
      <protection locked="0"/>
    </xf>
    <xf numFmtId="0" fontId="1" fillId="6" borderId="19" xfId="0" applyFont="1" applyFill="1" applyBorder="1"/>
    <xf numFmtId="0" fontId="1" fillId="6" borderId="20" xfId="0" applyFont="1" applyFill="1" applyBorder="1"/>
    <xf numFmtId="0" fontId="1" fillId="6" borderId="21" xfId="0" applyFont="1" applyFill="1" applyBorder="1"/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9" borderId="16" xfId="0" applyFont="1" applyFill="1" applyBorder="1"/>
    <xf numFmtId="0" fontId="1" fillId="9" borderId="17" xfId="0" applyFont="1" applyFill="1" applyBorder="1"/>
    <xf numFmtId="0" fontId="1" fillId="9" borderId="18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7" xfId="0" quotePrefix="1" applyFont="1" applyFill="1" applyBorder="1" applyAlignment="1">
      <alignment horizontal="center"/>
    </xf>
    <xf numFmtId="0" fontId="1" fillId="9" borderId="16" xfId="0" quotePrefix="1" applyFont="1" applyFill="1" applyBorder="1" applyAlignment="1">
      <alignment horizontal="center"/>
    </xf>
    <xf numFmtId="0" fontId="1" fillId="9" borderId="18" xfId="0" quotePrefix="1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8" borderId="0" xfId="0" applyFont="1" applyFill="1"/>
    <xf numFmtId="0" fontId="1" fillId="8" borderId="16" xfId="0" applyFont="1" applyFill="1" applyBorder="1"/>
    <xf numFmtId="0" fontId="1" fillId="8" borderId="17" xfId="0" applyFont="1" applyFill="1" applyBorder="1"/>
    <xf numFmtId="0" fontId="1" fillId="8" borderId="18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7" xfId="0" quotePrefix="1" applyFont="1" applyFill="1" applyBorder="1" applyAlignment="1">
      <alignment horizontal="center"/>
    </xf>
    <xf numFmtId="0" fontId="1" fillId="8" borderId="16" xfId="0" quotePrefix="1" applyFont="1" applyFill="1" applyBorder="1" applyAlignment="1">
      <alignment horizontal="center"/>
    </xf>
    <xf numFmtId="0" fontId="1" fillId="8" borderId="18" xfId="0" quotePrefix="1" applyFont="1" applyFill="1" applyBorder="1" applyAlignment="1">
      <alignment horizontal="center"/>
    </xf>
    <xf numFmtId="0" fontId="1" fillId="8" borderId="19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8" xfId="0" applyFont="1" applyFill="1" applyBorder="1"/>
    <xf numFmtId="0" fontId="1" fillId="6" borderId="1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9" borderId="5" xfId="0" applyFont="1" applyFill="1" applyBorder="1"/>
    <xf numFmtId="0" fontId="1" fillId="9" borderId="6" xfId="0" applyFont="1" applyFill="1" applyBorder="1"/>
    <xf numFmtId="0" fontId="1" fillId="9" borderId="8" xfId="0" applyFont="1" applyFill="1" applyBorder="1"/>
    <xf numFmtId="0" fontId="1" fillId="9" borderId="1" xfId="0" applyFont="1" applyFill="1" applyBorder="1"/>
    <xf numFmtId="0" fontId="1" fillId="9" borderId="10" xfId="0" applyFont="1" applyFill="1" applyBorder="1"/>
    <xf numFmtId="0" fontId="1" fillId="9" borderId="11" xfId="0" applyFont="1" applyFill="1" applyBorder="1"/>
    <xf numFmtId="0" fontId="0" fillId="10" borderId="7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1" fillId="8" borderId="8" xfId="0" applyFont="1" applyFill="1" applyBorder="1"/>
    <xf numFmtId="0" fontId="1" fillId="8" borderId="1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7" borderId="1" xfId="0" applyFont="1" applyFill="1" applyBorder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" fillId="7" borderId="8" xfId="0" applyFont="1" applyFill="1" applyBorder="1"/>
    <xf numFmtId="0" fontId="0" fillId="11" borderId="9" xfId="0" applyFill="1" applyBorder="1" applyAlignment="1">
      <alignment horizontal="center"/>
    </xf>
    <xf numFmtId="0" fontId="1" fillId="7" borderId="10" xfId="0" applyFont="1" applyFill="1" applyBorder="1"/>
    <xf numFmtId="0" fontId="1" fillId="7" borderId="11" xfId="0" applyFont="1" applyFill="1" applyBorder="1"/>
    <xf numFmtId="0" fontId="0" fillId="11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</cellXfs>
  <cellStyles count="1">
    <cellStyle name="Normal" xfId="0" builtinId="0"/>
  </cellStyles>
  <dxfs count="2"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J3" sqref="J3"/>
    </sheetView>
  </sheetViews>
  <sheetFormatPr defaultRowHeight="15" x14ac:dyDescent="0.25"/>
  <cols>
    <col min="1" max="1" width="9.42578125" bestFit="1" customWidth="1"/>
    <col min="18" max="18" width="4.42578125" customWidth="1"/>
    <col min="19" max="22" width="2" bestFit="1" customWidth="1"/>
    <col min="23" max="23" width="4.42578125" customWidth="1"/>
  </cols>
  <sheetData>
    <row r="1" spans="1:23" s="21" customFormat="1" ht="19.5" thickBot="1" x14ac:dyDescent="0.35">
      <c r="A1" s="22" t="s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.75" thickBot="1" x14ac:dyDescent="0.3">
      <c r="A2" s="19"/>
      <c r="B2" s="23"/>
      <c r="C2" s="24"/>
      <c r="D2" s="24"/>
      <c r="E2" s="25"/>
      <c r="F2" s="23"/>
      <c r="G2" s="24"/>
      <c r="H2" s="24"/>
      <c r="I2" s="25"/>
      <c r="J2" s="29" t="s">
        <v>22</v>
      </c>
      <c r="K2" s="30" t="s">
        <v>23</v>
      </c>
      <c r="L2" s="30" t="s">
        <v>24</v>
      </c>
      <c r="M2" s="31" t="s">
        <v>25</v>
      </c>
      <c r="N2" s="29" t="s">
        <v>26</v>
      </c>
      <c r="O2" s="30" t="s">
        <v>27</v>
      </c>
      <c r="P2" s="30" t="s">
        <v>28</v>
      </c>
      <c r="Q2" s="31" t="s">
        <v>29</v>
      </c>
      <c r="R2" s="19"/>
      <c r="S2" s="19"/>
      <c r="T2" s="19"/>
      <c r="U2" s="19"/>
      <c r="V2" s="19"/>
      <c r="W2" s="19"/>
    </row>
    <row r="3" spans="1:23" ht="15.75" thickBot="1" x14ac:dyDescent="0.3">
      <c r="A3" s="19" t="s">
        <v>0</v>
      </c>
      <c r="B3" s="32">
        <v>0</v>
      </c>
      <c r="C3" s="33">
        <v>0</v>
      </c>
      <c r="D3" s="33">
        <v>0</v>
      </c>
      <c r="E3" s="34">
        <v>0</v>
      </c>
      <c r="F3" s="32">
        <v>0</v>
      </c>
      <c r="G3" s="33">
        <v>0</v>
      </c>
      <c r="H3" s="33">
        <v>0</v>
      </c>
      <c r="I3" s="34">
        <v>0</v>
      </c>
      <c r="J3" s="38">
        <v>1</v>
      </c>
      <c r="K3" s="39">
        <v>1</v>
      </c>
      <c r="L3" s="39">
        <v>1</v>
      </c>
      <c r="M3" s="40">
        <v>1</v>
      </c>
      <c r="N3" s="16">
        <v>1</v>
      </c>
      <c r="O3" s="17">
        <v>0</v>
      </c>
      <c r="P3" s="17">
        <v>0</v>
      </c>
      <c r="Q3" s="18">
        <v>0</v>
      </c>
      <c r="R3" s="19"/>
      <c r="S3" s="125">
        <f>VLOOKUP(IB_1,HexTable,2)</f>
        <v>0</v>
      </c>
      <c r="T3" s="126">
        <f>VLOOKUP(IB_2,HexTable,2)</f>
        <v>0</v>
      </c>
      <c r="U3" s="126" t="str">
        <f>VLOOKUP(IB_3,HexTable,2)</f>
        <v>F</v>
      </c>
      <c r="V3" s="127">
        <f>VLOOKUP(IB_4,HexTable,2)</f>
        <v>8</v>
      </c>
      <c r="W3" s="19"/>
    </row>
    <row r="4" spans="1:23" ht="15.75" thickBot="1" x14ac:dyDescent="0.3">
      <c r="A4" s="19"/>
      <c r="B4" s="61"/>
      <c r="C4" s="62"/>
      <c r="D4" s="62"/>
      <c r="E4" s="63"/>
      <c r="F4" s="61"/>
      <c r="G4" s="62"/>
      <c r="H4" s="62"/>
      <c r="I4" s="63"/>
      <c r="J4" s="64"/>
      <c r="K4" s="65"/>
      <c r="L4" s="65"/>
      <c r="M4" s="66"/>
      <c r="N4" s="64"/>
      <c r="O4" s="65"/>
      <c r="P4" s="65"/>
      <c r="Q4" s="66"/>
      <c r="R4" s="19"/>
      <c r="S4" s="19"/>
      <c r="T4" s="19"/>
      <c r="U4" s="19"/>
      <c r="V4" s="19"/>
      <c r="W4" s="19"/>
    </row>
    <row r="5" spans="1:23" ht="15.75" thickBot="1" x14ac:dyDescent="0.3">
      <c r="A5" s="20"/>
      <c r="B5" s="67"/>
      <c r="C5" s="68"/>
      <c r="D5" s="68"/>
      <c r="E5" s="69" t="s">
        <v>2</v>
      </c>
      <c r="F5" s="70" t="s">
        <v>3</v>
      </c>
      <c r="G5" s="71" t="s">
        <v>4</v>
      </c>
      <c r="H5" s="72" t="s">
        <v>22</v>
      </c>
      <c r="I5" s="69" t="s">
        <v>5</v>
      </c>
      <c r="J5" s="73" t="s">
        <v>23</v>
      </c>
      <c r="K5" s="72" t="s">
        <v>24</v>
      </c>
      <c r="L5" s="72" t="s">
        <v>25</v>
      </c>
      <c r="M5" s="69" t="s">
        <v>6</v>
      </c>
      <c r="N5" s="73" t="s">
        <v>26</v>
      </c>
      <c r="O5" s="72" t="s">
        <v>27</v>
      </c>
      <c r="P5" s="72" t="s">
        <v>28</v>
      </c>
      <c r="Q5" s="74" t="s">
        <v>29</v>
      </c>
      <c r="R5" s="20"/>
      <c r="S5" s="20"/>
      <c r="T5" s="20"/>
      <c r="U5" s="20"/>
      <c r="V5" s="20"/>
      <c r="W5" s="20"/>
    </row>
    <row r="6" spans="1:23" ht="15.75" thickBot="1" x14ac:dyDescent="0.3">
      <c r="A6" s="20" t="s">
        <v>1</v>
      </c>
      <c r="B6" s="32">
        <v>0</v>
      </c>
      <c r="C6" s="33">
        <v>0</v>
      </c>
      <c r="D6" s="33">
        <v>0</v>
      </c>
      <c r="E6" s="47">
        <f>PB_0</f>
        <v>1</v>
      </c>
      <c r="F6" s="44">
        <f>PB_1</f>
        <v>0</v>
      </c>
      <c r="G6" s="45">
        <f>PB_2</f>
        <v>1</v>
      </c>
      <c r="H6" s="45">
        <f>I_b1</f>
        <v>1</v>
      </c>
      <c r="I6" s="46">
        <f>PB_4</f>
        <v>1</v>
      </c>
      <c r="J6" s="41">
        <f>I_b2</f>
        <v>1</v>
      </c>
      <c r="K6" s="42">
        <f>I_b3</f>
        <v>1</v>
      </c>
      <c r="L6" s="42">
        <f>I_b4</f>
        <v>1</v>
      </c>
      <c r="M6" s="43">
        <f>PB_8</f>
        <v>1</v>
      </c>
      <c r="N6" s="35">
        <f>I_b5</f>
        <v>1</v>
      </c>
      <c r="O6" s="36">
        <f>I_b6</f>
        <v>0</v>
      </c>
      <c r="P6" s="36">
        <f>I_b7</f>
        <v>0</v>
      </c>
      <c r="Q6" s="37">
        <f>I_b8</f>
        <v>0</v>
      </c>
      <c r="R6" s="20"/>
      <c r="S6" s="125">
        <f>VLOOKUP(OB_1,HexTable,2)</f>
        <v>1</v>
      </c>
      <c r="T6" s="126">
        <f>VLOOKUP(OB_2,HexTable,2)</f>
        <v>7</v>
      </c>
      <c r="U6" s="126" t="str">
        <f>VLOOKUP(OB_3,HexTable,2)</f>
        <v>F</v>
      </c>
      <c r="V6" s="127">
        <f>VLOOKUP(OB_4,HexTable,2)</f>
        <v>8</v>
      </c>
      <c r="W6" s="20"/>
    </row>
    <row r="7" spans="1:23" ht="15.75" thickBot="1" x14ac:dyDescent="0.3">
      <c r="A7" s="20"/>
      <c r="B7" s="26"/>
      <c r="C7" s="27"/>
      <c r="D7" s="27"/>
      <c r="E7" s="28"/>
      <c r="F7" s="26"/>
      <c r="G7" s="27"/>
      <c r="H7" s="27"/>
      <c r="I7" s="28"/>
      <c r="J7" s="26"/>
      <c r="K7" s="27"/>
      <c r="L7" s="27"/>
      <c r="M7" s="28"/>
      <c r="N7" s="26"/>
      <c r="O7" s="27"/>
      <c r="P7" s="27"/>
      <c r="Q7" s="28"/>
      <c r="R7" s="20"/>
      <c r="S7" s="20"/>
      <c r="T7" s="20"/>
      <c r="U7" s="20"/>
      <c r="V7" s="20"/>
      <c r="W7" s="20"/>
    </row>
    <row r="8" spans="1:23" ht="15.75" thickBot="1" x14ac:dyDescent="0.3"/>
    <row r="9" spans="1:23" x14ac:dyDescent="0.25">
      <c r="B9" s="1">
        <v>0</v>
      </c>
      <c r="C9" s="2">
        <v>0</v>
      </c>
      <c r="E9" s="7" t="s">
        <v>2</v>
      </c>
      <c r="F9" s="114">
        <f>SUM(I_b1, I_b2, I_b3, I_b4, I_b5, I_b6, I_b7, I_b8)</f>
        <v>5</v>
      </c>
      <c r="G9" s="114">
        <f>FLOOR(F9/2,1)*2</f>
        <v>4</v>
      </c>
      <c r="H9" s="10">
        <f>IF(F9=G9,0,1)</f>
        <v>1</v>
      </c>
      <c r="J9" s="90" t="s">
        <v>7</v>
      </c>
      <c r="K9" s="91"/>
      <c r="L9" s="96">
        <f>8*I_B1_8+4*I_B1_4+2*I_B1_2+I_B1_1</f>
        <v>0</v>
      </c>
      <c r="N9" s="99" t="s">
        <v>11</v>
      </c>
      <c r="O9" s="100"/>
      <c r="P9" s="105">
        <f>8*O_B1_8+4*O_B1_4+2*O_B1_2+O_B1_1</f>
        <v>1</v>
      </c>
    </row>
    <row r="10" spans="1:23" x14ac:dyDescent="0.25">
      <c r="B10" s="3">
        <v>1</v>
      </c>
      <c r="C10" s="4">
        <v>1</v>
      </c>
      <c r="E10" s="8" t="s">
        <v>3</v>
      </c>
      <c r="F10" s="115">
        <f>SUM(I_b1, I_b2, I_b4, I_b5, I_b7)</f>
        <v>4</v>
      </c>
      <c r="G10" s="115">
        <f t="shared" ref="G10:G13" si="0">FLOOR(F10/2,1)*2</f>
        <v>4</v>
      </c>
      <c r="H10" s="11">
        <f t="shared" ref="H10:H13" si="1">IF(F10=G10,0,1)</f>
        <v>0</v>
      </c>
      <c r="J10" s="92" t="s">
        <v>8</v>
      </c>
      <c r="K10" s="93"/>
      <c r="L10" s="97">
        <f>8*I_B2_8+4*I_B2_4+2*I_B2_2+I_B2_1</f>
        <v>0</v>
      </c>
      <c r="N10" s="101" t="s">
        <v>12</v>
      </c>
      <c r="O10" s="102"/>
      <c r="P10" s="106">
        <f>8*O_B2_8+4*O_B2_4+2*O_B2_2+O_B2_1</f>
        <v>7</v>
      </c>
    </row>
    <row r="11" spans="1:23" x14ac:dyDescent="0.25">
      <c r="B11" s="3">
        <v>2</v>
      </c>
      <c r="C11" s="4">
        <v>2</v>
      </c>
      <c r="E11" s="8" t="s">
        <v>4</v>
      </c>
      <c r="F11" s="115">
        <f>SUM(I_b1, I_b3, I_b4, I_b6, I_b7)</f>
        <v>3</v>
      </c>
      <c r="G11" s="115">
        <f t="shared" si="0"/>
        <v>2</v>
      </c>
      <c r="H11" s="11">
        <f t="shared" si="1"/>
        <v>1</v>
      </c>
      <c r="J11" s="92" t="s">
        <v>10</v>
      </c>
      <c r="K11" s="93"/>
      <c r="L11" s="97">
        <f>8*I_B3_8+4*I_B3_4+2*I_B3_2+I_B3_1</f>
        <v>15</v>
      </c>
      <c r="N11" s="101" t="s">
        <v>13</v>
      </c>
      <c r="O11" s="102"/>
      <c r="P11" s="106">
        <f>8*O_B3_8+4*O_B3_4+2*O_B3_2+O_B3_1</f>
        <v>15</v>
      </c>
    </row>
    <row r="12" spans="1:23" ht="15.75" thickBot="1" x14ac:dyDescent="0.3">
      <c r="B12" s="3">
        <v>3</v>
      </c>
      <c r="C12" s="4">
        <v>3</v>
      </c>
      <c r="E12" s="8" t="s">
        <v>5</v>
      </c>
      <c r="F12" s="115">
        <f>SUM(I_b2, I_b3, I_b4, I_b8)</f>
        <v>3</v>
      </c>
      <c r="G12" s="115">
        <f t="shared" si="0"/>
        <v>2</v>
      </c>
      <c r="H12" s="11">
        <f t="shared" si="1"/>
        <v>1</v>
      </c>
      <c r="J12" s="94" t="s">
        <v>9</v>
      </c>
      <c r="K12" s="95"/>
      <c r="L12" s="98">
        <f>8*I_B4_8+4*I_B4_4+2*I_B4_2+I_B4_1</f>
        <v>8</v>
      </c>
      <c r="N12" s="103" t="s">
        <v>14</v>
      </c>
      <c r="O12" s="104"/>
      <c r="P12" s="107">
        <f>8*O_B4_8+4*O_B4_4+2*O_B4_2+O_B4_1</f>
        <v>8</v>
      </c>
    </row>
    <row r="13" spans="1:23" ht="15.75" thickBot="1" x14ac:dyDescent="0.3">
      <c r="B13" s="3">
        <v>4</v>
      </c>
      <c r="C13" s="4">
        <v>4</v>
      </c>
      <c r="E13" s="9" t="s">
        <v>6</v>
      </c>
      <c r="F13" s="116">
        <f>SUM(I_b5, I_b6, I_b7, I_b8)</f>
        <v>1</v>
      </c>
      <c r="G13" s="116">
        <f t="shared" si="0"/>
        <v>0</v>
      </c>
      <c r="H13" s="12">
        <f t="shared" si="1"/>
        <v>1</v>
      </c>
    </row>
    <row r="14" spans="1:23" x14ac:dyDescent="0.25">
      <c r="B14" s="3">
        <v>5</v>
      </c>
      <c r="C14" s="4">
        <v>5</v>
      </c>
    </row>
    <row r="15" spans="1:23" x14ac:dyDescent="0.25">
      <c r="B15" s="3">
        <v>6</v>
      </c>
      <c r="C15" s="4">
        <v>6</v>
      </c>
    </row>
    <row r="16" spans="1:23" x14ac:dyDescent="0.25">
      <c r="B16" s="3">
        <v>7</v>
      </c>
      <c r="C16" s="4">
        <v>7</v>
      </c>
    </row>
    <row r="17" spans="2:3" x14ac:dyDescent="0.25">
      <c r="B17" s="3">
        <v>8</v>
      </c>
      <c r="C17" s="4">
        <v>8</v>
      </c>
    </row>
    <row r="18" spans="2:3" x14ac:dyDescent="0.25">
      <c r="B18" s="3">
        <v>9</v>
      </c>
      <c r="C18" s="4">
        <v>9</v>
      </c>
    </row>
    <row r="19" spans="2:3" x14ac:dyDescent="0.25">
      <c r="B19" s="3">
        <v>10</v>
      </c>
      <c r="C19" s="4" t="s">
        <v>15</v>
      </c>
    </row>
    <row r="20" spans="2:3" x14ac:dyDescent="0.25">
      <c r="B20" s="3">
        <v>11</v>
      </c>
      <c r="C20" s="4" t="s">
        <v>16</v>
      </c>
    </row>
    <row r="21" spans="2:3" x14ac:dyDescent="0.25">
      <c r="B21" s="3">
        <v>12</v>
      </c>
      <c r="C21" s="4" t="s">
        <v>17</v>
      </c>
    </row>
    <row r="22" spans="2:3" x14ac:dyDescent="0.25">
      <c r="B22" s="3">
        <v>13</v>
      </c>
      <c r="C22" s="4" t="s">
        <v>18</v>
      </c>
    </row>
    <row r="23" spans="2:3" x14ac:dyDescent="0.25">
      <c r="B23" s="3">
        <v>14</v>
      </c>
      <c r="C23" s="4" t="s">
        <v>19</v>
      </c>
    </row>
    <row r="24" spans="2:3" ht="15.75" thickBot="1" x14ac:dyDescent="0.3">
      <c r="B24" s="5">
        <v>15</v>
      </c>
      <c r="C24" s="6" t="s">
        <v>20</v>
      </c>
    </row>
  </sheetData>
  <sheetProtection sheet="1" objects="1" scenarios="1" selectLockedCells="1"/>
  <mergeCells count="8">
    <mergeCell ref="J9:K9"/>
    <mergeCell ref="J10:K10"/>
    <mergeCell ref="J11:K11"/>
    <mergeCell ref="J12:K12"/>
    <mergeCell ref="N9:O9"/>
    <mergeCell ref="N10:O10"/>
    <mergeCell ref="N11:O11"/>
    <mergeCell ref="N12:O12"/>
  </mergeCells>
  <dataValidations count="1">
    <dataValidation type="list" showInputMessage="1" showErrorMessage="1" sqref="J3:Q3">
      <formula1>"0, 1"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E3" sqref="E3"/>
    </sheetView>
  </sheetViews>
  <sheetFormatPr defaultRowHeight="15" x14ac:dyDescent="0.25"/>
  <cols>
    <col min="1" max="1" width="9.85546875" bestFit="1" customWidth="1"/>
    <col min="18" max="18" width="4.42578125" customWidth="1"/>
    <col min="19" max="22" width="2" customWidth="1"/>
    <col min="23" max="23" width="4.42578125" customWidth="1"/>
  </cols>
  <sheetData>
    <row r="1" spans="1:23" ht="19.5" thickBot="1" x14ac:dyDescent="0.35">
      <c r="A1" s="22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.75" thickBot="1" x14ac:dyDescent="0.3">
      <c r="A2" s="19"/>
      <c r="B2" s="23"/>
      <c r="C2" s="24"/>
      <c r="D2" s="24"/>
      <c r="E2" s="75" t="s">
        <v>2</v>
      </c>
      <c r="F2" s="76" t="s">
        <v>3</v>
      </c>
      <c r="G2" s="77" t="s">
        <v>4</v>
      </c>
      <c r="H2" s="77" t="s">
        <v>22</v>
      </c>
      <c r="I2" s="75" t="s">
        <v>5</v>
      </c>
      <c r="J2" s="29" t="s">
        <v>23</v>
      </c>
      <c r="K2" s="30" t="s">
        <v>24</v>
      </c>
      <c r="L2" s="30" t="s">
        <v>25</v>
      </c>
      <c r="M2" s="31" t="s">
        <v>6</v>
      </c>
      <c r="N2" s="29" t="s">
        <v>26</v>
      </c>
      <c r="O2" s="30" t="s">
        <v>27</v>
      </c>
      <c r="P2" s="30" t="s">
        <v>28</v>
      </c>
      <c r="Q2" s="31" t="s">
        <v>29</v>
      </c>
      <c r="R2" s="19"/>
      <c r="S2" s="19"/>
      <c r="T2" s="19"/>
      <c r="U2" s="19"/>
      <c r="V2" s="19"/>
      <c r="W2" s="19"/>
    </row>
    <row r="3" spans="1:23" ht="15.75" thickBot="1" x14ac:dyDescent="0.3">
      <c r="A3" s="19" t="s">
        <v>0</v>
      </c>
      <c r="B3" s="32">
        <v>0</v>
      </c>
      <c r="C3" s="33">
        <v>0</v>
      </c>
      <c r="D3" s="33">
        <v>0</v>
      </c>
      <c r="E3" s="57">
        <v>1</v>
      </c>
      <c r="F3" s="58">
        <v>0</v>
      </c>
      <c r="G3" s="59">
        <v>1</v>
      </c>
      <c r="H3" s="59">
        <v>1</v>
      </c>
      <c r="I3" s="60">
        <v>1</v>
      </c>
      <c r="J3" s="38">
        <v>1</v>
      </c>
      <c r="K3" s="39">
        <v>1</v>
      </c>
      <c r="L3" s="39">
        <v>1</v>
      </c>
      <c r="M3" s="40">
        <v>1</v>
      </c>
      <c r="N3" s="16">
        <v>1</v>
      </c>
      <c r="O3" s="17">
        <v>0</v>
      </c>
      <c r="P3" s="17">
        <v>0</v>
      </c>
      <c r="Q3" s="18">
        <v>0</v>
      </c>
      <c r="R3" s="19"/>
      <c r="S3" s="125">
        <f>VLOOKUP(IB_1,HexTable,2)</f>
        <v>1</v>
      </c>
      <c r="T3" s="126">
        <f>VLOOKUP(IB_2,HexTable,2)</f>
        <v>7</v>
      </c>
      <c r="U3" s="126" t="str">
        <f>VLOOKUP(IB_3,HexTable,2)</f>
        <v>F</v>
      </c>
      <c r="V3" s="127">
        <f>VLOOKUP(IB_4,HexTable,2)</f>
        <v>8</v>
      </c>
      <c r="W3" s="19"/>
    </row>
    <row r="4" spans="1:23" ht="15.75" thickBot="1" x14ac:dyDescent="0.3">
      <c r="A4" s="19"/>
      <c r="B4" s="61"/>
      <c r="C4" s="62"/>
      <c r="D4" s="62"/>
      <c r="E4" s="63"/>
      <c r="F4" s="61"/>
      <c r="G4" s="62"/>
      <c r="H4" s="62"/>
      <c r="I4" s="63"/>
      <c r="J4" s="64"/>
      <c r="K4" s="65"/>
      <c r="L4" s="65"/>
      <c r="M4" s="66"/>
      <c r="N4" s="64"/>
      <c r="O4" s="65"/>
      <c r="P4" s="65"/>
      <c r="Q4" s="66"/>
      <c r="R4" s="19"/>
      <c r="S4" s="19"/>
      <c r="T4" s="19"/>
      <c r="U4" s="19"/>
      <c r="V4" s="19"/>
      <c r="W4" s="19"/>
    </row>
    <row r="5" spans="1:23" ht="15.75" thickBot="1" x14ac:dyDescent="0.3">
      <c r="A5" s="20"/>
      <c r="B5" s="67"/>
      <c r="C5" s="68"/>
      <c r="D5" s="68"/>
      <c r="E5" s="69"/>
      <c r="F5" s="70"/>
      <c r="G5" s="71"/>
      <c r="H5" s="72"/>
      <c r="I5" s="69"/>
      <c r="J5" s="73" t="s">
        <v>22</v>
      </c>
      <c r="K5" s="72" t="s">
        <v>23</v>
      </c>
      <c r="L5" s="72" t="s">
        <v>24</v>
      </c>
      <c r="M5" s="69" t="s">
        <v>25</v>
      </c>
      <c r="N5" s="73" t="s">
        <v>26</v>
      </c>
      <c r="O5" s="72" t="s">
        <v>27</v>
      </c>
      <c r="P5" s="72" t="s">
        <v>28</v>
      </c>
      <c r="Q5" s="74" t="s">
        <v>29</v>
      </c>
      <c r="R5" s="20"/>
      <c r="S5" s="20"/>
      <c r="T5" s="20"/>
      <c r="U5" s="20"/>
      <c r="V5" s="20"/>
      <c r="W5" s="20"/>
    </row>
    <row r="6" spans="1:23" ht="15.75" thickBot="1" x14ac:dyDescent="0.3">
      <c r="A6" s="20" t="s">
        <v>1</v>
      </c>
      <c r="B6" s="48">
        <v>0</v>
      </c>
      <c r="C6" s="49">
        <v>0</v>
      </c>
      <c r="D6" s="49">
        <v>0</v>
      </c>
      <c r="E6" s="50">
        <v>0</v>
      </c>
      <c r="F6" s="48">
        <v>0</v>
      </c>
      <c r="G6" s="49">
        <v>0</v>
      </c>
      <c r="H6" s="49">
        <v>0</v>
      </c>
      <c r="I6" s="50">
        <v>0</v>
      </c>
      <c r="J6" s="51">
        <f>I_b1</f>
        <v>1</v>
      </c>
      <c r="K6" s="52">
        <f>I_b2</f>
        <v>1</v>
      </c>
      <c r="L6" s="52">
        <f>I_b3</f>
        <v>1</v>
      </c>
      <c r="M6" s="53">
        <f>I_b4</f>
        <v>1</v>
      </c>
      <c r="N6" s="54">
        <f>I_b5</f>
        <v>1</v>
      </c>
      <c r="O6" s="55">
        <f>I_b6</f>
        <v>0</v>
      </c>
      <c r="P6" s="55">
        <f>I_b7</f>
        <v>0</v>
      </c>
      <c r="Q6" s="56">
        <f>I_b8</f>
        <v>0</v>
      </c>
      <c r="R6" s="20"/>
      <c r="S6" s="125">
        <f>VLOOKUP(OB_1,HexTable,2)</f>
        <v>0</v>
      </c>
      <c r="T6" s="126">
        <f>VLOOKUP(OB_2,HexTable,2)</f>
        <v>0</v>
      </c>
      <c r="U6" s="126" t="str">
        <f>VLOOKUP(OB_3,HexTable,2)</f>
        <v>F</v>
      </c>
      <c r="V6" s="127">
        <f>VLOOKUP(OB_4,HexTable,2)</f>
        <v>8</v>
      </c>
      <c r="W6" s="20"/>
    </row>
    <row r="7" spans="1:23" ht="15.75" thickBot="1" x14ac:dyDescent="0.3">
      <c r="A7" s="20"/>
      <c r="B7" s="26"/>
      <c r="C7" s="27"/>
      <c r="D7" s="27"/>
      <c r="E7" s="28"/>
      <c r="F7" s="26"/>
      <c r="G7" s="27"/>
      <c r="H7" s="27"/>
      <c r="I7" s="28"/>
      <c r="J7" s="26"/>
      <c r="K7" s="27"/>
      <c r="L7" s="27"/>
      <c r="M7" s="28"/>
      <c r="N7" s="26"/>
      <c r="O7" s="27"/>
      <c r="P7" s="27"/>
      <c r="Q7" s="28"/>
      <c r="R7" s="20"/>
      <c r="S7" s="20"/>
      <c r="T7" s="20"/>
      <c r="U7" s="20"/>
      <c r="V7" s="20"/>
      <c r="W7" s="20"/>
    </row>
    <row r="8" spans="1:23" ht="15.75" thickBot="1" x14ac:dyDescent="0.3">
      <c r="A8" s="78"/>
      <c r="B8" s="79"/>
      <c r="C8" s="80"/>
      <c r="D8" s="80"/>
      <c r="E8" s="81"/>
      <c r="F8" s="82"/>
      <c r="G8" s="83"/>
      <c r="H8" s="84"/>
      <c r="I8" s="81"/>
      <c r="J8" s="85" t="s">
        <v>22</v>
      </c>
      <c r="K8" s="84" t="s">
        <v>23</v>
      </c>
      <c r="L8" s="84" t="s">
        <v>24</v>
      </c>
      <c r="M8" s="81" t="s">
        <v>25</v>
      </c>
      <c r="N8" s="85" t="s">
        <v>26</v>
      </c>
      <c r="O8" s="84" t="s">
        <v>27</v>
      </c>
      <c r="P8" s="84" t="s">
        <v>28</v>
      </c>
      <c r="Q8" s="86" t="s">
        <v>29</v>
      </c>
      <c r="R8" s="78"/>
      <c r="S8" s="78"/>
      <c r="T8" s="78"/>
      <c r="U8" s="78"/>
      <c r="V8" s="78"/>
      <c r="W8" s="78"/>
    </row>
    <row r="9" spans="1:23" ht="15.75" thickBot="1" x14ac:dyDescent="0.3">
      <c r="A9" s="78" t="s">
        <v>31</v>
      </c>
      <c r="B9" s="48">
        <v>0</v>
      </c>
      <c r="C9" s="49">
        <v>0</v>
      </c>
      <c r="D9" s="49">
        <v>0</v>
      </c>
      <c r="E9" s="50">
        <v>0</v>
      </c>
      <c r="F9" s="48">
        <v>0</v>
      </c>
      <c r="G9" s="49">
        <v>0</v>
      </c>
      <c r="H9" s="49">
        <v>0</v>
      </c>
      <c r="I9" s="50">
        <v>0</v>
      </c>
      <c r="J9" s="51">
        <f>IF(BadBit=3,IF(I_b1=0,1,0),I_b1)</f>
        <v>1</v>
      </c>
      <c r="K9" s="52">
        <f>IF(BadBit=5,IF(I_b2=0,1,0),I_b2)</f>
        <v>1</v>
      </c>
      <c r="L9" s="52">
        <f>IF(BadBit=6,IF(I_b3=0,1,0),I_b3)</f>
        <v>1</v>
      </c>
      <c r="M9" s="53">
        <f>IF(BadBit=7,IF(I_b4=0,1,0),I_b4)</f>
        <v>1</v>
      </c>
      <c r="N9" s="54">
        <f>IF(BadBit=9,IF(I_b5=0,1,0),I_b5)</f>
        <v>1</v>
      </c>
      <c r="O9" s="55">
        <f>IF(BadBit=10,IF(I_b6=0,1,0),I_b6)</f>
        <v>0</v>
      </c>
      <c r="P9" s="55">
        <f>IF(BadBit=11,IF(I_b7=0,1,0),I_b7)</f>
        <v>0</v>
      </c>
      <c r="Q9" s="56">
        <f>IF(BadBit=12,IF(I_b8=0,1,0),I_b8)</f>
        <v>0</v>
      </c>
      <c r="R9" s="78"/>
      <c r="S9" s="13">
        <f>VLOOKUP(CB_1,HexTable,2)</f>
        <v>0</v>
      </c>
      <c r="T9" s="14">
        <f>VLOOKUP(CB_2,HexTable,2)</f>
        <v>0</v>
      </c>
      <c r="U9" s="14" t="str">
        <f>VLOOKUP(CB_3,HexTable,2)</f>
        <v>F</v>
      </c>
      <c r="V9" s="15">
        <f>VLOOKUP(CB_4,HexTable,2)</f>
        <v>8</v>
      </c>
      <c r="W9" s="78"/>
    </row>
    <row r="10" spans="1:23" ht="15.75" thickBot="1" x14ac:dyDescent="0.3">
      <c r="A10" s="78"/>
      <c r="B10" s="87"/>
      <c r="C10" s="88"/>
      <c r="D10" s="88"/>
      <c r="E10" s="89"/>
      <c r="F10" s="87"/>
      <c r="G10" s="88"/>
      <c r="H10" s="88"/>
      <c r="I10" s="89"/>
      <c r="J10" s="87"/>
      <c r="K10" s="88"/>
      <c r="L10" s="88"/>
      <c r="M10" s="89"/>
      <c r="N10" s="87"/>
      <c r="O10" s="88"/>
      <c r="P10" s="88"/>
      <c r="Q10" s="89"/>
      <c r="R10" s="78"/>
      <c r="S10" s="78"/>
      <c r="T10" s="78"/>
      <c r="U10" s="78"/>
      <c r="V10" s="78"/>
      <c r="W10" s="78"/>
    </row>
    <row r="11" spans="1:23" ht="15.75" thickBot="1" x14ac:dyDescent="0.3"/>
    <row r="12" spans="1:23" x14ac:dyDescent="0.25">
      <c r="A12" s="7" t="s">
        <v>2</v>
      </c>
      <c r="B12" s="114">
        <f>SUM(I_b1, I_b2, I_b3, I_b4, I_b5, I_b6, I_b7, I_b8,PB_0)</f>
        <v>6</v>
      </c>
      <c r="C12" s="114">
        <f>FLOOR(B12/2,1)*2</f>
        <v>6</v>
      </c>
      <c r="D12" s="10">
        <f>IF(B12=C12,0,1)</f>
        <v>0</v>
      </c>
      <c r="F12" s="90" t="s">
        <v>7</v>
      </c>
      <c r="G12" s="91"/>
      <c r="H12" s="96">
        <f>8*I_B1_8+4*I_B1_4+2*I_B1_2+I_B1_1</f>
        <v>1</v>
      </c>
      <c r="J12" s="99" t="s">
        <v>11</v>
      </c>
      <c r="K12" s="100"/>
      <c r="L12" s="105">
        <f>8*O_B1_8+4*O_B1_4+2*O_B1_2+O_B1_1</f>
        <v>0</v>
      </c>
      <c r="N12" s="108" t="s">
        <v>32</v>
      </c>
      <c r="O12" s="109"/>
      <c r="P12" s="10">
        <f>8*C_B1_8+4*C_B1_4+2*C_B1_2+C_B1_1</f>
        <v>0</v>
      </c>
    </row>
    <row r="13" spans="1:23" x14ac:dyDescent="0.25">
      <c r="A13" s="8" t="s">
        <v>3</v>
      </c>
      <c r="B13" s="115">
        <f>SUM(I_b1, I_b2, I_b4, I_b5, I_b7,PB_1)</f>
        <v>4</v>
      </c>
      <c r="C13" s="115">
        <f t="shared" ref="C13:C16" si="0">FLOOR(B13/2,1)*2</f>
        <v>4</v>
      </c>
      <c r="D13" s="11">
        <f>IF(B13=C13,0,1)</f>
        <v>0</v>
      </c>
      <c r="F13" s="92" t="s">
        <v>8</v>
      </c>
      <c r="G13" s="93"/>
      <c r="H13" s="97">
        <f>8*I_B2_8+4*I_B2_4+2*I_B2_2+I_B2_1</f>
        <v>7</v>
      </c>
      <c r="J13" s="101" t="s">
        <v>12</v>
      </c>
      <c r="K13" s="102"/>
      <c r="L13" s="106">
        <f>8*O_B2_8+4*O_B2_4+2*O_B2_2+O_B2_1</f>
        <v>0</v>
      </c>
      <c r="N13" s="110" t="s">
        <v>33</v>
      </c>
      <c r="O13" s="111"/>
      <c r="P13" s="11">
        <f>8*C_B2_8+4*C_B2_4+2*C_B2_2+C_B2_1</f>
        <v>0</v>
      </c>
    </row>
    <row r="14" spans="1:23" x14ac:dyDescent="0.25">
      <c r="A14" s="8" t="s">
        <v>4</v>
      </c>
      <c r="B14" s="115">
        <f>SUM(I_b1, I_b3, I_b4, I_b6, I_b7,PB_2)</f>
        <v>4</v>
      </c>
      <c r="C14" s="115">
        <f t="shared" si="0"/>
        <v>4</v>
      </c>
      <c r="D14" s="11">
        <f>IF(B14=C14,0,2)</f>
        <v>0</v>
      </c>
      <c r="F14" s="92" t="s">
        <v>10</v>
      </c>
      <c r="G14" s="93"/>
      <c r="H14" s="97">
        <f>8*I_B3_8+4*I_B3_4+2*I_B3_2+I_B3_1</f>
        <v>15</v>
      </c>
      <c r="J14" s="101" t="s">
        <v>13</v>
      </c>
      <c r="K14" s="102"/>
      <c r="L14" s="106">
        <f>8*O_B3_8+4*O_B3_4+2*O_B3_2+O_B3_1</f>
        <v>15</v>
      </c>
      <c r="N14" s="110" t="s">
        <v>34</v>
      </c>
      <c r="O14" s="111"/>
      <c r="P14" s="11">
        <f>8*C_B3_8+4*C_B3_4+2*C_B3_2+C_B3_1</f>
        <v>15</v>
      </c>
    </row>
    <row r="15" spans="1:23" ht="15.75" thickBot="1" x14ac:dyDescent="0.3">
      <c r="A15" s="8" t="s">
        <v>5</v>
      </c>
      <c r="B15" s="115">
        <f>SUM(I_b2, I_b3, I_b4, I_b8,PB_4)</f>
        <v>4</v>
      </c>
      <c r="C15" s="115">
        <f t="shared" si="0"/>
        <v>4</v>
      </c>
      <c r="D15" s="11">
        <f>IF(B15=C15,0,4)</f>
        <v>0</v>
      </c>
      <c r="F15" s="94" t="s">
        <v>9</v>
      </c>
      <c r="G15" s="95"/>
      <c r="H15" s="98">
        <f>8*I_B4_8+4*I_B4_4+2*I_B4_2+I_B4_1</f>
        <v>8</v>
      </c>
      <c r="J15" s="103" t="s">
        <v>14</v>
      </c>
      <c r="K15" s="104"/>
      <c r="L15" s="107">
        <f>8*O_B4_8+4*O_B4_4+2*O_B4_2+O_B4_1</f>
        <v>8</v>
      </c>
      <c r="N15" s="112" t="s">
        <v>35</v>
      </c>
      <c r="O15" s="113"/>
      <c r="P15" s="12">
        <f>8*C_B4_8+4*C_B4_4+2*C_B4_2+C_B4_1</f>
        <v>8</v>
      </c>
    </row>
    <row r="16" spans="1:23" ht="15.75" thickBot="1" x14ac:dyDescent="0.3">
      <c r="A16" s="9" t="s">
        <v>6</v>
      </c>
      <c r="B16" s="116">
        <f>SUM(I_b5, I_b6, I_b7, I_b8,PB_8)</f>
        <v>2</v>
      </c>
      <c r="C16" s="116">
        <f t="shared" si="0"/>
        <v>2</v>
      </c>
      <c r="D16" s="12">
        <f>IF(B16=C16,0,8)</f>
        <v>0</v>
      </c>
    </row>
    <row r="17" spans="1:4" ht="15.75" thickBot="1" x14ac:dyDescent="0.3"/>
    <row r="18" spans="1:4" x14ac:dyDescent="0.25">
      <c r="A18" s="118" t="s">
        <v>36</v>
      </c>
      <c r="B18" s="119"/>
      <c r="C18" s="119"/>
      <c r="D18" s="10">
        <f>SUM(D13:D16)</f>
        <v>0</v>
      </c>
    </row>
    <row r="19" spans="1:4" x14ac:dyDescent="0.25">
      <c r="A19" s="120" t="s">
        <v>39</v>
      </c>
      <c r="B19" s="117"/>
      <c r="C19" s="117"/>
      <c r="D19" s="121" t="str">
        <f>IF(OR(BadBit=1,BadBit=2,BadBit=4,BadBit=8),IF(OnlyOneBit="Yes","Yes","No"),"No")</f>
        <v>No</v>
      </c>
    </row>
    <row r="20" spans="1:4" x14ac:dyDescent="0.25">
      <c r="A20" s="120" t="s">
        <v>37</v>
      </c>
      <c r="B20" s="117"/>
      <c r="C20" s="117"/>
      <c r="D20" s="121" t="str">
        <f>IF(BadBit=0,IF(P_0=0,"No","Yes"),IF(P_0=1,"Yes","No"))</f>
        <v>No</v>
      </c>
    </row>
    <row r="21" spans="1:4" ht="15.75" thickBot="1" x14ac:dyDescent="0.3">
      <c r="A21" s="122" t="s">
        <v>38</v>
      </c>
      <c r="B21" s="123"/>
      <c r="C21" s="123"/>
      <c r="D21" s="124" t="str">
        <f>IF(AND(BadBit&gt;0,OnlyOneBit="No"),"Yes","No")</f>
        <v>No</v>
      </c>
    </row>
  </sheetData>
  <sheetProtection sheet="1" objects="1" scenarios="1" selectLockedCells="1"/>
  <mergeCells count="16">
    <mergeCell ref="A20:C20"/>
    <mergeCell ref="A21:C21"/>
    <mergeCell ref="N12:O12"/>
    <mergeCell ref="N13:O13"/>
    <mergeCell ref="N14:O14"/>
    <mergeCell ref="N15:O15"/>
    <mergeCell ref="A18:C18"/>
    <mergeCell ref="A19:C19"/>
    <mergeCell ref="F12:G12"/>
    <mergeCell ref="F13:G13"/>
    <mergeCell ref="F14:G14"/>
    <mergeCell ref="F15:G15"/>
    <mergeCell ref="J12:K12"/>
    <mergeCell ref="J13:K13"/>
    <mergeCell ref="J14:K14"/>
    <mergeCell ref="J15:K15"/>
  </mergeCells>
  <conditionalFormatting sqref="S9:V9">
    <cfRule type="expression" dxfId="1" priority="2">
      <formula>$D$21="Yes"</formula>
    </cfRule>
    <cfRule type="expression" dxfId="0" priority="1">
      <formula>SUM($D$12:$D$16)=0</formula>
    </cfRule>
  </conditionalFormatting>
  <dataValidations count="1">
    <dataValidation type="list" showInputMessage="1" showErrorMessage="1" sqref="E3:Q3">
      <formula1>"0, 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132</vt:i4>
      </vt:variant>
    </vt:vector>
  </HeadingPairs>
  <TitlesOfParts>
    <vt:vector size="134" baseType="lpstr">
      <vt:lpstr>Encode</vt:lpstr>
      <vt:lpstr>Decode</vt:lpstr>
      <vt:lpstr>Decode!BadBit</vt:lpstr>
      <vt:lpstr>Decode!C_B1_1</vt:lpstr>
      <vt:lpstr>Decode!C_B1_2</vt:lpstr>
      <vt:lpstr>Decode!C_B1_4</vt:lpstr>
      <vt:lpstr>Decode!C_B1_8</vt:lpstr>
      <vt:lpstr>Decode!C_B2_1</vt:lpstr>
      <vt:lpstr>Decode!C_B2_2</vt:lpstr>
      <vt:lpstr>Decode!C_B2_4</vt:lpstr>
      <vt:lpstr>Decode!C_B2_8</vt:lpstr>
      <vt:lpstr>Decode!C_B3_1</vt:lpstr>
      <vt:lpstr>Decode!C_B3_2</vt:lpstr>
      <vt:lpstr>Decode!C_B3_4</vt:lpstr>
      <vt:lpstr>Decode!C_B3_8</vt:lpstr>
      <vt:lpstr>Decode!C_B4_1</vt:lpstr>
      <vt:lpstr>Decode!C_B4_2</vt:lpstr>
      <vt:lpstr>Decode!C_B4_4</vt:lpstr>
      <vt:lpstr>Decode!C_B4_8</vt:lpstr>
      <vt:lpstr>Decode!CB_1</vt:lpstr>
      <vt:lpstr>Decode!CB_2</vt:lpstr>
      <vt:lpstr>Decode!CB_3</vt:lpstr>
      <vt:lpstr>Decode!CB_4</vt:lpstr>
      <vt:lpstr>HexTable</vt:lpstr>
      <vt:lpstr>Decode!I_b1</vt:lpstr>
      <vt:lpstr>Encode!I_b1</vt:lpstr>
      <vt:lpstr>Decode!I_B1_1</vt:lpstr>
      <vt:lpstr>Encode!I_B1_1</vt:lpstr>
      <vt:lpstr>Decode!I_B1_2</vt:lpstr>
      <vt:lpstr>Encode!I_B1_2</vt:lpstr>
      <vt:lpstr>Decode!I_B1_4</vt:lpstr>
      <vt:lpstr>Encode!I_B1_4</vt:lpstr>
      <vt:lpstr>Decode!I_B1_8</vt:lpstr>
      <vt:lpstr>Encode!I_B1_8</vt:lpstr>
      <vt:lpstr>Decode!I_b2</vt:lpstr>
      <vt:lpstr>Encode!I_b2</vt:lpstr>
      <vt:lpstr>Decode!I_B2_1</vt:lpstr>
      <vt:lpstr>Encode!I_B2_1</vt:lpstr>
      <vt:lpstr>Decode!I_B2_2</vt:lpstr>
      <vt:lpstr>Encode!I_B2_2</vt:lpstr>
      <vt:lpstr>Decode!I_B2_4</vt:lpstr>
      <vt:lpstr>Encode!I_B2_4</vt:lpstr>
      <vt:lpstr>Decode!I_B2_8</vt:lpstr>
      <vt:lpstr>Encode!I_B2_8</vt:lpstr>
      <vt:lpstr>Decode!I_b3</vt:lpstr>
      <vt:lpstr>Encode!I_b3</vt:lpstr>
      <vt:lpstr>Decode!I_B3_1</vt:lpstr>
      <vt:lpstr>Encode!I_B3_1</vt:lpstr>
      <vt:lpstr>Decode!I_B3_2</vt:lpstr>
      <vt:lpstr>Encode!I_B3_2</vt:lpstr>
      <vt:lpstr>Decode!I_B3_4</vt:lpstr>
      <vt:lpstr>Encode!I_B3_4</vt:lpstr>
      <vt:lpstr>Decode!I_B3_8</vt:lpstr>
      <vt:lpstr>Encode!I_B3_8</vt:lpstr>
      <vt:lpstr>Decode!I_b4</vt:lpstr>
      <vt:lpstr>Encode!I_b4</vt:lpstr>
      <vt:lpstr>Decode!I_B4_1</vt:lpstr>
      <vt:lpstr>Encode!I_B4_1</vt:lpstr>
      <vt:lpstr>Decode!I_B4_2</vt:lpstr>
      <vt:lpstr>Encode!I_B4_2</vt:lpstr>
      <vt:lpstr>Decode!I_B4_4</vt:lpstr>
      <vt:lpstr>Encode!I_B4_4</vt:lpstr>
      <vt:lpstr>Decode!I_B4_8</vt:lpstr>
      <vt:lpstr>Encode!I_B4_8</vt:lpstr>
      <vt:lpstr>Decode!I_b5</vt:lpstr>
      <vt:lpstr>Encode!I_b5</vt:lpstr>
      <vt:lpstr>Decode!I_b6</vt:lpstr>
      <vt:lpstr>Encode!I_b6</vt:lpstr>
      <vt:lpstr>Decode!I_b7</vt:lpstr>
      <vt:lpstr>Encode!I_b7</vt:lpstr>
      <vt:lpstr>Decode!I_b8</vt:lpstr>
      <vt:lpstr>Encode!I_b8</vt:lpstr>
      <vt:lpstr>Decode!IB_1</vt:lpstr>
      <vt:lpstr>Encode!IB_1</vt:lpstr>
      <vt:lpstr>Decode!IB_2</vt:lpstr>
      <vt:lpstr>Encode!IB_2</vt:lpstr>
      <vt:lpstr>Decode!IB_3</vt:lpstr>
      <vt:lpstr>Encode!IB_3</vt:lpstr>
      <vt:lpstr>Decode!IB_4</vt:lpstr>
      <vt:lpstr>Encode!IB_4</vt:lpstr>
      <vt:lpstr>Encode!InByte1</vt:lpstr>
      <vt:lpstr>Decode!O_B1_1</vt:lpstr>
      <vt:lpstr>Encode!O_B1_1</vt:lpstr>
      <vt:lpstr>Decode!O_B1_2</vt:lpstr>
      <vt:lpstr>Encode!O_B1_2</vt:lpstr>
      <vt:lpstr>Decode!O_B1_4</vt:lpstr>
      <vt:lpstr>Encode!O_B1_4</vt:lpstr>
      <vt:lpstr>Decode!O_B1_8</vt:lpstr>
      <vt:lpstr>Encode!O_B1_8</vt:lpstr>
      <vt:lpstr>Decode!O_B2_1</vt:lpstr>
      <vt:lpstr>Encode!O_B2_1</vt:lpstr>
      <vt:lpstr>Decode!O_B2_2</vt:lpstr>
      <vt:lpstr>Encode!O_B2_2</vt:lpstr>
      <vt:lpstr>Decode!O_B2_4</vt:lpstr>
      <vt:lpstr>Encode!O_B2_4</vt:lpstr>
      <vt:lpstr>Decode!O_B2_8</vt:lpstr>
      <vt:lpstr>Encode!O_B2_8</vt:lpstr>
      <vt:lpstr>Decode!O_B3_1</vt:lpstr>
      <vt:lpstr>Encode!O_B3_1</vt:lpstr>
      <vt:lpstr>Decode!O_B3_2</vt:lpstr>
      <vt:lpstr>Encode!O_B3_2</vt:lpstr>
      <vt:lpstr>Decode!O_B3_4</vt:lpstr>
      <vt:lpstr>Encode!O_B3_4</vt:lpstr>
      <vt:lpstr>Decode!O_B3_8</vt:lpstr>
      <vt:lpstr>Encode!O_B3_8</vt:lpstr>
      <vt:lpstr>Decode!O_B4_1</vt:lpstr>
      <vt:lpstr>Encode!O_B4_1</vt:lpstr>
      <vt:lpstr>Decode!O_B4_2</vt:lpstr>
      <vt:lpstr>Encode!O_B4_2</vt:lpstr>
      <vt:lpstr>Decode!O_B4_4</vt:lpstr>
      <vt:lpstr>Encode!O_B4_4</vt:lpstr>
      <vt:lpstr>Decode!O_B4_8</vt:lpstr>
      <vt:lpstr>Encode!O_B4_8</vt:lpstr>
      <vt:lpstr>Decode!OB_1</vt:lpstr>
      <vt:lpstr>Encode!OB_1</vt:lpstr>
      <vt:lpstr>Decode!OB_2</vt:lpstr>
      <vt:lpstr>Encode!OB_2</vt:lpstr>
      <vt:lpstr>Decode!OB_3</vt:lpstr>
      <vt:lpstr>Encode!OB_3</vt:lpstr>
      <vt:lpstr>Decode!OB_4</vt:lpstr>
      <vt:lpstr>Encode!OB_4</vt:lpstr>
      <vt:lpstr>Decode!OnlyOneBit</vt:lpstr>
      <vt:lpstr>Decode!P_0</vt:lpstr>
      <vt:lpstr>Decode!ParityBitOnly</vt:lpstr>
      <vt:lpstr>Decode!PB_0</vt:lpstr>
      <vt:lpstr>Encode!PB_0</vt:lpstr>
      <vt:lpstr>Decode!PB_1</vt:lpstr>
      <vt:lpstr>Encode!PB_1</vt:lpstr>
      <vt:lpstr>Decode!PB_2</vt:lpstr>
      <vt:lpstr>Encode!PB_2</vt:lpstr>
      <vt:lpstr>Decode!PB_4</vt:lpstr>
      <vt:lpstr>Encode!PB_4</vt:lpstr>
      <vt:lpstr>Decode!PB_8</vt:lpstr>
      <vt:lpstr>Encode!PB_8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 Slocum</dc:creator>
  <cp:lastModifiedBy>David R Slocum</cp:lastModifiedBy>
  <dcterms:created xsi:type="dcterms:W3CDTF">2017-05-09T02:07:01Z</dcterms:created>
  <dcterms:modified xsi:type="dcterms:W3CDTF">2017-05-31T04:47:13Z</dcterms:modified>
</cp:coreProperties>
</file>