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20250303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<sst xmlns="http://schemas.openxmlformats.org/spreadsheetml/2006/main" count="1" uniqueCount="1">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</sst>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_-;\-* #,##0.00_-;_-* &quot;-&quot;??_-;_-@_-"/>
  </numFmts>
  <fonts count="4"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 val="true"/>
      <sz val="12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bottom"/>
    </xf>
    <xf applyAlignment="true" applyBorder="false" applyFill="false" applyFont="true" applyNumberFormat="false" applyProtection="false" borderId="2" fillId="0" fontId="1" numFmtId="0" xfId="0">
      <alignment vertical="bottom"/>
    </xf>
    <xf applyAlignment="true" applyBorder="false" applyFill="false" applyFont="true" applyNumberFormat="false" applyProtection="false" borderId="3" fillId="0" fontId="1" numFmtId="0" xfId="0">
      <alignment vertical="center"/>
    </xf>
    <xf applyAlignment="true" applyBorder="false" applyFill="false" applyFont="true" applyNumberFormat="false" applyProtection="false" borderId="4" fillId="0" fontId="1" numFmtId="0" xfId="0">
      <alignment vertical="center" wrapText="true"/>
    </xf>
    <xf applyAlignment="true" applyBorder="false" applyFill="false" applyFont="true" applyNumberFormat="false" applyProtection="false" borderId="5" fillId="0" fontId="1" numFmtId="0" xfId="0">
      <alignment horizontal="left" vertical="center"/>
    </xf>
    <xf applyAlignment="true" applyBorder="false" applyFill="false" applyFont="true" applyNumberFormat="false" applyProtection="false" borderId="6" fillId="0" fontId="2" numFmtId="0" xfId="0">
      <alignment vertical="bottom"/>
    </xf>
    <xf applyAlignment="true" applyBorder="false" applyFill="false" applyFont="true" applyNumberFormat="false" applyProtection="false" borderId="7" fillId="0" fontId="3" numFmtId="0" xfId="0">
      <alignment vertical="bottom"/>
    </xf>
    <xf applyAlignment="true" applyBorder="false" applyFill="false" applyFont="true" applyNumberFormat="false" applyProtection="false" borderId="8" fillId="0" fontId="1" numFmtId="0" xfId="0">
      <alignment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76"/>
    <col collapsed="false" customWidth="true" hidden="false" max="3" min="3" style="0" width="14"/>
    <col collapsed="false" customWidth="true" hidden="false" max="4" min="4" style="0" width="9"/>
    <col collapsed="false" customWidth="true" hidden="false" max="5" min="5" style="0" width="15"/>
    <col collapsed="false" customWidth="true" hidden="false" max="6" min="6" style="0" width="14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9" r="1">
      <c r="A1" s="2" t="str">
        <v>Vintage</v>
      </c>
      <c r="C1" s="2" t="str">
        <v>Size</v>
      </c>
      <c r="D1" s="2" t="str">
        <v>瓶數</v>
      </c>
      <c r="E1" s="1" t="str">
        <v>HKD</v>
      </c>
      <c r="F1" s="1"/>
    </row>
    <row customHeight="true" ht="19" r="2">
      <c r="B2" s="7" t="str">
        <v>Italy</v>
      </c>
      <c r="C2" s="7"/>
    </row>
    <row customHeight="true" ht="19" r="3">
      <c r="B3" s="6" t="str">
        <v>Barolo</v>
      </c>
      <c r="C3" s="6"/>
    </row>
    <row customHeight="true" ht="19" r="4">
      <c r="A4" s="2">
        <v>1990</v>
      </c>
      <c r="B4" s="2" t="str">
        <v>Bruno Giacosa Barolo Riserva Falletto di Serralunga d'Alba 1990</v>
      </c>
      <c r="C4" s="2" t="str">
        <v>750ml</v>
      </c>
      <c r="D4" s="2">
        <v>1</v>
      </c>
      <c r="E4" s="1">
        <v>10380</v>
      </c>
    </row>
    <row customHeight="true" ht="19" r="5">
      <c r="A5" s="2">
        <v>1989</v>
      </c>
      <c r="B5" s="2" t="str">
        <v>Bruno Giacosa Barolo Riserva Falletto di Serralunga d'Alba 1989</v>
      </c>
      <c r="C5" s="2" t="str">
        <v>750ml</v>
      </c>
      <c r="D5" s="2">
        <v>1</v>
      </c>
      <c r="E5" s="1">
        <v>12500</v>
      </c>
    </row>
    <row customHeight="true" ht="19" r="6">
      <c r="A6" s="2">
        <v>2014</v>
      </c>
      <c r="B6" s="2" t="str">
        <v>Giuseppe Mascarello e Figlio Monprivato Barolo 2014</v>
      </c>
      <c r="C6" s="2" t="str">
        <v>750ml</v>
      </c>
      <c r="D6" s="2">
        <v>3</v>
      </c>
      <c r="E6" s="1">
        <v>1700</v>
      </c>
    </row>
    <row customHeight="true" ht="19" r="7">
      <c r="A7" s="2">
        <v>2013</v>
      </c>
      <c r="B7" s="2" t="str">
        <v>Bartolo Mascarello Barolo Artist Label 2013</v>
      </c>
      <c r="C7" s="2" t="str">
        <v>750ml</v>
      </c>
      <c r="D7" s="2">
        <v>1</v>
      </c>
      <c r="E7" s="1">
        <v>3900</v>
      </c>
    </row>
    <row customHeight="true" ht="19" r="8">
      <c r="A8" s="2">
        <v>1997</v>
      </c>
      <c r="B8" s="2" t="str">
        <v>Bartolo Mascarello Barolo Artist Label 1997</v>
      </c>
      <c r="C8" s="2" t="str">
        <v>1500ml</v>
      </c>
      <c r="D8" s="2">
        <v>1</v>
      </c>
      <c r="E8" s="1">
        <v>11000</v>
      </c>
    </row>
    <row customHeight="true" ht="19" r="9">
      <c r="A9" s="2">
        <v>2010</v>
      </c>
      <c r="B9" s="2" t="str">
        <v>Bartolo Mascarello Barolo 2010</v>
      </c>
      <c r="C9" s="2" t="str">
        <v>750ml</v>
      </c>
      <c r="D9" s="2">
        <v>4</v>
      </c>
      <c r="E9" s="1">
        <v>4100</v>
      </c>
    </row>
    <row customHeight="true" ht="19" r="10">
      <c r="A10" s="2">
        <v>2008</v>
      </c>
      <c r="B10" s="2" t="str">
        <v>Bartolo Mascarello Barolo 2008</v>
      </c>
      <c r="C10" s="2" t="str">
        <v>750ml</v>
      </c>
      <c r="D10" s="2">
        <v>6</v>
      </c>
      <c r="E10" s="1">
        <v>3600</v>
      </c>
    </row>
    <row customHeight="true" ht="19" r="11">
      <c r="A11" s="2">
        <v>2007</v>
      </c>
      <c r="B11" s="2" t="str">
        <v>Bartolo Mascarello Barolo 2007</v>
      </c>
      <c r="C11" s="2" t="str">
        <v>750ml</v>
      </c>
      <c r="D11" s="2">
        <v>3</v>
      </c>
      <c r="E11" s="1">
        <v>3200</v>
      </c>
    </row>
    <row customHeight="true" ht="19" r="12">
      <c r="A12" s="2">
        <v>1990</v>
      </c>
      <c r="B12" s="2" t="str">
        <v>Bartolo Mascarello Barolo 1990</v>
      </c>
      <c r="C12" s="2" t="str">
        <v>1500ml</v>
      </c>
      <c r="D12" s="2">
        <v>1</v>
      </c>
      <c r="E12" s="1">
        <v>10000</v>
      </c>
    </row>
    <row customHeight="true" ht="19" r="13">
      <c r="A13" s="2">
        <v>1989</v>
      </c>
      <c r="B13" s="2" t="str">
        <v>Bartolo Mascarello Barolo 1989</v>
      </c>
      <c r="C13" s="2" t="str">
        <v>1500ml</v>
      </c>
      <c r="D13" s="2">
        <v>1</v>
      </c>
      <c r="E13" s="1">
        <v>10000</v>
      </c>
    </row>
    <row customHeight="true" ht="19" r="14">
      <c r="A14" s="2">
        <v>2005</v>
      </c>
      <c r="B14" s="2" t="str">
        <v>Giuseppe Cappellano Barolo Pie Franco Otin Fiorin 2005</v>
      </c>
      <c r="C14" s="2" t="str">
        <v>750ml</v>
      </c>
      <c r="D14" s="2">
        <v>3</v>
      </c>
      <c r="E14" s="1">
        <v>5350</v>
      </c>
    </row>
    <row customHeight="true" ht="19" r="15">
      <c r="A15" s="2">
        <v>2001</v>
      </c>
      <c r="B15" s="2" t="str">
        <v>Barolo Cascina Francia Giacomo Conterno  2001</v>
      </c>
      <c r="C15" s="2" t="str">
        <v>750ml</v>
      </c>
      <c r="D15" s="2">
        <v>3</v>
      </c>
      <c r="E15" s="1">
        <v>3250</v>
      </c>
    </row>
    <row customHeight="true" ht="19" r="16">
      <c r="A16" s="2">
        <v>1996</v>
      </c>
      <c r="B16" s="3" t="str">
        <v>Vietti Villero Riserva 1996</v>
      </c>
      <c r="C16" s="2" t="str">
        <v>750ml</v>
      </c>
      <c r="D16" s="2">
        <v>2</v>
      </c>
      <c r="E16" s="1">
        <v>5000</v>
      </c>
    </row>
    <row customHeight="true" ht="19" r="17">
      <c r="A17" s="2">
        <v>2008</v>
      </c>
      <c r="B17" s="2" t="str">
        <v>Guiseppe Mascarello E Figlio Barolo Riserva Monprivato Ca Morissio 2008</v>
      </c>
      <c r="C17" s="2" t="str">
        <v>750ml</v>
      </c>
      <c r="D17" s="2">
        <v>3</v>
      </c>
      <c r="E17" s="1">
        <v>4450</v>
      </c>
    </row>
    <row customHeight="true" ht="19" r="18">
      <c r="A18" s="2">
        <v>1971</v>
      </c>
      <c r="B18" s="2" t="str">
        <v>Antichi Poderi dei Marchesi di Barolo Riserva Speciale 1971</v>
      </c>
      <c r="C18" s="2" t="str">
        <v>750ml</v>
      </c>
      <c r="D18" s="2">
        <v>1</v>
      </c>
      <c r="E18" s="1">
        <v>1400</v>
      </c>
    </row>
    <row customHeight="true" ht="19" r="19">
      <c r="A19" s="2">
        <v>2000</v>
      </c>
      <c r="B19" s="2" t="str">
        <v>Aldo Conterno Barolo Riserva Granbussia 2000</v>
      </c>
      <c r="C19" s="2" t="str">
        <v>750ml</v>
      </c>
      <c r="D19" s="2">
        <v>2</v>
      </c>
      <c r="E19" s="1">
        <v>3300</v>
      </c>
    </row>
    <row customHeight="true" ht="19" r="20">
      <c r="A20" s="2">
        <v>1998</v>
      </c>
      <c r="B20" s="2" t="str">
        <v>Aldo Conterno Barolo Riserva Granbussia 1998</v>
      </c>
      <c r="C20" s="2" t="str">
        <v>750ml</v>
      </c>
      <c r="D20" s="2">
        <v>4</v>
      </c>
      <c r="E20" s="1">
        <v>4100</v>
      </c>
    </row>
    <row customHeight="true" ht="19" r="21">
      <c r="A21" s="2">
        <v>1997</v>
      </c>
      <c r="B21" s="2" t="str">
        <v>Aldo Conterno Barolo Riserva Granbussia 1997</v>
      </c>
      <c r="C21" s="2" t="str">
        <v>750ml</v>
      </c>
      <c r="D21" s="2">
        <v>1</v>
      </c>
      <c r="E21" s="1">
        <v>4300</v>
      </c>
    </row>
    <row customHeight="true" ht="19" r="22">
      <c r="A22" s="2">
        <v>2005</v>
      </c>
      <c r="B22" s="2" t="str">
        <v>Aldo Conterno Barolo Bricco Bussia Vigna Cicala 2005</v>
      </c>
      <c r="C22" s="2" t="str">
        <v>1500ml</v>
      </c>
      <c r="D22" s="2">
        <v>2</v>
      </c>
      <c r="E22" s="1">
        <v>2800</v>
      </c>
    </row>
    <row customHeight="true" ht="19" r="23">
      <c r="A23" s="2">
        <v>1978</v>
      </c>
      <c r="B23" s="2" t="str">
        <v>Aldo Conterno Barolo Bricco Bussia Vigna Cicala 1978</v>
      </c>
      <c r="C23" s="2" t="str">
        <v>750ml</v>
      </c>
      <c r="D23" s="2">
        <v>1</v>
      </c>
      <c r="E23" s="1">
        <v>4500</v>
      </c>
    </row>
    <row customHeight="true" ht="19" r="24">
      <c r="A24" s="2">
        <v>2006</v>
      </c>
      <c r="B24" s="2" t="str">
        <v>Aldo Conterno Barolo Romirasco Bussia 2006</v>
      </c>
      <c r="C24" s="2" t="str">
        <v>1500ml</v>
      </c>
      <c r="D24" s="2">
        <v>1</v>
      </c>
      <c r="E24" s="1">
        <v>4600</v>
      </c>
    </row>
    <row customHeight="true" ht="19" r="25">
      <c r="A25" s="2">
        <v>2015</v>
      </c>
      <c r="B25" s="2" t="str">
        <v>Lorenzo Accomasso Annunziata Barolo Riserva 2015</v>
      </c>
      <c r="C25" s="2" t="str">
        <v>750ml</v>
      </c>
      <c r="D25" s="2">
        <v>6</v>
      </c>
      <c r="E25" s="1">
        <v>2650</v>
      </c>
    </row>
    <row customHeight="true" ht="19" r="26">
      <c r="A26" s="2">
        <v>2016</v>
      </c>
      <c r="B26" s="2" t="str">
        <v>Oddero Barolo Vigna rionda Riserva 2016</v>
      </c>
      <c r="C26" s="2" t="str">
        <v>750ml</v>
      </c>
      <c r="D26" s="2">
        <v>3</v>
      </c>
      <c r="E26" s="1">
        <v>2350</v>
      </c>
    </row>
    <row customHeight="true" ht="19" r="27">
      <c r="A27" s="2">
        <v>2012</v>
      </c>
      <c r="B27" s="2" t="str">
        <v>Massolino Barolo Vigna Rionda Riserva 2012</v>
      </c>
      <c r="C27" s="2" t="str">
        <v>750ml</v>
      </c>
      <c r="D27" s="2">
        <v>48</v>
      </c>
      <c r="E27" s="1">
        <f>1250</f>
      </c>
    </row>
    <row customHeight="true" ht="19" r="28">
      <c r="A28" s="2">
        <v>1998</v>
      </c>
      <c r="B28" s="2" t="str">
        <v>Giuseppe Rinaldi Barolo Brunate-Le Coste 1998</v>
      </c>
      <c r="C28" s="2" t="str">
        <v>750ml</v>
      </c>
      <c r="D28" s="2">
        <v>1</v>
      </c>
      <c r="E28" s="1">
        <v>3800</v>
      </c>
    </row>
    <row customHeight="true" ht="19" r="29">
      <c r="A29" s="2">
        <v>2015</v>
      </c>
      <c r="B29" s="2" t="str">
        <v>G. B. Burlotto Cannubi Barolo 2015</v>
      </c>
      <c r="C29" s="2" t="str">
        <v>750ml</v>
      </c>
      <c r="D29" s="2">
        <v>1</v>
      </c>
      <c r="E29" s="1">
        <v>3200</v>
      </c>
    </row>
    <row customHeight="true" ht="19" r="30">
      <c r="A30" s="2">
        <v>2018</v>
      </c>
      <c r="B30" s="2" t="str">
        <v>Comm. G. B. Burlotto Barolo Vigneto Monvigliero 2018</v>
      </c>
      <c r="C30" s="2" t="str">
        <v>750ml</v>
      </c>
      <c r="D30" s="2">
        <v>3</v>
      </c>
      <c r="E30" s="1">
        <v>2700</v>
      </c>
    </row>
    <row customHeight="true" ht="19" r="31">
      <c r="A31" s="2">
        <v>2012</v>
      </c>
      <c r="B31" s="2" t="str">
        <v>Comm. G. B. Burlotto Barolo Vigneto Monvigliero 2012</v>
      </c>
      <c r="C31" s="2" t="str">
        <v>750ml</v>
      </c>
      <c r="D31" s="2">
        <v>2</v>
      </c>
      <c r="E31" s="1">
        <v>3200</v>
      </c>
    </row>
    <row customHeight="true" ht="19" r="32">
      <c r="A32" s="2">
        <v>2006</v>
      </c>
      <c r="B32" s="2" t="str">
        <v>Comm. G. B. Burlotto Barolo Vigneto Monvigliero 2006</v>
      </c>
      <c r="C32" s="2" t="str">
        <v>750ml</v>
      </c>
      <c r="D32" s="2">
        <v>1</v>
      </c>
      <c r="E32" s="1">
        <v>2600</v>
      </c>
    </row>
    <row customHeight="true" ht="19" r="33">
      <c r="A33" s="2">
        <v>2006</v>
      </c>
      <c r="B33" s="2" t="str">
        <v>Roagna Barolo La Rocca e La Pira Riserva 1995</v>
      </c>
      <c r="C33" s="2" t="str">
        <v>1500ml</v>
      </c>
      <c r="D33" s="2">
        <v>3</v>
      </c>
      <c r="E33" s="1">
        <v>4800</v>
      </c>
    </row>
    <row customHeight="true" ht="19" r="34">
      <c r="A34" s="2">
        <v>1999</v>
      </c>
      <c r="B34" s="2" t="str">
        <v>Roberto Voerzio Barolo Cerequio 1999</v>
      </c>
      <c r="C34" s="2" t="str">
        <v>750ml</v>
      </c>
      <c r="D34" s="2">
        <v>2</v>
      </c>
      <c r="E34" s="1">
        <v>2100</v>
      </c>
    </row>
    <row customHeight="true" ht="19" r="35">
      <c r="A35" s="2">
        <v>2013</v>
      </c>
      <c r="B35" s="2" t="str">
        <v>Ester Canale Barolo Vigna Rionda 2013</v>
      </c>
      <c r="C35" s="2" t="str">
        <v>750ml</v>
      </c>
      <c r="D35" s="2">
        <v>2</v>
      </c>
      <c r="E35" s="1">
        <v>1600</v>
      </c>
    </row>
    <row customHeight="true" ht="19" r="36">
      <c r="A36" s="2" t="str"/>
    </row>
    <row customHeight="true" ht="19" r="37">
      <c r="B37" s="6" t="str">
        <v>Barbaresco</v>
      </c>
      <c r="C37" s="6"/>
    </row>
    <row customHeight="true" ht="19" r="38">
      <c r="A38" s="2">
        <v>2014</v>
      </c>
      <c r="B38" s="2" t="str">
        <v>Roagna Crichet Paje Barbaresco 2014</v>
      </c>
      <c r="C38" s="2" t="str">
        <v>750ml</v>
      </c>
      <c r="D38" s="2">
        <v>8</v>
      </c>
      <c r="E38" s="1">
        <v>8800</v>
      </c>
    </row>
    <row customHeight="true" ht="19" r="39">
      <c r="A39" s="2">
        <v>2014</v>
      </c>
      <c r="B39" s="2" t="str">
        <v>Roagna Barbaresco Asili Vecchie Viti 2014</v>
      </c>
      <c r="C39" s="2" t="str">
        <v>750ml</v>
      </c>
      <c r="D39" s="2">
        <v>6</v>
      </c>
      <c r="E39" s="1">
        <v>2200</v>
      </c>
    </row>
    <row customHeight="true" ht="19" r="40">
      <c r="A40" s="2">
        <v>1989</v>
      </c>
      <c r="B40" s="2" t="str">
        <v>Gaja Sori Tildin Barbaresco DOCG 1989</v>
      </c>
      <c r="C40" s="2" t="str">
        <v>750ml</v>
      </c>
      <c r="D40" s="2">
        <v>3</v>
      </c>
      <c r="E40" s="1">
        <v>6800</v>
      </c>
    </row>
    <row customHeight="true" ht="19" r="41">
      <c r="A41" s="2">
        <v>1989</v>
      </c>
      <c r="B41" s="2" t="str">
        <v>Gaja Sori Tildin Barbaresco DOCG 1989 (Nicked label)</v>
      </c>
      <c r="C41" s="2" t="str">
        <v>750ml</v>
      </c>
      <c r="D41" s="2">
        <v>1</v>
      </c>
      <c r="E41" s="1">
        <v>6300</v>
      </c>
    </row>
    <row customHeight="true" ht="19" r="42">
      <c r="A42" s="2">
        <v>2000</v>
      </c>
      <c r="B42" s="2" t="str">
        <v>Bruno Giacosa Barbaresco Riserva Asili 2000</v>
      </c>
      <c r="C42" s="2" t="str">
        <v>750ml</v>
      </c>
      <c r="D42" s="2">
        <v>1</v>
      </c>
      <c r="E42" s="1">
        <v>5000</v>
      </c>
    </row>
    <row customHeight="true" ht="19" r="43">
      <c r="A43" s="2">
        <v>1986</v>
      </c>
      <c r="B43" s="2" t="str">
        <v>Gaja Barbaresco 1986</v>
      </c>
      <c r="C43" s="2" t="str">
        <v>750ml</v>
      </c>
      <c r="D43" s="2">
        <v>1</v>
      </c>
      <c r="E43" s="1">
        <v>2500</v>
      </c>
    </row>
    <row customHeight="true" ht="19" r="44">
      <c r="A44" s="2">
        <v>1998</v>
      </c>
      <c r="B44" s="2" t="str">
        <v>Bruno Giacosa Albesani Barbaresco Santo Stefano Riserva 1998</v>
      </c>
      <c r="C44" s="2" t="str">
        <v>750ml</v>
      </c>
      <c r="D44" s="2">
        <v>1</v>
      </c>
      <c r="E44" s="1">
        <v>4800</v>
      </c>
    </row>
    <row customHeight="true" ht="19" r="45">
      <c r="A45" s="2">
        <v>2001</v>
      </c>
      <c r="B45" s="2" t="str">
        <v>Barbaresco Santo Stefano Bruno Giacosa 2001</v>
      </c>
      <c r="C45" s="2" t="str">
        <v>750ml</v>
      </c>
      <c r="D45" s="2">
        <v>3</v>
      </c>
      <c r="E45" s="1">
        <f>2200</f>
      </c>
    </row>
    <row customHeight="true" ht="19" r="46">
      <c r="A46" s="2">
        <v>1995</v>
      </c>
      <c r="B46" s="2" t="str">
        <v>Barbaresco Santo Stefano Bruno Giacosa 1995</v>
      </c>
      <c r="C46" s="2" t="str">
        <v>750ml</v>
      </c>
      <c r="D46" s="2">
        <v>1</v>
      </c>
      <c r="E46" s="1">
        <v>3000</v>
      </c>
    </row>
    <row customHeight="true" ht="19" r="47">
      <c r="A47" s="2">
        <v>2001</v>
      </c>
      <c r="B47" s="2" t="str">
        <v>Produttori del Barbaresco Barbaresco Riserva Asili 2001</v>
      </c>
      <c r="C47" s="2" t="str">
        <v>750ml</v>
      </c>
      <c r="D47" s="2">
        <v>2</v>
      </c>
      <c r="E47" s="1">
        <v>1450</v>
      </c>
    </row>
    <row customHeight="true" ht="19" r="48">
      <c r="A48" s="2">
        <v>1999</v>
      </c>
      <c r="B48" s="2" t="str">
        <v>Produttori del Barbaresco Barbaresco Riserva Paje 1999</v>
      </c>
      <c r="C48" s="2" t="str">
        <v>750ml</v>
      </c>
      <c r="D48" s="2">
        <v>6</v>
      </c>
      <c r="E48" s="1">
        <f>1400</f>
      </c>
    </row>
    <row customHeight="true" ht="19" r="49">
      <c r="A49" s="2">
        <v>1999</v>
      </c>
      <c r="B49" s="2" t="str">
        <v>Produttori del Barbaresco Barbaresco Riserva Rabaja 1999</v>
      </c>
      <c r="C49" s="2" t="str">
        <v>750ml</v>
      </c>
      <c r="D49" s="2">
        <v>12</v>
      </c>
      <c r="E49" s="1">
        <f>1350</f>
      </c>
    </row>
    <row customHeight="true" ht="19" r="50">
      <c r="A50" s="2" t="str"/>
    </row>
    <row customHeight="true" ht="19" r="51">
      <c r="B51" s="6" t="str">
        <v>Brunello di Montalcino</v>
      </c>
      <c r="C51" s="6"/>
    </row>
    <row customHeight="true" ht="19" r="52">
      <c r="A52" s="2">
        <v>1995</v>
      </c>
      <c r="B52" s="2" t="str">
        <v>Biondi Santi Brunello di Montalcino Il Grepppo 1995</v>
      </c>
      <c r="C52" s="2" t="str">
        <v>750ml</v>
      </c>
      <c r="D52" s="2">
        <v>1</v>
      </c>
      <c r="E52" s="1">
        <v>2000</v>
      </c>
    </row>
    <row customHeight="true" ht="19" r="53">
      <c r="A53" s="2">
        <v>2019</v>
      </c>
      <c r="B53" s="3" t="str">
        <v>Stella di Campalto Podere San Giuseppe Brunello di Montalcino Corso 2019</v>
      </c>
      <c r="C53" s="2" t="str">
        <v>1500ml</v>
      </c>
      <c r="D53" s="2">
        <v>2</v>
      </c>
      <c r="E53" s="1">
        <v>6000</v>
      </c>
    </row>
    <row customHeight="true" ht="19" r="54">
      <c r="A54" s="2">
        <v>2019</v>
      </c>
      <c r="B54" s="3" t="str">
        <v>Stella di Campalto Podere San Giuseppe Brunello di Montalcino Corso 2019</v>
      </c>
      <c r="C54" s="2" t="str">
        <v>750ml</v>
      </c>
      <c r="D54" s="2">
        <v>18</v>
      </c>
      <c r="E54" s="1">
        <f>2900</f>
      </c>
    </row>
    <row customHeight="true" ht="19" r="55">
      <c r="A55" s="2">
        <v>2016</v>
      </c>
      <c r="B55" s="3" t="str">
        <v>Stella di Campalto Podere San Giuseppe Brunello di Montalcino 2016</v>
      </c>
      <c r="C55" s="3" t="str">
        <v>1500ml</v>
      </c>
      <c r="D55" s="2">
        <v>2</v>
      </c>
      <c r="E55" s="1">
        <v>6800</v>
      </c>
    </row>
    <row customHeight="true" ht="19" r="56">
      <c r="A56" s="2">
        <v>2010</v>
      </c>
      <c r="B56" s="3" t="str">
        <v>Il Marroneto Brunello di Montalcino 2010</v>
      </c>
      <c r="C56" s="2" t="str">
        <v>750ml</v>
      </c>
      <c r="D56" s="2">
        <v>6</v>
      </c>
      <c r="E56" s="1">
        <v>1200</v>
      </c>
    </row>
    <row customHeight="true" ht="19" r="57">
      <c r="A57" s="2">
        <v>2013</v>
      </c>
      <c r="B57" s="2" t="str">
        <v>Brunello Di Montalcino La Cerbaiona Molinari 2013</v>
      </c>
      <c r="C57" s="2" t="str">
        <v>750ml</v>
      </c>
      <c r="D57" s="2">
        <v>9</v>
      </c>
      <c r="E57" s="1">
        <f>1350</f>
      </c>
    </row>
    <row customHeight="true" ht="19" r="58">
      <c r="A58" s="2">
        <v>2007</v>
      </c>
      <c r="B58" s="2" t="str">
        <v>Brunello Di Montalcino La Cerbaiona Molinari 2007</v>
      </c>
      <c r="C58" s="2" t="str">
        <v>750ml</v>
      </c>
      <c r="D58" s="2">
        <v>1</v>
      </c>
      <c r="E58" s="1">
        <v>1600</v>
      </c>
    </row>
    <row customHeight="true" ht="19" r="59">
      <c r="A59" s="2">
        <v>2006</v>
      </c>
      <c r="B59" s="2" t="str">
        <v>Brunello Di Montalcino La Cerbaiona Molinari 2006</v>
      </c>
      <c r="C59" s="2" t="str">
        <v>750ml</v>
      </c>
      <c r="D59" s="2">
        <v>2</v>
      </c>
      <c r="E59" s="1">
        <v>2400</v>
      </c>
    </row>
    <row customHeight="true" ht="19" r="60">
      <c r="A60" s="2">
        <v>2006</v>
      </c>
      <c r="B60" s="2" t="str">
        <v>Salvioni Brunello di Montalcino La Cerbaiola 2006</v>
      </c>
      <c r="C60" s="2" t="str">
        <v>750ml</v>
      </c>
      <c r="D60" s="2">
        <v>3</v>
      </c>
      <c r="E60" s="1">
        <v>1900</v>
      </c>
    </row>
    <row customHeight="true" ht="19" r="61">
      <c r="A61" s="2">
        <v>2005</v>
      </c>
      <c r="B61" s="2" t="str">
        <v>Poggio di Sotto Brunello di Montalcino Riserva 2005</v>
      </c>
      <c r="C61" s="2" t="str" xml:space="preserve">
        <v>750ml </v>
      </c>
      <c r="D61" s="2">
        <v>3</v>
      </c>
      <c r="E61" s="1">
        <f>3200</f>
      </c>
    </row>
    <row customHeight="true" ht="19" r="62">
      <c r="A62" s="2">
        <v>2012</v>
      </c>
      <c r="B62" s="2" t="str">
        <v>Baricci Brunello di Montalcino 2012</v>
      </c>
      <c r="C62" s="2" t="str">
        <v>750ml</v>
      </c>
      <c r="D62" s="2">
        <v>7</v>
      </c>
      <c r="E62" s="1">
        <v>1000</v>
      </c>
    </row>
    <row customHeight="true" ht="19" r="63">
      <c r="A63" s="2">
        <v>2011</v>
      </c>
      <c r="B63" s="2" t="str">
        <v>Baricci Brunello di Montalcino 2011</v>
      </c>
      <c r="C63" s="2" t="str">
        <v>750ml</v>
      </c>
      <c r="D63" s="2">
        <v>3</v>
      </c>
      <c r="E63" s="1">
        <v>950</v>
      </c>
    </row>
    <row customHeight="true" ht="19" r="64">
      <c r="A64" s="2">
        <v>2004</v>
      </c>
      <c r="B64" s="2" t="str">
        <v>Baricci Brunello di Montalcino 2004</v>
      </c>
      <c r="C64" s="2" t="str">
        <v>750ml</v>
      </c>
      <c r="D64" s="2">
        <v>1</v>
      </c>
      <c r="E64" s="1">
        <v>1200</v>
      </c>
    </row>
    <row customHeight="true" ht="19" r="65">
      <c r="A65" s="2" t="str"/>
    </row>
    <row customHeight="true" ht="19" r="66">
      <c r="B66" s="6" t="str">
        <v>Etna</v>
      </c>
      <c r="C66" s="6"/>
    </row>
    <row customHeight="true" ht="19" r="67">
      <c r="A67" s="2">
        <v>2016</v>
      </c>
      <c r="B67" s="2" t="str">
        <v>Cornelissen Magma Terre Siciliane IGT 2016</v>
      </c>
      <c r="C67" s="2" t="str">
        <v>750ml</v>
      </c>
      <c r="D67" s="2">
        <v>6</v>
      </c>
      <c r="E67" s="1">
        <f>2800</f>
      </c>
    </row>
    <row customHeight="true" ht="19" r="68">
      <c r="A68" s="2" t="str"/>
    </row>
    <row customHeight="true" ht="19" r="69">
      <c r="B69" s="6" t="str">
        <v>Toscana</v>
      </c>
      <c r="C69" s="6"/>
    </row>
    <row customHeight="true" ht="19" r="70">
      <c r="A70" s="2">
        <v>2004</v>
      </c>
      <c r="B70" s="2" t="str" xml:space="preserve">
        <v>Tua Rita Redigaffi IGT Toscana 2004 </v>
      </c>
      <c r="C70" s="2" t="str">
        <v>750ml</v>
      </c>
      <c r="D70" s="2">
        <v>2</v>
      </c>
      <c r="E70" s="1">
        <v>2200</v>
      </c>
    </row>
    <row customHeight="true" ht="19" r="71">
      <c r="A71" s="2" t="str"/>
    </row>
    <row customHeight="true" ht="19" r="72">
      <c r="B72" s="6" t="str">
        <v>Others</v>
      </c>
      <c r="C72" s="6"/>
    </row>
    <row customHeight="true" ht="19" r="73">
      <c r="A73" s="2">
        <v>1990</v>
      </c>
      <c r="B73" s="2" t="str">
        <v>Quintarelli Amarone della Valpolicella Classico Superiore 1990</v>
      </c>
      <c r="C73" s="2" t="str">
        <v>750ml</v>
      </c>
      <c r="D73" s="2">
        <v>1</v>
      </c>
      <c r="E73" s="1">
        <v>6800</v>
      </c>
    </row>
    <row customHeight="true" ht="19" r="74">
      <c r="A74" s="2">
        <v>1990</v>
      </c>
      <c r="B74" s="2" t="str">
        <v>Quintarelli Cabernet Franc Alzero Vino da Tavola 1990</v>
      </c>
      <c r="C74" s="2" t="str">
        <v>750ml</v>
      </c>
      <c r="D74" s="2">
        <v>1</v>
      </c>
      <c r="E74" s="1">
        <v>4800</v>
      </c>
    </row>
    <row customHeight="true" ht="19" r="75">
      <c r="A75" s="2">
        <v>2018</v>
      </c>
      <c r="B75" s="2" t="str">
        <v>Emidio Pepe Montepulciano d'Abruzzo Vecchie Vigne 2018</v>
      </c>
      <c r="C75" s="2" t="str">
        <v>750ml</v>
      </c>
      <c r="D75" s="2">
        <v>3</v>
      </c>
      <c r="E75" s="1">
        <v>1000</v>
      </c>
    </row>
    <row customHeight="true" ht="19" r="76">
      <c r="A76" s="2">
        <v>2017</v>
      </c>
      <c r="B76" s="2" t="str">
        <v>Emidio Pepe Montepulciano d'Abruzzo Vecchie Vigne 2017</v>
      </c>
      <c r="C76" s="2" t="str">
        <v>750ml</v>
      </c>
      <c r="D76" s="2">
        <v>6</v>
      </c>
      <c r="E76" s="1">
        <v>1100</v>
      </c>
    </row>
    <row customHeight="true" ht="19" r="77">
      <c r="A77" s="2">
        <v>2013</v>
      </c>
      <c r="B77" s="2" t="str">
        <v>Emidio Pepe Montepulciano d'Abruzzo Vecchie Vigne 2013</v>
      </c>
      <c r="C77" s="2" t="str">
        <v>750ml</v>
      </c>
      <c r="D77" s="2">
        <v>5</v>
      </c>
      <c r="E77" s="1">
        <v>1300</v>
      </c>
    </row>
    <row customHeight="true" ht="19" r="78">
      <c r="A78" s="2">
        <v>2001</v>
      </c>
      <c r="B78" s="2" t="str">
        <v>Emidio Pepe Montepulciano d'Abruzzo Vecchie Vigne 2001</v>
      </c>
      <c r="C78" s="2" t="str">
        <v>750ml</v>
      </c>
      <c r="D78" s="2">
        <v>5</v>
      </c>
      <c r="E78" s="1">
        <v>2600</v>
      </c>
    </row>
    <row customHeight="true" ht="19" r="79">
      <c r="A79" s="2">
        <v>2001</v>
      </c>
      <c r="B79" s="2" t="str">
        <v>Emidio Pepe Montepulciano d'Abruzzo Vecchie Vigne 2001</v>
      </c>
      <c r="C79" s="2" t="str">
        <v>750ml</v>
      </c>
      <c r="D79" s="2">
        <v>1</v>
      </c>
      <c r="E79" s="1">
        <v>2600</v>
      </c>
    </row>
    <row customHeight="true" ht="19" r="80">
      <c r="A80" s="2">
        <v>2001</v>
      </c>
      <c r="B80" s="2" t="str">
        <v>Emidio Pepe Montepulciano d'Abruzzo Vecchie Vigne 2001</v>
      </c>
      <c r="C80" s="2" t="str">
        <v>750ml</v>
      </c>
      <c r="D80" s="2">
        <v>3</v>
      </c>
      <c r="E80" s="1">
        <v>2400</v>
      </c>
    </row>
    <row customHeight="true" ht="19" r="81">
      <c r="A81" s="2">
        <v>1990</v>
      </c>
      <c r="B81" s="2" t="str">
        <v>Emidio Pepe Montepulciano d'Abruzzo Vecchie Vigne 1990</v>
      </c>
      <c r="C81" s="2" t="str">
        <v>750ml</v>
      </c>
      <c r="D81" s="2">
        <v>2</v>
      </c>
      <c r="E81" s="1">
        <v>3500</v>
      </c>
    </row>
    <row customHeight="true" ht="19" r="82">
      <c r="A82" s="2">
        <v>1983</v>
      </c>
      <c r="B82" s="2" t="str">
        <v>Emidio Pepe Montepulciano d'Abruzzo Vecchie Vigne 1983</v>
      </c>
      <c r="C82" s="2" t="str">
        <v>750ml</v>
      </c>
      <c r="D82" s="2">
        <v>2</v>
      </c>
      <c r="E82" s="1">
        <v>3800</v>
      </c>
    </row>
    <row customHeight="true" ht="19" r="83">
      <c r="A83" s="2" t="str"/>
    </row>
    <row customHeight="true" ht="19" r="84">
      <c r="B84" s="7" t="str">
        <v>Burgundy-Red</v>
      </c>
      <c r="C84" s="7"/>
    </row>
    <row customHeight="true" ht="19" r="85">
      <c r="A85" s="2" t="str"/>
      <c r="B85" s="7"/>
      <c r="C85" s="7"/>
    </row>
    <row customHeight="true" ht="19" r="86">
      <c r="B86" s="6" t="str">
        <v>Vosne Romanee</v>
      </c>
      <c r="C86" s="6"/>
    </row>
    <row customHeight="true" ht="19" r="87">
      <c r="A87" s="2">
        <v>2008</v>
      </c>
      <c r="B87" s="2" t="str">
        <v>Domaine de la Romanee Conti La Tache Grand Cru 2008</v>
      </c>
      <c r="C87" s="2" t="str">
        <v>750ml</v>
      </c>
      <c r="D87" s="2">
        <v>1</v>
      </c>
      <c r="E87" s="1">
        <v>48000</v>
      </c>
    </row>
    <row customHeight="true" ht="19" r="88">
      <c r="A88" s="2">
        <v>1998</v>
      </c>
      <c r="B88" s="2" t="str">
        <v>Domaine de la Romanee Conti La Tache Grand Cru 1998</v>
      </c>
      <c r="C88" s="2" t="str">
        <v>750ml</v>
      </c>
      <c r="D88" s="2">
        <v>1</v>
      </c>
      <c r="E88" s="1">
        <v>42800</v>
      </c>
    </row>
    <row customHeight="true" ht="19" r="89">
      <c r="A89" s="2">
        <v>1998</v>
      </c>
      <c r="B89" s="2" t="str">
        <v>Leroy Richebourg 1998</v>
      </c>
      <c r="C89" s="2" t="str">
        <v>750ml</v>
      </c>
      <c r="D89" s="2">
        <v>1</v>
      </c>
      <c r="E89" s="1">
        <v>66800</v>
      </c>
    </row>
    <row customHeight="true" ht="19" r="90">
      <c r="A90" s="2">
        <v>2008</v>
      </c>
      <c r="B90" s="2" t="str">
        <v>Meo Camuzet Richebourg 2008</v>
      </c>
      <c r="C90" s="2" t="str">
        <v>750ml</v>
      </c>
      <c r="D90" s="2">
        <v>1</v>
      </c>
      <c r="E90" s="1">
        <v>20800</v>
      </c>
    </row>
    <row customHeight="true" ht="19" r="91">
      <c r="A91" s="2">
        <v>2004</v>
      </c>
      <c r="B91" s="2" t="str">
        <v>Meo Camuzet Richebourg 2004</v>
      </c>
      <c r="C91" s="2" t="str">
        <v>750ml</v>
      </c>
      <c r="D91" s="2">
        <v>2</v>
      </c>
      <c r="E91" s="1">
        <v>22500</v>
      </c>
    </row>
    <row customHeight="true" ht="19" r="92">
      <c r="A92" s="2">
        <v>2008</v>
      </c>
      <c r="B92" s="2" t="str">
        <v>Hudelot Noellat Richebourg 2008</v>
      </c>
      <c r="C92" s="2" t="str">
        <v>750ml</v>
      </c>
      <c r="D92" s="2">
        <v>1</v>
      </c>
      <c r="E92" s="1">
        <v>10000</v>
      </c>
    </row>
    <row customHeight="true" ht="19" r="93">
      <c r="A93" s="2">
        <v>2022</v>
      </c>
      <c r="B93" s="2" t="str">
        <v>Anne Gros Richebourg 2022</v>
      </c>
      <c r="C93" s="2" t="str">
        <v>750ml</v>
      </c>
      <c r="D93" s="2">
        <v>3</v>
      </c>
      <c r="E93" s="1">
        <v>7500</v>
      </c>
    </row>
    <row customHeight="true" ht="19" r="94">
      <c r="A94" s="2">
        <v>2016</v>
      </c>
      <c r="B94" s="2" t="str">
        <v>Anne Gros Richebourg 2016</v>
      </c>
      <c r="C94" s="2" t="str">
        <v>750ml</v>
      </c>
      <c r="D94" s="2">
        <v>1</v>
      </c>
      <c r="E94" s="1">
        <v>9000</v>
      </c>
    </row>
    <row customHeight="true" ht="19" r="95">
      <c r="A95" s="2">
        <v>2004</v>
      </c>
      <c r="B95" s="2" t="str">
        <v>Anne Gros Richebourg 2004</v>
      </c>
      <c r="C95" s="2" t="str">
        <v>750ml</v>
      </c>
      <c r="D95" s="2">
        <v>1</v>
      </c>
      <c r="E95" s="1">
        <v>8300</v>
      </c>
    </row>
    <row customHeight="true" ht="19" r="96">
      <c r="A96" s="2">
        <v>2013</v>
      </c>
      <c r="B96" s="2" t="str">
        <v>Maison Roche de Bellene Richebourg 2013</v>
      </c>
      <c r="C96" s="2" t="str">
        <v>750ml</v>
      </c>
      <c r="D96" s="2">
        <v>1</v>
      </c>
      <c r="E96" s="1">
        <v>4500</v>
      </c>
    </row>
    <row customHeight="true" ht="19" r="97">
      <c r="A97" s="2">
        <v>2013</v>
      </c>
      <c r="B97" s="2" t="str">
        <v>Domaine de la Romanee Conti Romanee St Vivant 2013</v>
      </c>
      <c r="C97" s="2" t="str">
        <v>750ml</v>
      </c>
      <c r="D97" s="2">
        <v>1</v>
      </c>
      <c r="E97" s="1">
        <v>29000</v>
      </c>
    </row>
    <row customHeight="true" ht="19" r="98">
      <c r="A98" s="2">
        <v>2006</v>
      </c>
      <c r="B98" s="2" t="str">
        <v>Domaine de la Romanee Conti Romanee St Vivant 2006</v>
      </c>
      <c r="C98" s="2" t="str">
        <v>750ml</v>
      </c>
      <c r="D98" s="2">
        <v>1</v>
      </c>
      <c r="E98" s="1">
        <v>29000</v>
      </c>
    </row>
    <row customHeight="true" ht="19" r="99">
      <c r="A99" s="2">
        <v>2008</v>
      </c>
      <c r="B99" s="2" t="str">
        <v>Domaine Dujac Romanee Saint Vivant 2008</v>
      </c>
      <c r="C99" s="2" t="str">
        <v>750ml</v>
      </c>
      <c r="D99" s="2">
        <v>2</v>
      </c>
      <c r="E99" s="1">
        <v>26500</v>
      </c>
    </row>
    <row customHeight="true" ht="19" r="100">
      <c r="A100" s="2">
        <v>1976</v>
      </c>
      <c r="B100" s="2" t="str">
        <v>Maison Leroy Romanee St. Vivant 1976</v>
      </c>
      <c r="C100" s="2" t="str">
        <v>750ml</v>
      </c>
      <c r="D100" s="2">
        <v>1</v>
      </c>
      <c r="E100" s="1">
        <v>21000</v>
      </c>
    </row>
    <row customHeight="true" ht="19" r="101">
      <c r="A101" s="2">
        <v>1993</v>
      </c>
      <c r="B101" s="2" t="str">
        <v>Sylvain Cathiard Romanee St Vivant 1993</v>
      </c>
      <c r="C101" s="2" t="str">
        <v>750ml</v>
      </c>
      <c r="D101" s="2">
        <v>3</v>
      </c>
      <c r="E101" s="1">
        <v>13800</v>
      </c>
    </row>
    <row customHeight="true" ht="19" r="102">
      <c r="A102" s="2">
        <v>1988</v>
      </c>
      <c r="B102" s="2" t="str">
        <v>Sylvain Cathiard Romanee St Vivant 1988</v>
      </c>
      <c r="C102" s="2" t="str">
        <v>750ml</v>
      </c>
      <c r="D102" s="2">
        <v>1</v>
      </c>
      <c r="E102" s="1">
        <v>11000</v>
      </c>
    </row>
    <row customHeight="true" ht="19" r="103">
      <c r="A103" s="2">
        <v>1983</v>
      </c>
      <c r="B103" s="2" t="str">
        <v>Sylvain Cathiard Romanee St Vivant 1983</v>
      </c>
      <c r="C103" s="2" t="str">
        <v>750ml</v>
      </c>
      <c r="D103" s="2">
        <v>2</v>
      </c>
      <c r="E103" s="1">
        <v>10800</v>
      </c>
    </row>
    <row customHeight="true" ht="19" r="104">
      <c r="A104" s="2">
        <v>2018</v>
      </c>
      <c r="B104" s="2" t="str">
        <v>Alain Hudelot Noellat Romanee St Vivant 2018</v>
      </c>
      <c r="C104" s="2" t="str">
        <v>750ml</v>
      </c>
      <c r="D104" s="2">
        <v>1</v>
      </c>
      <c r="E104" s="1">
        <v>8100</v>
      </c>
    </row>
    <row customHeight="true" ht="19" r="105">
      <c r="A105" s="2">
        <v>2003</v>
      </c>
      <c r="B105" s="2" t="str">
        <v>Alain Hudelot Noellat Romanee St Vivant 2003</v>
      </c>
      <c r="C105" s="2" t="str">
        <v>750ml</v>
      </c>
      <c r="D105" s="2">
        <v>1</v>
      </c>
      <c r="E105" s="1">
        <v>7500</v>
      </c>
    </row>
    <row customHeight="true" ht="19" r="106">
      <c r="A106" s="2">
        <v>2014</v>
      </c>
      <c r="B106" s="2" t="str">
        <v>Arnoux Lachaux Romanee St Vivant 2014</v>
      </c>
      <c r="C106" s="2" t="str">
        <v>750ml</v>
      </c>
      <c r="D106" s="2">
        <v>1</v>
      </c>
      <c r="E106" s="1">
        <v>9300</v>
      </c>
    </row>
    <row customHeight="true" ht="19" r="107">
      <c r="A107" s="2">
        <v>2004</v>
      </c>
      <c r="B107" s="2" t="str">
        <v>Robert Arnoux Romanee St Vivant 2004</v>
      </c>
      <c r="C107" s="2" t="str">
        <v>750ml</v>
      </c>
      <c r="D107" s="2">
        <v>1</v>
      </c>
      <c r="E107" s="1">
        <v>7800</v>
      </c>
    </row>
    <row customHeight="true" ht="19" r="108">
      <c r="A108" s="2">
        <v>2000</v>
      </c>
      <c r="B108" s="2" t="str">
        <v>Jean-Jacques Confuron Romanee St Vivant 2000</v>
      </c>
      <c r="C108" s="2" t="str">
        <v>750ml</v>
      </c>
      <c r="D108" s="2">
        <v>1</v>
      </c>
      <c r="E108" s="1">
        <v>5500</v>
      </c>
    </row>
    <row customHeight="true" ht="19" r="109">
      <c r="A109" s="2">
        <v>1998</v>
      </c>
      <c r="B109" s="2" t="str">
        <v>Jean-Jacques Confuron Romanee St Vivant 1998</v>
      </c>
      <c r="C109" s="2" t="str">
        <v>750ml</v>
      </c>
      <c r="D109" s="2">
        <v>1</v>
      </c>
      <c r="E109" s="1">
        <v>4800</v>
      </c>
    </row>
    <row customHeight="true" ht="19" r="110">
      <c r="A110" s="2">
        <v>2008</v>
      </c>
      <c r="B110" s="2" t="str">
        <v>Maison Roche de Bellene Romanee St Vivant 2008</v>
      </c>
      <c r="C110" s="2" t="str">
        <v>750ml</v>
      </c>
      <c r="D110" s="2">
        <v>2</v>
      </c>
      <c r="E110" s="1">
        <v>3500</v>
      </c>
    </row>
    <row customHeight="true" ht="19" r="111">
      <c r="A111" s="2">
        <v>2011</v>
      </c>
      <c r="B111" s="2" t="str">
        <v>Poisot Romanee-Saint-Vivant 2011</v>
      </c>
      <c r="C111" s="2" t="str">
        <v>750ml</v>
      </c>
      <c r="D111" s="2">
        <v>1</v>
      </c>
      <c r="E111" s="1">
        <v>3200</v>
      </c>
    </row>
    <row customHeight="true" ht="19" r="112">
      <c r="A112" s="2">
        <v>2002</v>
      </c>
      <c r="B112" s="2" t="str">
        <v>Rene Engel Grands Echezeaux 2002</v>
      </c>
      <c r="C112" s="2" t="str">
        <v>750ml</v>
      </c>
      <c r="D112" s="2">
        <v>1</v>
      </c>
      <c r="E112" s="1">
        <v>38000</v>
      </c>
    </row>
    <row customHeight="true" ht="19" r="113">
      <c r="A113" s="2">
        <v>1995</v>
      </c>
      <c r="B113" s="2" t="str">
        <v>Domaine de la Romanee Conti Grands Echezeaux 1995</v>
      </c>
      <c r="C113" s="2" t="str">
        <v>750ml</v>
      </c>
      <c r="D113" s="2">
        <v>1</v>
      </c>
      <c r="E113" s="1">
        <v>28200</v>
      </c>
    </row>
    <row customHeight="true" ht="19" r="114">
      <c r="A114" s="2">
        <v>2002</v>
      </c>
      <c r="B114" s="4" t="str">
        <v>Joseph Drouhin Grands Echezeaux 2002</v>
      </c>
      <c r="C114" s="2" t="str">
        <v>750ml</v>
      </c>
      <c r="D114" s="2">
        <v>2</v>
      </c>
      <c r="E114" s="1">
        <v>5000</v>
      </c>
    </row>
    <row customHeight="true" ht="19" r="115">
      <c r="A115" s="2">
        <v>2001</v>
      </c>
      <c r="B115" s="4" t="str">
        <v>Joseph Drouhin Grands Echezeaux 2001</v>
      </c>
      <c r="C115" s="2" t="str">
        <v>750ml</v>
      </c>
      <c r="D115" s="2">
        <v>5</v>
      </c>
      <c r="E115" s="1">
        <v>4800</v>
      </c>
    </row>
    <row customHeight="true" ht="19" r="116">
      <c r="A116" s="2">
        <v>2018</v>
      </c>
      <c r="B116" s="2" t="str">
        <v>Jean Marc Millot Grands Echezeaux 2018</v>
      </c>
      <c r="C116" s="2" t="str">
        <v>750ml</v>
      </c>
      <c r="D116" s="2">
        <v>1</v>
      </c>
      <c r="E116" s="1">
        <v>3500</v>
      </c>
    </row>
    <row customHeight="true" ht="19" r="117">
      <c r="A117" s="2">
        <v>2017</v>
      </c>
      <c r="B117" s="2" t="str">
        <v>Coquard-Loison-Fleurot Grands Echezeaux 2017</v>
      </c>
      <c r="C117" s="2" t="str">
        <v>750ml</v>
      </c>
      <c r="D117" s="2">
        <v>5</v>
      </c>
      <c r="E117" s="1">
        <f>3800</f>
      </c>
    </row>
    <row customHeight="true" ht="19" r="118">
      <c r="A118" s="2">
        <v>2013</v>
      </c>
      <c r="B118" s="2" t="str">
        <v>Coquard-Loison-Fleurot Grands Echezeaux 2013</v>
      </c>
      <c r="C118" s="2" t="str">
        <v>750ml</v>
      </c>
      <c r="D118" s="2">
        <v>3</v>
      </c>
      <c r="E118" s="1">
        <v>4200</v>
      </c>
    </row>
    <row customHeight="true" ht="19" r="119">
      <c r="A119" s="2">
        <v>2012</v>
      </c>
      <c r="B119" s="2" t="str">
        <v>Coquard-Loison-Fleurot Grands Echezeaux 2012</v>
      </c>
      <c r="C119" s="2" t="str">
        <v>750ml</v>
      </c>
      <c r="D119" s="2">
        <v>2</v>
      </c>
      <c r="E119" s="1">
        <v>4300</v>
      </c>
    </row>
    <row customHeight="true" ht="19" r="120">
      <c r="A120" s="2">
        <v>1996</v>
      </c>
      <c r="B120" s="2" t="str">
        <v>Albert Bichot Grands Echezeaux 1996</v>
      </c>
      <c r="C120" s="2" t="str">
        <v>750ml</v>
      </c>
      <c r="D120" s="2">
        <v>3</v>
      </c>
      <c r="E120" s="1">
        <v>2500</v>
      </c>
    </row>
    <row customHeight="true" ht="19" r="121">
      <c r="A121" s="2">
        <v>2009</v>
      </c>
      <c r="B121" s="2" t="str">
        <v>Georges Mugneret-Gibourg Echezeaux 2009</v>
      </c>
      <c r="C121" s="2" t="str">
        <v>750ml</v>
      </c>
      <c r="D121" s="2">
        <v>1</v>
      </c>
      <c r="E121" s="1">
        <v>9300</v>
      </c>
    </row>
    <row customHeight="true" ht="19" r="122">
      <c r="A122" s="2">
        <v>2019</v>
      </c>
      <c r="B122" s="4" t="str">
        <v>Domaine Henri Naudin-Ferrand Echezeaux 2019</v>
      </c>
      <c r="C122" s="2" t="str">
        <v>750ml</v>
      </c>
      <c r="D122" s="2">
        <v>1</v>
      </c>
      <c r="E122" s="1">
        <v>7300</v>
      </c>
    </row>
    <row customHeight="true" ht="19" r="123">
      <c r="A123" s="2">
        <v>2020</v>
      </c>
      <c r="B123" s="4" t="str">
        <v>Domaine Berthaut-Gerbet - Denis Berthaut Echezeaux 2020</v>
      </c>
      <c r="C123" s="2" t="str">
        <v>750ml</v>
      </c>
      <c r="D123" s="2">
        <v>1</v>
      </c>
      <c r="E123" s="1">
        <v>3350</v>
      </c>
    </row>
    <row customHeight="true" ht="19" r="124">
      <c r="A124" s="2">
        <v>2019</v>
      </c>
      <c r="B124" s="4" t="str">
        <v>Domaine Berthaut-Gerbet - Denis Berthaut Echezeaux 2019</v>
      </c>
      <c r="C124" s="2" t="str">
        <v>750ml</v>
      </c>
      <c r="D124" s="2">
        <v>2</v>
      </c>
      <c r="E124" s="1">
        <v>4100</v>
      </c>
    </row>
    <row customHeight="true" ht="19" r="125">
      <c r="A125" s="2">
        <v>2018</v>
      </c>
      <c r="B125" s="4" t="str">
        <v>Domaine Berthaut-Gerbet - Denis Berthaut Echezeaux 2018</v>
      </c>
      <c r="C125" s="2" t="str">
        <v>750ml</v>
      </c>
      <c r="D125" s="2">
        <v>1</v>
      </c>
      <c r="E125" s="1">
        <v>3000</v>
      </c>
    </row>
    <row customHeight="true" ht="19" r="126">
      <c r="A126" s="2">
        <v>2021</v>
      </c>
      <c r="B126" s="5" t="str">
        <v>Jean Grivot Echezeaux 2021</v>
      </c>
      <c r="C126" s="2" t="str">
        <v>750ml</v>
      </c>
      <c r="D126" s="2">
        <v>1</v>
      </c>
      <c r="E126" s="1">
        <v>3500</v>
      </c>
    </row>
    <row customHeight="true" ht="19" r="127">
      <c r="A127" s="2">
        <v>2009</v>
      </c>
      <c r="B127" s="5" t="str">
        <v>Jean Grivot Echezeaux 2009</v>
      </c>
      <c r="C127" s="2" t="str">
        <v>750ml</v>
      </c>
      <c r="D127" s="2">
        <v>1</v>
      </c>
      <c r="E127" s="1">
        <v>4800</v>
      </c>
    </row>
    <row customHeight="true" ht="19" r="128">
      <c r="A128" s="2">
        <v>2018</v>
      </c>
      <c r="B128" s="2" t="str">
        <v>Gerard Mugneret Echezeaux 2018</v>
      </c>
      <c r="C128" s="2" t="str">
        <v>750ml</v>
      </c>
      <c r="D128" s="2">
        <v>12</v>
      </c>
      <c r="E128" s="1">
        <f>3650</f>
      </c>
    </row>
    <row customHeight="true" ht="19" r="129">
      <c r="A129" s="2">
        <v>2009</v>
      </c>
      <c r="B129" s="2" t="str">
        <v>Gerard Mugneret Echezeaux 2009</v>
      </c>
      <c r="C129" s="2" t="str">
        <v>750ml</v>
      </c>
      <c r="D129" s="2">
        <v>2</v>
      </c>
      <c r="E129" s="1">
        <v>5300</v>
      </c>
    </row>
    <row customHeight="true" ht="19" r="130">
      <c r="A130" s="2">
        <v>2022</v>
      </c>
      <c r="B130" s="2" t="str">
        <v>Michel Gros Echezeaux Les Loachausses 2022</v>
      </c>
      <c r="C130" s="2" t="str">
        <v>750ml</v>
      </c>
      <c r="D130" s="2">
        <v>6</v>
      </c>
      <c r="E130" s="1">
        <v>2600</v>
      </c>
    </row>
    <row customHeight="true" ht="19" r="131">
      <c r="A131" s="2">
        <v>2013</v>
      </c>
      <c r="B131" s="2" t="str">
        <v>Lucien Le Moine Echezeaux 2013</v>
      </c>
      <c r="C131" s="2" t="str">
        <v>750ml</v>
      </c>
      <c r="D131" s="2">
        <v>9</v>
      </c>
      <c r="E131" s="1">
        <f>2500</f>
      </c>
    </row>
    <row customHeight="true" ht="19" r="132">
      <c r="A132" s="2">
        <v>2017</v>
      </c>
      <c r="B132" s="2" t="str">
        <v>Jean Marc Millot Echezeaux 2017</v>
      </c>
      <c r="C132" s="2" t="str">
        <v>750ml</v>
      </c>
      <c r="D132" s="2">
        <v>10</v>
      </c>
      <c r="E132" s="1">
        <f>2100</f>
      </c>
    </row>
    <row customHeight="true" ht="19" r="133">
      <c r="A133" s="2">
        <v>2014</v>
      </c>
      <c r="B133" s="2" t="str">
        <v>Jean Marc Millot Echezeaux 2014</v>
      </c>
      <c r="C133" s="2" t="str">
        <v>750ml</v>
      </c>
      <c r="D133" s="2">
        <v>6</v>
      </c>
      <c r="E133" s="1">
        <f>2100</f>
      </c>
    </row>
    <row customHeight="true" ht="19" r="134">
      <c r="A134" s="2">
        <v>2017</v>
      </c>
      <c r="B134" s="2" t="str">
        <v>Roche de Bellene Echezeaux Grand Cru 2017</v>
      </c>
      <c r="C134" s="2" t="str">
        <v>750ml</v>
      </c>
      <c r="D134" s="2">
        <v>6</v>
      </c>
      <c r="E134" s="1">
        <f>1550</f>
      </c>
    </row>
    <row customHeight="true" ht="19" r="135">
      <c r="A135" s="2">
        <v>2016</v>
      </c>
      <c r="B135" s="2" t="str">
        <v>Roche de Bellene Echezeaux Grand Cru 2016</v>
      </c>
      <c r="C135" s="2" t="str">
        <v>750ml</v>
      </c>
      <c r="D135" s="2">
        <v>6</v>
      </c>
      <c r="E135" s="1">
        <f>1650</f>
      </c>
    </row>
    <row customHeight="true" ht="19" r="136">
      <c r="A136" s="2">
        <v>2018</v>
      </c>
      <c r="B136" s="2" t="str">
        <v>Meo Camuzet Vosne Romanee 1er Au Cros Parantoux 2018</v>
      </c>
      <c r="C136" s="2" t="str">
        <v>750ml</v>
      </c>
      <c r="D136" s="2">
        <v>1</v>
      </c>
      <c r="E136" s="1">
        <v>14900</v>
      </c>
    </row>
    <row customHeight="true" ht="19" r="137">
      <c r="A137" s="2">
        <v>2013</v>
      </c>
      <c r="B137" s="3" t="str">
        <v>Sylvain Cathiard Vosne Romanee 1er Aux Malconsorts 2013</v>
      </c>
      <c r="C137" s="2" t="str">
        <v>750ml</v>
      </c>
      <c r="D137" s="2">
        <v>6</v>
      </c>
      <c r="E137" s="1">
        <v>6800</v>
      </c>
    </row>
    <row customHeight="true" ht="19" r="138">
      <c r="A138" s="2">
        <v>2008</v>
      </c>
      <c r="B138" s="3" t="str">
        <v>Sylvain Cathiard Vosne Romanee 1er Aux Malconsorts 2008</v>
      </c>
      <c r="C138" s="2" t="str">
        <v>750ml</v>
      </c>
      <c r="D138" s="2">
        <v>1</v>
      </c>
      <c r="E138" s="1">
        <v>8100</v>
      </c>
    </row>
    <row customHeight="true" ht="19" r="139">
      <c r="A139" s="2">
        <v>1988</v>
      </c>
      <c r="B139" s="3" t="str">
        <v>Sylvain Cathiard Vosne Romanee 1er Aux Malconsorts 1988</v>
      </c>
      <c r="C139" s="2" t="str">
        <v>750ml</v>
      </c>
      <c r="D139" s="2">
        <v>2</v>
      </c>
      <c r="E139" s="1">
        <v>6800</v>
      </c>
    </row>
    <row customHeight="true" ht="19" r="140">
      <c r="A140" s="2">
        <v>1979</v>
      </c>
      <c r="B140" s="3" t="str">
        <v>Sylvain Cathiard Vosne Romanee 1er Aux Malconsorts 1979</v>
      </c>
      <c r="C140" s="2" t="str">
        <v>750ml</v>
      </c>
      <c r="D140" s="2">
        <v>2</v>
      </c>
      <c r="E140" s="1">
        <v>3800</v>
      </c>
    </row>
    <row customHeight="true" ht="19" r="141">
      <c r="A141" s="2">
        <v>2013</v>
      </c>
      <c r="B141" s="2" t="str">
        <v>Dujac Vosne Romanee 1er Cru Aux Malconsorts 2013</v>
      </c>
      <c r="C141" s="2" t="str">
        <v>750ml</v>
      </c>
      <c r="D141" s="2">
        <v>1</v>
      </c>
      <c r="E141" s="1">
        <v>5380</v>
      </c>
    </row>
    <row customHeight="true" ht="19" r="142">
      <c r="A142" s="2">
        <v>2008</v>
      </c>
      <c r="B142" s="2" t="str">
        <v>Dujac Vosne Romanee 1er Cru Aux Malconsorts 2008</v>
      </c>
      <c r="C142" s="2" t="str">
        <v>750ml</v>
      </c>
      <c r="D142" s="2">
        <v>1</v>
      </c>
      <c r="E142" s="1">
        <v>5800</v>
      </c>
    </row>
    <row customHeight="true" ht="19" r="143">
      <c r="A143" s="2">
        <v>2006</v>
      </c>
      <c r="B143" s="2" t="str">
        <v>Dujac Vosne Romanee 1er Cru Aux Malconsorts 2006</v>
      </c>
      <c r="C143" s="2" t="str">
        <v>750ml</v>
      </c>
      <c r="D143" s="2">
        <v>1</v>
      </c>
      <c r="E143" s="1">
        <v>6200</v>
      </c>
    </row>
    <row customHeight="true" ht="19" r="144">
      <c r="A144" s="2">
        <v>2013</v>
      </c>
      <c r="B144" s="2" t="str">
        <v>de Montille Vosne Romanee 1er Aux Malconsorts 2013</v>
      </c>
      <c r="C144" s="2" t="str">
        <v>750ml</v>
      </c>
      <c r="D144" s="2">
        <v>8</v>
      </c>
      <c r="E144" s="1">
        <v>2650</v>
      </c>
    </row>
    <row customHeight="true" ht="19" r="145">
      <c r="A145" s="2">
        <v>1966</v>
      </c>
      <c r="B145" s="2" t="str">
        <v>Albert Bichot Vosne Romanee 1er Les Malconsorts 1966</v>
      </c>
      <c r="C145" s="2" t="str">
        <v>750ml</v>
      </c>
      <c r="D145" s="2">
        <v>1</v>
      </c>
      <c r="E145" s="1">
        <v>4100</v>
      </c>
    </row>
    <row customHeight="true" ht="19" r="146">
      <c r="A146" s="2">
        <v>2013</v>
      </c>
      <c r="B146" s="2" t="str">
        <v>Domaine Du Palais Vosne Romanee 1er Les Gaudichots 2013</v>
      </c>
      <c r="C146" s="2" t="str">
        <v>750ml</v>
      </c>
      <c r="D146" s="2">
        <v>2</v>
      </c>
      <c r="E146" s="1">
        <v>2600</v>
      </c>
    </row>
    <row customHeight="true" ht="19" r="147">
      <c r="A147" s="2">
        <v>2004</v>
      </c>
      <c r="B147" s="2" t="str">
        <v>Comte Liger-Belair Vosne Romanee 1er Aux Reignots 2004</v>
      </c>
      <c r="C147" s="2" t="str">
        <v>750ml</v>
      </c>
      <c r="D147" s="2">
        <v>1</v>
      </c>
      <c r="E147" s="1">
        <v>14500</v>
      </c>
    </row>
    <row customHeight="true" ht="19" r="148">
      <c r="A148" s="2">
        <v>2009</v>
      </c>
      <c r="B148" s="2" t="str">
        <v>Arnoux Lachaux Vosne Romanee 1er Aux Reignots 2009</v>
      </c>
      <c r="C148" s="2" t="str">
        <v>750ml</v>
      </c>
      <c r="D148" s="2">
        <v>1</v>
      </c>
      <c r="E148" s="1">
        <v>6000</v>
      </c>
    </row>
    <row customHeight="true" ht="19" r="149">
      <c r="A149" s="2">
        <v>2013</v>
      </c>
      <c r="B149" s="2" t="str">
        <v>Jean Grivot Vosne Romanee 1er Reignots 2013</v>
      </c>
      <c r="C149" s="2" t="str">
        <v>750ml</v>
      </c>
      <c r="D149" s="2">
        <v>6</v>
      </c>
      <c r="E149" s="1">
        <f>3350</f>
      </c>
    </row>
    <row customHeight="true" ht="19" r="150">
      <c r="A150" s="2">
        <v>2018</v>
      </c>
      <c r="B150" s="2" t="str">
        <v>Meo Camuzet Vosne Romanee 1er Brulees 2018</v>
      </c>
      <c r="C150" s="2" t="str">
        <v>750ml</v>
      </c>
      <c r="D150" s="2">
        <v>1</v>
      </c>
      <c r="E150" s="1">
        <v>5100</v>
      </c>
    </row>
    <row customHeight="true" ht="19" r="151">
      <c r="A151" s="2">
        <v>2017</v>
      </c>
      <c r="B151" s="2" t="str">
        <v>Meo Camuzet Vosne Romanee 1er Brulees 2017</v>
      </c>
      <c r="C151" s="2" t="str">
        <v>750ml</v>
      </c>
      <c r="D151" s="2">
        <v>2</v>
      </c>
      <c r="E151" s="1">
        <v>5000</v>
      </c>
    </row>
    <row customHeight="true" ht="19" r="152">
      <c r="A152" s="2">
        <v>2011</v>
      </c>
      <c r="B152" s="2" t="str">
        <v>Meo Camuzet Vosne Romanee 1er Brulees 2011</v>
      </c>
      <c r="C152" s="2" t="str">
        <v>750ml</v>
      </c>
      <c r="D152" s="2">
        <v>6</v>
      </c>
      <c r="E152" s="1">
        <f>6500</f>
      </c>
    </row>
    <row customHeight="true" ht="19" r="153">
      <c r="A153" s="2">
        <v>2002</v>
      </c>
      <c r="B153" s="2" t="str">
        <v>Jean Grivot Vosne Romanee 1er Aux Brulees 2002</v>
      </c>
      <c r="C153" s="2" t="str">
        <v>3000ml</v>
      </c>
      <c r="D153" s="2">
        <v>1</v>
      </c>
      <c r="E153" s="1">
        <v>13800</v>
      </c>
    </row>
    <row customHeight="true" ht="19" r="154">
      <c r="A154" s="2">
        <v>2019</v>
      </c>
      <c r="B154" s="2" t="str">
        <v>Gerard Mugneret Vosne Romanee 1er Aux Brulees 2019</v>
      </c>
      <c r="C154" s="2" t="str">
        <v>750ml</v>
      </c>
      <c r="D154" s="2">
        <v>11</v>
      </c>
      <c r="E154" s="1">
        <f>2800</f>
      </c>
    </row>
    <row customHeight="true" ht="19" r="155">
      <c r="A155" s="2">
        <v>2016</v>
      </c>
      <c r="B155" s="2" t="str">
        <v>Gerard Mugneret Vosne Romanee 1er Aux Brulees 2016</v>
      </c>
      <c r="C155" s="2" t="str">
        <v>750ml</v>
      </c>
      <c r="D155" s="2">
        <v>2</v>
      </c>
      <c r="E155" s="1">
        <v>2800</v>
      </c>
    </row>
    <row customHeight="true" ht="19" r="156">
      <c r="A156" s="2">
        <v>2021</v>
      </c>
      <c r="B156" s="2" t="str">
        <v>Michel Gros Vosne Romanee 1er Aux Brulees 2021</v>
      </c>
      <c r="C156" s="2" t="str">
        <v>750ml</v>
      </c>
      <c r="D156" s="2">
        <v>6</v>
      </c>
      <c r="E156" s="1">
        <v>1350</v>
      </c>
      <c r="F156" s="1"/>
    </row>
    <row customHeight="true" ht="19" r="157">
      <c r="A157" s="2">
        <v>2019</v>
      </c>
      <c r="B157" s="2" t="str">
        <v>Michel Gros Vosne Romanee 1er Aux Brulees 2019</v>
      </c>
      <c r="C157" s="2" t="str">
        <v>1500ml</v>
      </c>
      <c r="D157" s="2">
        <v>2</v>
      </c>
      <c r="E157" s="1">
        <v>3300</v>
      </c>
    </row>
    <row customHeight="true" ht="19" r="158">
      <c r="A158" s="2">
        <v>2018</v>
      </c>
      <c r="B158" s="2" t="str">
        <v>Michel Gros Vosne Romanee 1er Aux Brulees 2018</v>
      </c>
      <c r="C158" s="2" t="str">
        <v>750ml</v>
      </c>
      <c r="D158" s="2">
        <v>6</v>
      </c>
      <c r="E158" s="1">
        <f>1630</f>
      </c>
    </row>
    <row customHeight="true" ht="19" r="159">
      <c r="A159" s="2">
        <v>2017</v>
      </c>
      <c r="B159" s="2" t="str">
        <v>Michel Gros Vosne Romanee 1er Aux Brulees 2017</v>
      </c>
      <c r="C159" s="2" t="str">
        <v>750ml</v>
      </c>
      <c r="D159" s="2">
        <v>12</v>
      </c>
      <c r="E159" s="1">
        <f>1550</f>
      </c>
    </row>
    <row customHeight="true" ht="19" r="160">
      <c r="A160" s="2">
        <v>2016</v>
      </c>
      <c r="B160" s="2" t="str">
        <v>Michel Gros Vosne Romanee 1er Aux Brulees 2016</v>
      </c>
      <c r="C160" s="2" t="str">
        <v>750ml</v>
      </c>
      <c r="D160" s="2">
        <v>12</v>
      </c>
      <c r="E160" s="1">
        <f>1680</f>
      </c>
    </row>
    <row customHeight="true" ht="19" r="161">
      <c r="A161" s="2">
        <v>2014</v>
      </c>
      <c r="B161" s="2" t="str">
        <v>Michel Gros Vosne Romanee 1er Aux Brulees 2014</v>
      </c>
      <c r="C161" s="2" t="str">
        <v>750ml</v>
      </c>
      <c r="D161" s="2">
        <v>22</v>
      </c>
      <c r="E161" s="1">
        <f>1600</f>
      </c>
    </row>
    <row customHeight="true" ht="19" r="162">
      <c r="A162" s="2">
        <v>2006</v>
      </c>
      <c r="B162" s="2" t="str">
        <v>Joseph Drouhin Vosne Romanee 1er Petits Monts 2006</v>
      </c>
      <c r="C162" s="2" t="str">
        <v>750ml</v>
      </c>
      <c r="D162" s="2">
        <v>4</v>
      </c>
      <c r="E162" s="1">
        <v>3300</v>
      </c>
    </row>
    <row customHeight="true" ht="19" r="163">
      <c r="A163" s="2">
        <v>2021</v>
      </c>
      <c r="B163" s="2" t="str">
        <v>Berthaut Vosne-Romanee les Petits Monts 2021</v>
      </c>
      <c r="C163" s="2" t="str">
        <v>750ml</v>
      </c>
      <c r="D163" s="2">
        <v>12</v>
      </c>
      <c r="E163" s="1">
        <f>1950</f>
      </c>
    </row>
    <row customHeight="true" ht="19" r="164">
      <c r="A164" s="2">
        <v>2018</v>
      </c>
      <c r="B164" s="2" t="str">
        <v>Berthaut Vosne-Romanee les Petits Monts 2018</v>
      </c>
      <c r="C164" s="2" t="str">
        <v>750ml</v>
      </c>
      <c r="D164" s="2">
        <v>3</v>
      </c>
      <c r="E164" s="1">
        <v>2000</v>
      </c>
    </row>
    <row customHeight="true" ht="19" r="165">
      <c r="A165" s="2">
        <v>2019</v>
      </c>
      <c r="B165" s="2" t="str">
        <v>Robert Sirugue Vosne Romanee 1er Les Petits Monts 2019</v>
      </c>
      <c r="C165" s="2" t="str">
        <v>750ml</v>
      </c>
      <c r="D165" s="2">
        <v>3</v>
      </c>
      <c r="E165" s="1">
        <v>1500</v>
      </c>
      <c r="F165" s="1"/>
    </row>
    <row customHeight="true" ht="19" r="166">
      <c r="A166" s="2">
        <v>2019</v>
      </c>
      <c r="B166" s="2" t="str">
        <v>Robert Sirugue Vosne Romanee 1er Les Petits Monts 2019</v>
      </c>
      <c r="C166" s="2" t="str">
        <v>750ml</v>
      </c>
      <c r="D166" s="2">
        <v>2</v>
      </c>
      <c r="E166" s="1">
        <v>1400</v>
      </c>
      <c r="F166" s="1"/>
    </row>
    <row customHeight="true" ht="19" r="167">
      <c r="A167" s="2">
        <v>2011</v>
      </c>
      <c r="B167" s="2" t="str">
        <v>Arnoux Lachaux Vosne-Romanee 1er Les Suchots 2011</v>
      </c>
      <c r="C167" s="2" t="str">
        <v>750ml</v>
      </c>
      <c r="D167" s="2">
        <v>1</v>
      </c>
      <c r="E167" s="1">
        <v>3600</v>
      </c>
    </row>
    <row customHeight="true" ht="19" r="168">
      <c r="A168" s="2">
        <v>2008</v>
      </c>
      <c r="B168" s="2" t="str">
        <v>Arnoux Lachaux Vosne-Romanee 1er Les Suchots 2008</v>
      </c>
      <c r="C168" s="2" t="str">
        <v>750ml</v>
      </c>
      <c r="D168" s="2">
        <v>5</v>
      </c>
      <c r="E168" s="1">
        <v>5500</v>
      </c>
    </row>
    <row customHeight="true" ht="19" r="169">
      <c r="A169" s="2">
        <v>2007</v>
      </c>
      <c r="B169" s="2" t="str">
        <v>Arnoux Lachaux Vosne-Romanee 1er Les Suchots 2007</v>
      </c>
      <c r="C169" s="2" t="str">
        <v>750ml</v>
      </c>
      <c r="D169" s="2">
        <v>3</v>
      </c>
      <c r="E169" s="1">
        <v>3600</v>
      </c>
    </row>
    <row customHeight="true" ht="19" r="170">
      <c r="A170" s="2">
        <v>2016</v>
      </c>
      <c r="B170" s="2" t="str">
        <v>Hudelot-Noellat Vosne Romanee 1er Suchots 2016</v>
      </c>
      <c r="C170" s="2" t="str">
        <v>750ml</v>
      </c>
      <c r="D170" s="2">
        <v>6</v>
      </c>
      <c r="E170" s="1">
        <v>2800</v>
      </c>
    </row>
    <row customHeight="true" ht="19" r="171">
      <c r="A171" s="2">
        <v>1998</v>
      </c>
      <c r="B171" s="2" t="str">
        <v>Hudelot-Noellat Vosne Romanee 1er Suchots 1998</v>
      </c>
      <c r="C171" s="2" t="str">
        <v>750ml</v>
      </c>
      <c r="D171" s="2">
        <v>2</v>
      </c>
      <c r="E171" s="1">
        <v>3000</v>
      </c>
    </row>
    <row customHeight="true" ht="19" r="172">
      <c r="A172" s="2">
        <v>2014</v>
      </c>
      <c r="B172" s="2" t="str">
        <v>Jean Grivot Vosne Romanee 1er Les Suchots 2014</v>
      </c>
      <c r="C172" s="2" t="str">
        <v>750ml</v>
      </c>
      <c r="D172" s="2">
        <v>5</v>
      </c>
      <c r="E172" s="1">
        <v>3000</v>
      </c>
    </row>
    <row customHeight="true" ht="19" r="173">
      <c r="A173" s="2">
        <v>2015</v>
      </c>
      <c r="B173" s="2" t="str">
        <v>Lucien Le Moine Vosne Romanee 1er Cru Suchots 2015</v>
      </c>
      <c r="C173" s="2" t="str" xml:space="preserve">
        <v>750ml </v>
      </c>
      <c r="D173" s="2">
        <v>3</v>
      </c>
      <c r="E173" s="1">
        <f>2200</f>
      </c>
    </row>
    <row customHeight="true" ht="19" r="174">
      <c r="A174" s="2">
        <v>1996</v>
      </c>
      <c r="B174" s="2" t="str">
        <v>Emmanuel Rouget Vosne Romanee 1er Les Beaux Monts 1996</v>
      </c>
      <c r="C174" s="2" t="str">
        <v>750ml</v>
      </c>
      <c r="D174" s="2">
        <v>2</v>
      </c>
      <c r="E174" s="1">
        <v>11000</v>
      </c>
    </row>
    <row customHeight="true" ht="19" r="175">
      <c r="A175" s="2">
        <v>1996</v>
      </c>
      <c r="B175" s="2" t="str">
        <v>Jean Jacques Confuron Vosne Romanee 1er Les Beaux Monts 1996</v>
      </c>
      <c r="C175" s="2" t="str">
        <v>750ml</v>
      </c>
      <c r="D175" s="2">
        <v>1</v>
      </c>
      <c r="E175" s="1">
        <v>1900</v>
      </c>
    </row>
    <row customHeight="true" ht="19" r="176">
      <c r="A176" s="2">
        <v>2013</v>
      </c>
      <c r="B176" s="2" t="str">
        <v>Dujac Vosne Romanee 1er Les Beaux Monts 2013</v>
      </c>
      <c r="C176" s="2" t="str">
        <v>750ml</v>
      </c>
      <c r="D176" s="2">
        <v>1</v>
      </c>
      <c r="E176" s="1">
        <v>4100</v>
      </c>
    </row>
    <row customHeight="true" ht="19" r="177">
      <c r="A177" s="2">
        <v>2001</v>
      </c>
      <c r="B177" s="2" t="str">
        <v>Dujac Vosne Romanee 1er Les Beaux Monts 2001</v>
      </c>
      <c r="C177" s="2" t="str">
        <v>750ml</v>
      </c>
      <c r="D177" s="2">
        <v>6</v>
      </c>
      <c r="E177" s="1">
        <v>5500</v>
      </c>
    </row>
    <row customHeight="true" ht="19" r="178">
      <c r="A178" s="2">
        <v>2018</v>
      </c>
      <c r="B178" s="2" t="str">
        <v>Hudelot-Noellat Vosne Romanee 1er Les Beaumonts 2018</v>
      </c>
      <c r="C178" s="2" t="str">
        <v>750ml</v>
      </c>
      <c r="D178" s="2">
        <v>2</v>
      </c>
      <c r="E178" s="1">
        <v>2550</v>
      </c>
    </row>
    <row customHeight="true" ht="19" r="179">
      <c r="A179" s="2">
        <v>2014</v>
      </c>
      <c r="B179" s="2" t="str">
        <v>Hudelot-Noellat Vosne Romanee 1er Les Beaumonts 2014</v>
      </c>
      <c r="C179" s="2" t="str">
        <v>750ml</v>
      </c>
      <c r="D179" s="2">
        <v>6</v>
      </c>
      <c r="E179" s="1">
        <f>2700</f>
      </c>
    </row>
    <row customHeight="true" ht="19" r="180">
      <c r="A180" s="2">
        <v>2013</v>
      </c>
      <c r="B180" s="2" t="str">
        <v>Jean Grivot Vosne Romanee 1er Les Beaumonts 2013</v>
      </c>
      <c r="C180" s="2" t="str">
        <v>750ml</v>
      </c>
      <c r="D180" s="2">
        <v>10</v>
      </c>
      <c r="E180" s="1">
        <f>2900</f>
      </c>
    </row>
    <row customHeight="true" ht="19" r="181">
      <c r="A181" s="2">
        <v>2020</v>
      </c>
      <c r="B181" s="2" t="str">
        <v>Michel Gros Vosne Romanee 1er Clos des Reas Monopole 2020</v>
      </c>
      <c r="C181" s="2" t="str">
        <v>750ml</v>
      </c>
      <c r="D181" s="2">
        <v>1</v>
      </c>
      <c r="E181" s="1">
        <v>1600</v>
      </c>
    </row>
    <row customHeight="true" ht="19" r="182">
      <c r="A182" s="2">
        <v>2015</v>
      </c>
      <c r="B182" s="2" t="str">
        <v>Michel Gros Vosne Romanee 1er Clos des Reas Monopole 2015</v>
      </c>
      <c r="C182" s="2" t="str">
        <v>750ml</v>
      </c>
      <c r="D182" s="2">
        <v>5</v>
      </c>
      <c r="E182" s="1">
        <v>1700</v>
      </c>
    </row>
    <row customHeight="true" ht="19" r="183">
      <c r="A183" s="2">
        <v>2013</v>
      </c>
      <c r="B183" s="2" t="str">
        <v>Jean Grivot Vosne Romanee 1er Cru Les Rouges 2013</v>
      </c>
      <c r="C183" s="2" t="str">
        <v>750ml</v>
      </c>
      <c r="D183" s="2">
        <v>10</v>
      </c>
      <c r="E183" s="1">
        <f>1400</f>
      </c>
    </row>
    <row customHeight="true" ht="19" r="184">
      <c r="A184" s="2">
        <v>2012</v>
      </c>
      <c r="B184" s="2" t="str">
        <v>Jean Grivot Vosne Romanee 1er Cru Les Rouges 2012</v>
      </c>
      <c r="C184" s="2" t="str">
        <v>750ml</v>
      </c>
      <c r="D184" s="2">
        <v>6</v>
      </c>
      <c r="E184" s="1">
        <f>1500</f>
      </c>
    </row>
    <row customHeight="true" ht="19" r="185">
      <c r="A185" s="2">
        <v>2021</v>
      </c>
      <c r="B185" s="2" t="str">
        <v>Meo Camuzet Vosne Romanee 1er Chaumes 2021</v>
      </c>
      <c r="C185" s="2" t="str">
        <v>750ml</v>
      </c>
      <c r="D185" s="2">
        <v>12</v>
      </c>
      <c r="E185" s="1">
        <v>1850</v>
      </c>
    </row>
    <row customHeight="true" ht="19" r="186">
      <c r="A186" s="2">
        <v>2013</v>
      </c>
      <c r="B186" s="2" t="str">
        <v>Leroy Vosne-Romanee Les Genaivrieres 2013</v>
      </c>
      <c r="C186" s="2" t="str">
        <v>750ml</v>
      </c>
      <c r="D186" s="2">
        <v>1</v>
      </c>
      <c r="E186" s="1">
        <v>33800</v>
      </c>
    </row>
    <row customHeight="true" ht="19" r="187">
      <c r="A187" s="2">
        <v>2021</v>
      </c>
      <c r="B187" s="2" t="str">
        <v>Emmanuel Rouget Vosne Romanee 2021</v>
      </c>
      <c r="C187" s="2" t="str">
        <v>750ml</v>
      </c>
      <c r="D187" s="2">
        <v>9</v>
      </c>
      <c r="E187" s="1">
        <v>2500</v>
      </c>
    </row>
    <row customHeight="true" ht="19" r="188">
      <c r="A188" s="2">
        <v>2021</v>
      </c>
      <c r="B188" s="2" t="str">
        <v>Sylvain Cathiard Vosne Romanee 2021</v>
      </c>
      <c r="C188" s="2" t="str">
        <v>750ml</v>
      </c>
      <c r="D188" s="2">
        <v>1</v>
      </c>
      <c r="E188" s="1">
        <v>2200</v>
      </c>
    </row>
    <row customHeight="true" ht="19" r="189">
      <c r="A189" s="2">
        <v>2018</v>
      </c>
      <c r="B189" s="2" t="str">
        <v>Sylvain Cathiard Vosne Romanee 2018</v>
      </c>
      <c r="C189" s="2" t="str" xml:space="preserve">
        <v>750ml </v>
      </c>
      <c r="D189" s="2">
        <v>5</v>
      </c>
      <c r="E189" s="1">
        <f>3000</f>
      </c>
    </row>
    <row customHeight="true" ht="19" r="190">
      <c r="A190" s="2">
        <v>2017</v>
      </c>
      <c r="B190" s="2" t="str">
        <v>Sylvain Cathiard Vosne Romanee 2017</v>
      </c>
      <c r="C190" s="2" t="str">
        <v>750ml</v>
      </c>
      <c r="D190" s="2">
        <v>6</v>
      </c>
      <c r="E190" s="1">
        <f>2900</f>
      </c>
    </row>
    <row customHeight="true" ht="19" r="191">
      <c r="A191" s="2">
        <v>2016</v>
      </c>
      <c r="B191" s="2" t="str">
        <v>Sylvain Cathiard Vosne Romanee 2016</v>
      </c>
      <c r="C191" s="2" t="str">
        <v>750ml</v>
      </c>
      <c r="D191" s="2">
        <v>5</v>
      </c>
      <c r="E191" s="1">
        <v>2800</v>
      </c>
    </row>
    <row customHeight="true" ht="19" r="192">
      <c r="A192" s="2">
        <v>2014</v>
      </c>
      <c r="B192" s="2" t="str">
        <v>Sylvain Cathiard Vosne Romanee 2014</v>
      </c>
      <c r="C192" s="2" t="str">
        <v>750ml</v>
      </c>
      <c r="D192" s="2">
        <v>1</v>
      </c>
      <c r="E192" s="1">
        <v>2400</v>
      </c>
    </row>
    <row customHeight="true" ht="19" r="193">
      <c r="A193" s="2">
        <v>2013</v>
      </c>
      <c r="B193" s="2" t="str">
        <v>Sylvain Cathiard Vosne Romanee 2013</v>
      </c>
      <c r="C193" s="2" t="str">
        <v>750ml</v>
      </c>
      <c r="D193" s="2">
        <v>4</v>
      </c>
      <c r="E193" s="1">
        <v>2500</v>
      </c>
    </row>
    <row customHeight="true" ht="19" r="194">
      <c r="A194" s="2">
        <v>2022</v>
      </c>
      <c r="B194" s="2" t="str">
        <v>Meo Camuzet Vosne Romanee 2022</v>
      </c>
      <c r="C194" s="2" t="str">
        <v>750ml</v>
      </c>
      <c r="D194" s="2">
        <v>15</v>
      </c>
      <c r="E194" s="1">
        <v>1650</v>
      </c>
    </row>
    <row customHeight="true" ht="19" r="195">
      <c r="A195" s="2">
        <v>2018</v>
      </c>
      <c r="B195" s="2" t="str">
        <v>Georges Mugneret Gibourg Vosne Romanee 2018</v>
      </c>
      <c r="C195" s="2" t="str">
        <v>750ml</v>
      </c>
      <c r="D195" s="2">
        <v>5</v>
      </c>
      <c r="E195" s="1">
        <v>3300</v>
      </c>
    </row>
    <row customHeight="true" ht="19" r="196">
      <c r="A196" s="2">
        <v>2015</v>
      </c>
      <c r="B196" s="2" t="str">
        <v>Georges Mugneret Gibourg Vosne Romanee 2015</v>
      </c>
      <c r="C196" s="2" t="str">
        <v>750ml</v>
      </c>
      <c r="D196" s="2">
        <v>6</v>
      </c>
      <c r="E196" s="1">
        <f>3400</f>
      </c>
    </row>
    <row customHeight="true" ht="19" r="197">
      <c r="A197" s="2">
        <v>2013</v>
      </c>
      <c r="B197" s="2" t="str">
        <v>Georges Mugneret Gibourg Vosne Romanee 2013</v>
      </c>
      <c r="C197" s="2" t="str">
        <v>750ml</v>
      </c>
      <c r="D197" s="2">
        <v>6</v>
      </c>
      <c r="E197" s="1">
        <f>3100</f>
      </c>
    </row>
    <row customHeight="true" ht="19" r="198">
      <c r="A198" s="2">
        <v>2013</v>
      </c>
      <c r="B198" s="2" t="str">
        <v>Georges Mugneret Gibourg Vosne Romanee 2013</v>
      </c>
      <c r="C198" s="2" t="str">
        <v>750ml</v>
      </c>
      <c r="D198" s="2">
        <v>1</v>
      </c>
      <c r="E198" s="1">
        <v>2700</v>
      </c>
    </row>
    <row customHeight="true" ht="19" r="199">
      <c r="A199" s="2">
        <v>1999</v>
      </c>
      <c r="B199" s="2" t="str">
        <v>Georges Mugneret Gibourg Vosne Romanee 1999</v>
      </c>
      <c r="C199" s="2" t="str">
        <v>750ml</v>
      </c>
      <c r="D199" s="2">
        <v>1</v>
      </c>
      <c r="E199" s="1">
        <v>4300</v>
      </c>
    </row>
    <row customHeight="true" ht="19" r="200">
      <c r="A200" s="2">
        <v>2020</v>
      </c>
      <c r="B200" s="2" t="str">
        <v>Gerard Mugneret Vosne Romanee Cuvee Precolombiere 2020</v>
      </c>
      <c r="C200" s="2" t="str">
        <v>750ml</v>
      </c>
      <c r="D200" s="2">
        <v>42</v>
      </c>
      <c r="E200" s="1">
        <f>1300</f>
      </c>
    </row>
    <row customHeight="true" ht="19" r="201">
      <c r="A201" s="2">
        <v>2020</v>
      </c>
      <c r="B201" s="2" t="str">
        <v>Gerard Mugneret Vosne Romanee Aux Vigneux 2020</v>
      </c>
      <c r="C201" s="2" t="str">
        <v>750ml</v>
      </c>
      <c r="D201" s="2">
        <v>18</v>
      </c>
      <c r="E201" s="1">
        <f>1180</f>
      </c>
    </row>
    <row customHeight="true" ht="19" r="202">
      <c r="A202" s="2" t="str"/>
    </row>
    <row customHeight="true" ht="19" r="203">
      <c r="A203" s="2" t="str"/>
    </row>
    <row customHeight="true" ht="19" r="204">
      <c r="B204" s="6" t="str">
        <v>Chambolle Musigny</v>
      </c>
      <c r="C204" s="6"/>
    </row>
    <row customHeight="true" ht="19" r="205">
      <c r="A205" s="2">
        <v>2013</v>
      </c>
      <c r="B205" s="2" t="str">
        <v>Jacques Frederic Mugnier Musigny 2013</v>
      </c>
      <c r="C205" s="2" t="str">
        <v>750ml</v>
      </c>
      <c r="D205" s="2">
        <v>1</v>
      </c>
      <c r="E205" s="1">
        <v>21800</v>
      </c>
    </row>
    <row customHeight="true" ht="19" r="206">
      <c r="A206" s="2">
        <v>2011</v>
      </c>
      <c r="B206" s="2" t="str">
        <v>Jacques Frederic Mugnier Musigny 2011</v>
      </c>
      <c r="C206" s="2" t="str">
        <v>750ml</v>
      </c>
      <c r="D206" s="2">
        <v>1</v>
      </c>
      <c r="E206" s="1">
        <v>21500</v>
      </c>
    </row>
    <row customHeight="true" ht="19" r="207">
      <c r="A207" s="2">
        <v>2007</v>
      </c>
      <c r="B207" s="2" t="str">
        <v>Jacques Frederic Mugnier Musigny 2007</v>
      </c>
      <c r="C207" s="2" t="str">
        <v>750ml</v>
      </c>
      <c r="D207" s="2">
        <v>1</v>
      </c>
      <c r="E207" s="1">
        <v>22000</v>
      </c>
    </row>
    <row customHeight="true" ht="19" r="208">
      <c r="A208" s="2">
        <v>2006</v>
      </c>
      <c r="B208" s="2" t="str">
        <v>Jacques Frederic Mugnier Musigny 2006</v>
      </c>
      <c r="C208" s="2" t="str">
        <v>750ml</v>
      </c>
      <c r="D208" s="2">
        <v>1</v>
      </c>
      <c r="E208" s="1">
        <v>20800</v>
      </c>
    </row>
    <row customHeight="true" ht="19" r="209">
      <c r="A209" s="2">
        <v>2021</v>
      </c>
      <c r="B209" s="2" t="str">
        <v>Comte Georges de Vogue Musigny Blanc 2021</v>
      </c>
      <c r="C209" s="2" t="str">
        <v>750ml</v>
      </c>
      <c r="D209" s="2">
        <v>2</v>
      </c>
      <c r="E209" s="1">
        <v>9800</v>
      </c>
    </row>
    <row customHeight="true" ht="19" r="210">
      <c r="A210" s="2">
        <v>2017</v>
      </c>
      <c r="B210" s="2" t="str">
        <v>Comte Georges de Vogue Musigny Vielles Vignes 2017</v>
      </c>
      <c r="C210" s="2" t="str">
        <v>1500ml</v>
      </c>
      <c r="D210" s="2">
        <v>3</v>
      </c>
      <c r="E210" s="1">
        <v>12800</v>
      </c>
    </row>
    <row customHeight="true" ht="19" r="211">
      <c r="A211" s="2">
        <v>2017</v>
      </c>
      <c r="B211" s="2" t="str">
        <v>Comte Georges de Vogue Musigny Vielles Vignes 2017</v>
      </c>
      <c r="C211" s="2" t="str">
        <v>750ml</v>
      </c>
      <c r="D211" s="2">
        <v>2</v>
      </c>
      <c r="E211" s="1">
        <v>6300</v>
      </c>
    </row>
    <row customHeight="true" ht="19" r="212">
      <c r="A212" s="2">
        <v>2004</v>
      </c>
      <c r="B212" s="2" t="str">
        <v>Comte Georges de Vogue Musigny 2004</v>
      </c>
      <c r="C212" s="2" t="str">
        <v>750ml</v>
      </c>
      <c r="D212" s="2">
        <v>2</v>
      </c>
      <c r="E212" s="1">
        <v>7200</v>
      </c>
    </row>
    <row customHeight="true" ht="19" r="213">
      <c r="A213" s="2">
        <v>2019</v>
      </c>
      <c r="B213" s="2" t="str">
        <v>Domaine de la Vougeraie Musigny 2019</v>
      </c>
      <c r="C213" s="2" t="str">
        <v>750ml</v>
      </c>
      <c r="D213" s="2">
        <v>1</v>
      </c>
      <c r="E213" s="1">
        <v>7800</v>
      </c>
    </row>
    <row customHeight="true" ht="19" r="214">
      <c r="A214" s="2">
        <v>2017</v>
      </c>
      <c r="B214" s="2" t="str">
        <v>Domaine de la Vougeraie Musigny 2017</v>
      </c>
      <c r="C214" s="2" t="str">
        <v>750ml</v>
      </c>
      <c r="D214" s="2">
        <v>1</v>
      </c>
      <c r="E214" s="1">
        <v>6800</v>
      </c>
    </row>
    <row customHeight="true" ht="19" r="215">
      <c r="A215" s="2">
        <v>1995</v>
      </c>
      <c r="B215" s="3" t="str">
        <v>Jacques Prieur Musigny Grand Cru 1995</v>
      </c>
      <c r="C215" s="2" t="str">
        <v>750ml</v>
      </c>
      <c r="D215" s="2">
        <v>1</v>
      </c>
      <c r="E215" s="1">
        <v>7800</v>
      </c>
    </row>
    <row customHeight="true" ht="19" r="216">
      <c r="A216" s="2">
        <v>2017</v>
      </c>
      <c r="B216" s="3" t="str">
        <v>Louis Jadot Musigny 2017</v>
      </c>
      <c r="C216" s="2" t="str">
        <v>750ml</v>
      </c>
      <c r="D216" s="2">
        <v>5</v>
      </c>
      <c r="E216" s="1">
        <v>5200</v>
      </c>
    </row>
    <row customHeight="true" ht="19" r="217">
      <c r="A217" s="2">
        <v>2011</v>
      </c>
      <c r="B217" s="2" t="str">
        <v>Georges Roumier Bonnes Mares 2011</v>
      </c>
      <c r="C217" s="2" t="str">
        <v>750ml</v>
      </c>
      <c r="D217" s="2">
        <v>1</v>
      </c>
      <c r="E217" s="1">
        <v>13800</v>
      </c>
    </row>
    <row customHeight="true" ht="19" r="218">
      <c r="A218" s="2">
        <v>2015</v>
      </c>
      <c r="B218" s="3" t="str">
        <v>Jacques Frederic Mugnier Bonnes Mares 2015</v>
      </c>
      <c r="C218" s="2" t="str">
        <v>750ml</v>
      </c>
      <c r="D218" s="2">
        <v>1</v>
      </c>
      <c r="E218" s="1">
        <v>13500</v>
      </c>
    </row>
    <row customHeight="true" ht="19" r="219">
      <c r="A219" s="2">
        <v>2010</v>
      </c>
      <c r="B219" s="3" t="str">
        <v>Jacques Frederic Mugnier Bonnes Mares 2010</v>
      </c>
      <c r="C219" s="2" t="str">
        <v>750ml</v>
      </c>
      <c r="D219" s="2">
        <v>1</v>
      </c>
      <c r="E219" s="1">
        <v>13000</v>
      </c>
    </row>
    <row customHeight="true" ht="19" r="220">
      <c r="A220" s="2">
        <v>2006</v>
      </c>
      <c r="B220" s="3" t="str">
        <v>Jacques Frederic Mugnier Bonnes Mares 2006</v>
      </c>
      <c r="C220" s="2" t="str">
        <v>750ml</v>
      </c>
      <c r="D220" s="2">
        <v>2</v>
      </c>
      <c r="E220" s="1">
        <v>10000</v>
      </c>
    </row>
    <row customHeight="true" ht="19" r="221">
      <c r="A221" s="2">
        <v>2011</v>
      </c>
      <c r="B221" s="4" t="str">
        <v>Dujac Bonnes Mares 2011</v>
      </c>
      <c r="C221" s="2" t="str">
        <v>750ml</v>
      </c>
      <c r="D221" s="2">
        <v>4</v>
      </c>
      <c r="E221" s="1">
        <v>8800</v>
      </c>
    </row>
    <row customHeight="true" ht="19" r="222">
      <c r="A222" s="2">
        <v>2006</v>
      </c>
      <c r="B222" s="4" t="str">
        <v>Dujac Bonnes Mares 2006</v>
      </c>
      <c r="C222" s="2" t="str">
        <v>750ml</v>
      </c>
      <c r="D222" s="2">
        <v>1</v>
      </c>
      <c r="E222" s="1">
        <v>11000</v>
      </c>
    </row>
    <row customHeight="true" ht="19" r="223">
      <c r="A223" s="2">
        <v>2012</v>
      </c>
      <c r="B223" s="4" t="str">
        <v>Robert Groffier Bonnes Mares 2012</v>
      </c>
      <c r="C223" s="2" t="str">
        <v>750ml</v>
      </c>
      <c r="D223" s="2">
        <v>12</v>
      </c>
      <c r="E223" s="1">
        <f>4500</f>
      </c>
    </row>
    <row customHeight="true" ht="19" r="224">
      <c r="A224" s="2">
        <v>2012</v>
      </c>
      <c r="B224" s="4" t="str">
        <v>Domaine de la Vougeraie Bonnes Mares 2012</v>
      </c>
      <c r="C224" s="2" t="str">
        <v>750ml</v>
      </c>
      <c r="D224" s="2">
        <v>1</v>
      </c>
      <c r="E224" s="1">
        <v>2600</v>
      </c>
    </row>
    <row customHeight="true" ht="19" r="225">
      <c r="A225" s="2">
        <v>2017</v>
      </c>
      <c r="B225" s="4" t="str">
        <v>Jacques Frederic Mugnier Chambolle Musigny 1er Amoureuses 2017</v>
      </c>
      <c r="C225" s="2" t="str">
        <v>750ml</v>
      </c>
      <c r="D225" s="2">
        <v>1</v>
      </c>
      <c r="E225" s="1">
        <v>18000</v>
      </c>
    </row>
    <row customHeight="true" ht="19" r="226">
      <c r="A226" s="2">
        <v>2016</v>
      </c>
      <c r="B226" s="4" t="str">
        <v>Jacques Frederic Mugnier Chambolle Musigny 1er Amoureuses 2016</v>
      </c>
      <c r="C226" s="2" t="str">
        <v>750ml</v>
      </c>
      <c r="D226" s="2">
        <v>1</v>
      </c>
      <c r="E226" s="1">
        <v>21800</v>
      </c>
    </row>
    <row customHeight="true" ht="19" r="227">
      <c r="A227" s="2">
        <v>2015</v>
      </c>
      <c r="B227" s="4" t="str">
        <v>Jacques Frederic Mugnier Chambolle Musigny 1er Amoureuses 2015</v>
      </c>
      <c r="C227" s="2" t="str">
        <v>750ml</v>
      </c>
      <c r="D227" s="2">
        <v>1</v>
      </c>
      <c r="E227" s="1">
        <v>23800</v>
      </c>
    </row>
    <row customHeight="true" ht="19" r="228">
      <c r="A228" s="2">
        <v>2013</v>
      </c>
      <c r="B228" s="4" t="str">
        <v>Jacques Frederic Mugnier Chambolle Musigny 1er Amoureuses 2013</v>
      </c>
      <c r="C228" s="2" t="str">
        <v>750ml</v>
      </c>
      <c r="D228" s="2">
        <v>1</v>
      </c>
      <c r="E228" s="1">
        <v>17300</v>
      </c>
    </row>
    <row customHeight="true" ht="19" r="229">
      <c r="A229" s="2">
        <v>2007</v>
      </c>
      <c r="B229" s="4" t="str">
        <v>Jacques Frederic Mugnier Chambolle Musigny 1er Amoureuses 2007</v>
      </c>
      <c r="C229" s="2" t="str">
        <v>750ml</v>
      </c>
      <c r="D229" s="2">
        <v>2</v>
      </c>
      <c r="E229" s="1">
        <v>18500</v>
      </c>
    </row>
    <row customHeight="true" ht="19" r="230">
      <c r="A230" s="2">
        <v>2006</v>
      </c>
      <c r="B230" s="4" t="str">
        <v>Jacques Frederic Mugnier Chambolle Musigny 1er Amoureuses 2006</v>
      </c>
      <c r="C230" s="2" t="str">
        <v>750ml</v>
      </c>
      <c r="D230" s="2">
        <v>1</v>
      </c>
      <c r="E230" s="1">
        <v>17500</v>
      </c>
    </row>
    <row customHeight="true" ht="19" r="231">
      <c r="A231" s="2">
        <v>2004</v>
      </c>
      <c r="B231" s="4" t="str">
        <v>Jacques Frederic Mugnier Chambolle Musigny 1er Amoureuses 2004</v>
      </c>
      <c r="C231" s="2" t="str">
        <v>750ml</v>
      </c>
      <c r="D231" s="2">
        <v>3</v>
      </c>
      <c r="E231" s="1">
        <v>14000</v>
      </c>
    </row>
    <row customHeight="true" ht="19" r="232">
      <c r="A232" s="2">
        <v>2003</v>
      </c>
      <c r="B232" s="4" t="str">
        <v>Jacques Frederic Mugnier Chambolle Musigny 1er Amoureuses 2003</v>
      </c>
      <c r="C232" s="2" t="str">
        <v>750ml</v>
      </c>
      <c r="D232" s="2">
        <v>1</v>
      </c>
      <c r="E232" s="1">
        <v>16500</v>
      </c>
    </row>
    <row customHeight="true" ht="19" r="233">
      <c r="A233" s="2">
        <v>2002</v>
      </c>
      <c r="B233" s="4" t="str">
        <v>Jacques Frederic Mugnier Chambolle Musigny 1er Amoureuses 2002</v>
      </c>
      <c r="C233" s="2" t="str">
        <v>750ml</v>
      </c>
      <c r="D233" s="2">
        <v>1</v>
      </c>
      <c r="E233" s="1">
        <v>21550</v>
      </c>
    </row>
    <row customHeight="true" ht="19" r="234">
      <c r="A234" s="2">
        <v>2008</v>
      </c>
      <c r="B234" s="2" t="str">
        <v>Comte Georges de Vogue Chambolle Musigny 1er Amoureuses 2008</v>
      </c>
      <c r="C234" s="2" t="str">
        <v>750ml</v>
      </c>
      <c r="D234" s="2">
        <v>2</v>
      </c>
      <c r="E234" s="1">
        <v>8800</v>
      </c>
    </row>
    <row customHeight="true" ht="19" r="235">
      <c r="A235" s="2">
        <v>2004</v>
      </c>
      <c r="B235" s="2" t="str">
        <v>Comte Georges de Vogue Chambolle Musigny 1er Amoureuses 2004</v>
      </c>
      <c r="C235" s="2" t="str">
        <v>750ml</v>
      </c>
      <c r="D235" s="2">
        <v>3</v>
      </c>
      <c r="E235" s="1">
        <v>9800</v>
      </c>
    </row>
    <row customHeight="true" ht="19" r="236">
      <c r="A236" s="2">
        <v>2002</v>
      </c>
      <c r="B236" s="2" t="str">
        <v>Comte Georges de Vogue Chambolle Musigny 1er Amoureuses 2002</v>
      </c>
      <c r="C236" s="2" t="str">
        <v>750ml</v>
      </c>
      <c r="D236" s="2">
        <v>2</v>
      </c>
      <c r="E236" s="1">
        <v>12000</v>
      </c>
    </row>
    <row customHeight="true" ht="19" r="237">
      <c r="A237" s="2">
        <v>2001</v>
      </c>
      <c r="B237" s="2" t="str">
        <v>Comte Georges de Vogue Chambolle Musigny 1er Amoureuses 2001</v>
      </c>
      <c r="C237" s="2" t="str">
        <v>750ml</v>
      </c>
      <c r="D237" s="2">
        <v>6</v>
      </c>
      <c r="E237" s="1">
        <f>10500</f>
      </c>
    </row>
    <row customHeight="true" ht="19" r="238">
      <c r="A238" s="2">
        <v>1999</v>
      </c>
      <c r="B238" s="2" t="str">
        <v>Comte Georges de Vogue Chambolle Musigny 1er Amoureuses 1999</v>
      </c>
      <c r="C238" s="2" t="str">
        <v>750ml</v>
      </c>
      <c r="D238" s="2">
        <v>1</v>
      </c>
      <c r="E238" s="1">
        <v>12000</v>
      </c>
    </row>
    <row customHeight="true" ht="19" r="239">
      <c r="A239" s="2">
        <v>2016</v>
      </c>
      <c r="B239" s="4" t="str">
        <v>Joseph Drouhin Chambolle Musigny 1er Amoureuses 2016</v>
      </c>
      <c r="C239" s="2" t="str">
        <v>750ml</v>
      </c>
      <c r="D239" s="2">
        <v>6</v>
      </c>
      <c r="E239" s="1">
        <v>5480</v>
      </c>
    </row>
    <row customHeight="true" ht="19" r="240">
      <c r="A240" s="2">
        <v>1995</v>
      </c>
      <c r="B240" s="4" t="str">
        <v>Joseph Drouhin Chambolle Musigny 1er Amoureuses 1995</v>
      </c>
      <c r="C240" s="2" t="str">
        <v>750ml</v>
      </c>
      <c r="D240" s="2">
        <v>1</v>
      </c>
      <c r="E240" s="1">
        <v>5800</v>
      </c>
    </row>
    <row customHeight="true" ht="19" r="241">
      <c r="A241" s="2">
        <v>2008</v>
      </c>
      <c r="B241" s="4" t="str">
        <v>Robert Groffier Chambolle Musigny 1er Amoureuses 2008</v>
      </c>
      <c r="C241" s="2" t="str">
        <v>750ml</v>
      </c>
      <c r="D241" s="2">
        <v>1</v>
      </c>
      <c r="E241" s="1">
        <v>6000</v>
      </c>
    </row>
    <row customHeight="true" ht="19" r="242">
      <c r="A242" s="2">
        <v>1997</v>
      </c>
      <c r="B242" s="4" t="str">
        <v>Robert Groffier Chambolle Musigny 1er Amoureuses 1997</v>
      </c>
      <c r="C242" s="2" t="str">
        <v>750ml</v>
      </c>
      <c r="D242" s="2">
        <v>1</v>
      </c>
      <c r="E242" s="1">
        <v>6300</v>
      </c>
    </row>
    <row customHeight="true" ht="19" r="243">
      <c r="A243" s="2">
        <v>2018</v>
      </c>
      <c r="B243" s="4" t="str">
        <v>Francois Bertheau Chambolle Musigny 1er Amoureuses 2018</v>
      </c>
      <c r="C243" s="2" t="str">
        <v>750ml</v>
      </c>
      <c r="D243" s="2">
        <v>3</v>
      </c>
      <c r="E243" s="1">
        <v>4000</v>
      </c>
    </row>
    <row customHeight="true" ht="19" r="244">
      <c r="A244" s="2">
        <v>2017</v>
      </c>
      <c r="B244" s="4" t="str">
        <v>Francois Bertheau Chambolle Musigny 1er Amoureuses 2017</v>
      </c>
      <c r="C244" s="2" t="str">
        <v>750ml</v>
      </c>
      <c r="D244" s="2">
        <v>4</v>
      </c>
      <c r="E244" s="1">
        <f>4000</f>
      </c>
    </row>
    <row customHeight="true" ht="19" r="245">
      <c r="A245" s="2">
        <v>2014</v>
      </c>
      <c r="B245" s="4" t="str">
        <v>Francois Bertheau Chambolle Musigny 1er Amoureuses 2014</v>
      </c>
      <c r="C245" s="2" t="str">
        <v>750ml</v>
      </c>
      <c r="D245" s="2">
        <v>10</v>
      </c>
      <c r="E245" s="1">
        <f>4000</f>
      </c>
    </row>
    <row customHeight="true" ht="19" r="246">
      <c r="A246" s="2">
        <v>2014</v>
      </c>
      <c r="B246" s="4" t="str">
        <v>Domaine de la Pousse d'Or Chambolle Musigny 1er Amoureuses 2014</v>
      </c>
      <c r="C246" s="2" t="str">
        <v>750ml</v>
      </c>
      <c r="D246" s="2">
        <v>9</v>
      </c>
      <c r="E246" s="1">
        <v>3500</v>
      </c>
    </row>
    <row customHeight="true" ht="19" r="247">
      <c r="A247" s="2">
        <v>2013</v>
      </c>
      <c r="B247" s="4" t="str">
        <v>Albert Bichot Chambolle Musigny 1er Cru Amoureuses 2013</v>
      </c>
      <c r="C247" s="2" t="str">
        <v>750ml</v>
      </c>
      <c r="D247" s="2">
        <v>5</v>
      </c>
      <c r="E247" s="1">
        <v>2650</v>
      </c>
    </row>
    <row customHeight="true" ht="19" r="248">
      <c r="A248" s="2">
        <v>2005</v>
      </c>
      <c r="B248" s="4" t="str">
        <v>Roche de Bellene Chambolle Musigny 1er Amoureuses 2005</v>
      </c>
      <c r="C248" s="4" t="str">
        <v>3000ml</v>
      </c>
      <c r="D248" s="2">
        <v>1</v>
      </c>
      <c r="E248" s="1">
        <v>12800</v>
      </c>
    </row>
    <row customHeight="true" ht="19" r="249">
      <c r="A249" s="2">
        <v>2020</v>
      </c>
      <c r="B249" s="4" t="str">
        <v>Domaine Bertagna Chambolle-Musigny 1er Les Amoureuses 2020</v>
      </c>
      <c r="C249" s="2" t="str">
        <v>750ml</v>
      </c>
      <c r="D249" s="2">
        <v>3</v>
      </c>
      <c r="E249" s="1">
        <v>3800</v>
      </c>
    </row>
    <row customHeight="true" ht="19" r="250">
      <c r="A250" s="2">
        <v>2018</v>
      </c>
      <c r="B250" s="2" t="str">
        <v>Georges Roumier Chambolle Musigny 1er Combottes 2018</v>
      </c>
      <c r="C250" s="2" t="str">
        <v>750ml</v>
      </c>
      <c r="D250" s="2">
        <v>1</v>
      </c>
      <c r="E250" s="1">
        <v>7800</v>
      </c>
    </row>
    <row customHeight="true" ht="19" r="251">
      <c r="A251" s="2">
        <v>2014</v>
      </c>
      <c r="B251" s="2" t="str">
        <v>Georges Roumier Chambolle Musigny 1er Combottes 2014</v>
      </c>
      <c r="C251" s="2" t="str">
        <v>750ml</v>
      </c>
      <c r="D251" s="2">
        <v>1</v>
      </c>
      <c r="E251" s="1">
        <v>9200</v>
      </c>
    </row>
    <row customHeight="true" ht="19" r="252">
      <c r="A252" s="2">
        <v>2009</v>
      </c>
      <c r="B252" s="2" t="str">
        <v>Georges Roumier Chambolle Musigny 1er Combottes 2009</v>
      </c>
      <c r="C252" s="2" t="str">
        <v>750ml</v>
      </c>
      <c r="D252" s="2">
        <v>1</v>
      </c>
      <c r="E252" s="1">
        <v>10600</v>
      </c>
    </row>
    <row customHeight="true" ht="19" r="253">
      <c r="A253" s="2">
        <v>2020</v>
      </c>
      <c r="B253" s="2" t="str">
        <v>Georges Mugneret Gibourg Chambolle-Musigny 1er Les Feusselottes 2020</v>
      </c>
      <c r="C253" s="2" t="str">
        <v>750ml</v>
      </c>
      <c r="D253" s="2">
        <v>1</v>
      </c>
      <c r="E253" s="1">
        <v>4800</v>
      </c>
    </row>
    <row customHeight="true" ht="19" r="254">
      <c r="A254" s="2">
        <v>2018</v>
      </c>
      <c r="B254" s="2" t="str">
        <v>Jacques Federic Mugnier Chambolle Musigny 1er Les Fuees 2018</v>
      </c>
      <c r="C254" s="2" t="str">
        <v>750ml</v>
      </c>
      <c r="D254" s="2">
        <v>3</v>
      </c>
      <c r="E254" s="1">
        <v>6800</v>
      </c>
    </row>
    <row customHeight="true" ht="19" r="255">
      <c r="A255" s="2">
        <v>2014</v>
      </c>
      <c r="B255" s="2" t="str">
        <v>Jacques Federic Mugnier Chambolle Musigny 1er Les Fuees 2014</v>
      </c>
      <c r="C255" s="2" t="str">
        <v>750ml</v>
      </c>
      <c r="D255" s="2">
        <v>3</v>
      </c>
      <c r="E255" s="1">
        <v>7200</v>
      </c>
    </row>
    <row customHeight="true" ht="19" r="256">
      <c r="A256" s="2">
        <v>2013</v>
      </c>
      <c r="B256" s="2" t="str">
        <v>Jacques Federic Mugnier Chambolle Musigny 1er Les Fuees 2013</v>
      </c>
      <c r="C256" s="2" t="str">
        <v>1500ml</v>
      </c>
      <c r="D256" s="2">
        <v>1</v>
      </c>
      <c r="E256" s="1">
        <v>16800</v>
      </c>
    </row>
    <row customHeight="true" ht="19" r="257">
      <c r="A257" s="2">
        <v>2013</v>
      </c>
      <c r="B257" s="2" t="str">
        <v>Jacques Federic Mugnier Chambolle Musigny 1er Les Fuees 2013</v>
      </c>
      <c r="C257" s="2" t="str">
        <v>750ml</v>
      </c>
      <c r="D257" s="2">
        <v>1</v>
      </c>
      <c r="E257" s="1">
        <v>8200</v>
      </c>
    </row>
    <row customHeight="true" ht="19" r="258">
      <c r="A258" s="2">
        <v>2011</v>
      </c>
      <c r="B258" s="2" t="str">
        <v>Jacques Federic Mugnier Chambolle Musigny 1er Les Fuees 2011</v>
      </c>
      <c r="C258" s="2" t="str">
        <v>750ml</v>
      </c>
      <c r="D258" s="2">
        <v>1</v>
      </c>
      <c r="E258" s="1">
        <v>6100</v>
      </c>
    </row>
    <row customHeight="true" ht="19" r="259">
      <c r="A259" s="2">
        <v>2008</v>
      </c>
      <c r="B259" s="2" t="str">
        <v>Jacques Federic Mugnier Chambolle Musigny 1er Les Fuees 2008</v>
      </c>
      <c r="C259" s="2" t="str">
        <v>750ml</v>
      </c>
      <c r="D259" s="2">
        <v>1</v>
      </c>
      <c r="E259" s="1">
        <v>7000</v>
      </c>
    </row>
    <row customHeight="true" ht="19" r="260">
      <c r="A260" s="2">
        <v>2005</v>
      </c>
      <c r="B260" s="2" t="str">
        <v>Jacques Federic Mugnier Chambolle Musigny 1er Les Fuees 2005</v>
      </c>
      <c r="C260" s="2" t="str">
        <v>750ml</v>
      </c>
      <c r="D260" s="2">
        <v>3</v>
      </c>
      <c r="E260" s="1">
        <v>10200</v>
      </c>
    </row>
    <row customHeight="true" ht="19" r="261">
      <c r="A261" s="2">
        <v>2008</v>
      </c>
      <c r="B261" s="2" t="str">
        <v>Henri Perrot-Minot Chambolle Musigny 1er Les Fuees 2008</v>
      </c>
      <c r="C261" s="2" t="str">
        <v>750ml</v>
      </c>
      <c r="D261" s="2">
        <v>1</v>
      </c>
      <c r="E261" s="1">
        <v>2000</v>
      </c>
    </row>
    <row customHeight="true" ht="19" r="262">
      <c r="A262" s="2">
        <v>2017</v>
      </c>
      <c r="B262" s="2" t="str">
        <v>Georges Roumier Chambolle Musigny 1er Cras 2017</v>
      </c>
      <c r="C262" s="2" t="str">
        <v>750ml</v>
      </c>
      <c r="D262" s="2">
        <v>5</v>
      </c>
      <c r="E262" s="1">
        <v>5800</v>
      </c>
    </row>
    <row customHeight="true" ht="19" r="263">
      <c r="A263" s="2">
        <v>2016</v>
      </c>
      <c r="B263" s="2" t="str">
        <v>Georges Roumier Chambolle Musigny 1er Cras 2016</v>
      </c>
      <c r="C263" s="2" t="str">
        <v>750ml</v>
      </c>
      <c r="D263" s="2">
        <v>3</v>
      </c>
      <c r="E263" s="1">
        <v>7800</v>
      </c>
    </row>
    <row customHeight="true" ht="19" r="264">
      <c r="A264" s="2">
        <v>2014</v>
      </c>
      <c r="B264" s="2" t="str">
        <v>Georges Roumier Chambolle Musigny 1er Cras 2014</v>
      </c>
      <c r="C264" s="2" t="str">
        <v>750ml</v>
      </c>
      <c r="D264" s="2">
        <v>2</v>
      </c>
      <c r="E264" s="1">
        <v>6000</v>
      </c>
    </row>
    <row customHeight="true" ht="19" r="265">
      <c r="A265" s="2">
        <v>2013</v>
      </c>
      <c r="B265" s="2" t="str">
        <v>Georges Roumier Chambolle Musigny 1er Cras 2013</v>
      </c>
      <c r="C265" s="2" t="str">
        <v>750ml</v>
      </c>
      <c r="D265" s="2">
        <v>7</v>
      </c>
      <c r="E265" s="1">
        <v>5900</v>
      </c>
    </row>
    <row customHeight="true" ht="19" r="266">
      <c r="A266" s="2">
        <v>2011</v>
      </c>
      <c r="B266" s="2" t="str">
        <v>Georges Roumier Chambolle Musigny 1er Cras 2011</v>
      </c>
      <c r="C266" s="2" t="str">
        <v>750ml</v>
      </c>
      <c r="D266" s="2">
        <v>1</v>
      </c>
      <c r="E266" s="1">
        <v>5700</v>
      </c>
    </row>
    <row customHeight="true" ht="19" r="267">
      <c r="A267" s="2">
        <v>2007</v>
      </c>
      <c r="B267" s="2" t="str">
        <v>Georges Roumier Chambolle Musigny 1er Cras 2007</v>
      </c>
      <c r="C267" s="2" t="str">
        <v>750ml</v>
      </c>
      <c r="D267" s="2">
        <v>2</v>
      </c>
      <c r="E267" s="1">
        <v>6500</v>
      </c>
    </row>
    <row customHeight="true" ht="19" r="268">
      <c r="A268" s="2">
        <v>2005</v>
      </c>
      <c r="B268" s="2" t="str">
        <v>Georges Roumier Chambolle Musigny 1er Cras 2005</v>
      </c>
      <c r="C268" s="2" t="str">
        <v>750ml</v>
      </c>
      <c r="D268" s="2">
        <v>1</v>
      </c>
      <c r="E268" s="1">
        <v>8600</v>
      </c>
    </row>
    <row customHeight="true" ht="19" r="269">
      <c r="A269" s="2">
        <v>2002</v>
      </c>
      <c r="B269" s="2" t="str">
        <v>Georges Roumier Chambolle Musigny 1er Cras 2002</v>
      </c>
      <c r="C269" s="2" t="str">
        <v>750ml</v>
      </c>
      <c r="D269" s="2">
        <v>2</v>
      </c>
      <c r="E269" s="1">
        <v>9000</v>
      </c>
    </row>
    <row customHeight="true" ht="19" r="270">
      <c r="A270" s="2">
        <v>2017</v>
      </c>
      <c r="B270" s="2" t="str">
        <v>Robert Groffier Chambolle Musigny 1er Les Haut Doix 2017</v>
      </c>
      <c r="C270" s="2" t="str">
        <v>750ml</v>
      </c>
      <c r="D270" s="2">
        <v>9</v>
      </c>
      <c r="E270" s="1">
        <f>1780</f>
      </c>
    </row>
    <row customHeight="true" ht="19" r="271">
      <c r="A271" s="2">
        <v>2015</v>
      </c>
      <c r="B271" s="2" t="str">
        <v>Robert Groffier Chambolle Musigny 1er Les Haut Doix 2015</v>
      </c>
      <c r="C271" s="2" t="str">
        <v>750ml</v>
      </c>
      <c r="D271" s="2">
        <v>11</v>
      </c>
      <c r="E271" s="1">
        <f>2250</f>
      </c>
    </row>
    <row customHeight="true" ht="19" r="272">
      <c r="A272" s="2">
        <v>2014</v>
      </c>
      <c r="B272" s="2" t="str">
        <v>Robert Groffier Chambolle Musigny 1er Les Haut Doix 2014</v>
      </c>
      <c r="C272" s="2" t="str">
        <v>750ml</v>
      </c>
      <c r="D272" s="2">
        <v>12</v>
      </c>
      <c r="E272" s="1">
        <f>2000</f>
      </c>
    </row>
    <row customHeight="true" ht="19" r="273">
      <c r="A273" s="2">
        <v>1997</v>
      </c>
      <c r="B273" s="2" t="str">
        <v>Leroy Chambolle Musigny 1er Charmes 1997</v>
      </c>
      <c r="C273" s="2" t="str">
        <v>750ml</v>
      </c>
      <c r="D273" s="2">
        <v>1</v>
      </c>
      <c r="E273" s="1">
        <v>38000</v>
      </c>
    </row>
    <row customHeight="true" ht="19" r="274">
      <c r="A274" s="2">
        <v>2008</v>
      </c>
      <c r="B274" s="2" t="str">
        <v>Gerard Mugneret Chambolle Musigny 1er Charmes 2008</v>
      </c>
      <c r="C274" s="2" t="str">
        <v>750ml</v>
      </c>
      <c r="D274" s="2">
        <v>1</v>
      </c>
      <c r="E274" s="1">
        <v>2300</v>
      </c>
    </row>
    <row customHeight="true" ht="19" r="275">
      <c r="A275" s="2">
        <v>2017</v>
      </c>
      <c r="B275" s="2" t="str">
        <v>Hudelot-Noellat Chambolle Musigny 1er Les Charmes 2017</v>
      </c>
      <c r="C275" s="2" t="str">
        <v>750ml</v>
      </c>
      <c r="D275" s="2">
        <v>3</v>
      </c>
      <c r="E275" s="1">
        <v>2300</v>
      </c>
    </row>
    <row customHeight="true" ht="19" r="276">
      <c r="A276" s="2">
        <v>2014</v>
      </c>
      <c r="B276" s="2" t="str">
        <v>Hudelot-Noellat Chambolle Musigny 1er Les Charmes 2014</v>
      </c>
      <c r="C276" s="2" t="str">
        <v>1500ml</v>
      </c>
      <c r="D276" s="2">
        <v>1</v>
      </c>
      <c r="E276" s="1">
        <v>3800</v>
      </c>
    </row>
    <row customHeight="true" ht="19" r="277">
      <c r="A277" s="2">
        <v>2006</v>
      </c>
      <c r="B277" s="2" t="str">
        <v>Hudelot-Noellat Chambolle Musigny 1er Les Charmes 2006</v>
      </c>
      <c r="C277" s="2" t="str">
        <v>750ml</v>
      </c>
      <c r="D277" s="2">
        <v>2</v>
      </c>
      <c r="E277" s="1">
        <v>1850</v>
      </c>
    </row>
    <row customHeight="true" ht="19" r="278">
      <c r="A278" s="2">
        <v>2015</v>
      </c>
      <c r="B278" s="2" t="str">
        <v>Gerard Mugneret Chambolle-Musigny 1er Les Charmes 2015</v>
      </c>
      <c r="C278" s="2" t="str">
        <v>750ml</v>
      </c>
      <c r="D278" s="2">
        <v>3</v>
      </c>
      <c r="E278" s="1">
        <v>2400</v>
      </c>
    </row>
    <row customHeight="true" ht="19" r="279">
      <c r="A279" s="2">
        <v>2015</v>
      </c>
      <c r="B279" s="2" t="str">
        <v>Ghislaine Barthod Chambolle Musigny Les Veroilles 2015</v>
      </c>
      <c r="C279" s="2" t="str">
        <v>750ml</v>
      </c>
      <c r="D279" s="2">
        <v>6</v>
      </c>
      <c r="E279" s="1">
        <f>2350</f>
      </c>
    </row>
    <row customHeight="true" ht="19" r="280">
      <c r="A280" s="2">
        <v>2013</v>
      </c>
      <c r="B280" s="2" t="str">
        <v>Ghislaine Barthod Chambolle Musigny 1er Cru Les Chatelots 2013</v>
      </c>
      <c r="C280" s="2" t="str">
        <v>750ml</v>
      </c>
      <c r="D280" s="2">
        <v>8</v>
      </c>
      <c r="E280" s="1">
        <f>1800</f>
      </c>
    </row>
    <row customHeight="true" ht="19" r="281">
      <c r="A281" s="2">
        <v>2015</v>
      </c>
      <c r="B281" s="2" t="str">
        <v>Ghislaine Barthod Chambolle Musigny 1er Aux Beaux Bruns 2015</v>
      </c>
      <c r="C281" s="2" t="str">
        <v>750ml</v>
      </c>
      <c r="D281" s="2">
        <v>1</v>
      </c>
      <c r="E281" s="1">
        <f>2000</f>
      </c>
    </row>
    <row customHeight="true" ht="19" r="282">
      <c r="A282" s="2">
        <v>2013</v>
      </c>
      <c r="B282" s="2" t="str">
        <v>Ghislaine Barthod Chambolle Musigny 1er Aux Beaux Bruns 2013</v>
      </c>
      <c r="C282" s="2" t="str">
        <v>750ml</v>
      </c>
      <c r="D282" s="2">
        <v>3</v>
      </c>
      <c r="E282" s="1">
        <f>1650</f>
      </c>
    </row>
    <row customHeight="true" ht="19" r="283">
      <c r="A283" s="2">
        <v>2013</v>
      </c>
      <c r="B283" s="2" t="str">
        <v>Georges Roumier Chambolle Musigny 2013</v>
      </c>
      <c r="C283" s="2" t="str">
        <v>750ml</v>
      </c>
      <c r="D283" s="2">
        <v>1</v>
      </c>
      <c r="E283" s="1">
        <v>4250</v>
      </c>
    </row>
    <row customHeight="true" ht="19" r="284">
      <c r="A284" s="2">
        <v>2012</v>
      </c>
      <c r="B284" s="2" t="str">
        <v>Georges Roumier Chambolle Musigny 2012</v>
      </c>
      <c r="C284" s="2" t="str">
        <v>750ml</v>
      </c>
      <c r="D284" s="2">
        <v>2</v>
      </c>
      <c r="E284" s="1">
        <v>4500</v>
      </c>
    </row>
    <row customHeight="true" ht="19" r="285">
      <c r="A285" s="2">
        <v>2011</v>
      </c>
      <c r="B285" s="2" t="str">
        <v>Georges Roumier Chambolle Musigny 2011</v>
      </c>
      <c r="C285" s="2" t="str">
        <v>750ml</v>
      </c>
      <c r="D285" s="2">
        <v>1</v>
      </c>
      <c r="E285" s="1">
        <v>4100</v>
      </c>
    </row>
    <row customHeight="true" ht="19" r="286">
      <c r="A286" s="2">
        <v>2013</v>
      </c>
      <c r="B286" s="2" t="str">
        <v>Leroy Chambolle Musigny Fremieres 2013</v>
      </c>
      <c r="C286" s="2" t="str">
        <v>750ml</v>
      </c>
      <c r="D286" s="2">
        <v>2</v>
      </c>
      <c r="E286" s="1">
        <v>48800</v>
      </c>
    </row>
    <row customHeight="true" ht="19" r="287">
      <c r="A287" s="2">
        <v>1998</v>
      </c>
      <c r="B287" s="2" t="str">
        <v>Leroy Chambolle Musigny Fremieres 1998</v>
      </c>
      <c r="C287" s="2" t="str">
        <v>750ml</v>
      </c>
      <c r="D287" s="2">
        <v>1</v>
      </c>
      <c r="E287" s="1">
        <v>33000</v>
      </c>
    </row>
    <row customHeight="true" ht="19" r="288">
      <c r="A288" s="2">
        <v>2004</v>
      </c>
      <c r="B288" s="2" t="str">
        <v>Leroy Chambolle Musigny 2004</v>
      </c>
      <c r="C288" s="2" t="str">
        <v>750ml</v>
      </c>
      <c r="D288" s="2">
        <v>1</v>
      </c>
      <c r="E288" s="1">
        <v>57800</v>
      </c>
    </row>
    <row customHeight="true" ht="19" r="289">
      <c r="A289" s="2">
        <v>2021</v>
      </c>
      <c r="B289" s="8" t="str">
        <v>Sylvain Cathiard Chambolle Musigny Les Clos de l'Orme 2021</v>
      </c>
      <c r="C289" s="2" t="str">
        <v>750ml</v>
      </c>
      <c r="D289" s="2">
        <v>1</v>
      </c>
      <c r="E289" s="1">
        <v>2500</v>
      </c>
    </row>
    <row customHeight="true" ht="19" r="290">
      <c r="A290" s="2">
        <v>2011</v>
      </c>
      <c r="B290" s="4" t="str">
        <v>Comte Georges de Vogue Chambolle Musigny 2011</v>
      </c>
      <c r="C290" s="2" t="str">
        <v>750ml</v>
      </c>
      <c r="D290" s="2">
        <v>2</v>
      </c>
      <c r="E290" s="1">
        <v>2500</v>
      </c>
    </row>
    <row customHeight="true" ht="19" r="291">
      <c r="A291" s="2">
        <v>1996</v>
      </c>
      <c r="B291" s="4" t="str">
        <v>Comte Georges de Vogue Chambolle Musigny 1996</v>
      </c>
      <c r="C291" s="2" t="str">
        <v>750ml</v>
      </c>
      <c r="D291" s="2">
        <v>3</v>
      </c>
      <c r="E291" s="1">
        <v>3500</v>
      </c>
    </row>
    <row customHeight="true" ht="19" r="292">
      <c r="A292" s="2" t="str"/>
    </row>
    <row customHeight="true" ht="19" r="293">
      <c r="B293" s="6" t="str">
        <v>Gevrey Chambertin</v>
      </c>
      <c r="C293" s="6"/>
    </row>
    <row customHeight="true" ht="19" r="294">
      <c r="A294" s="2">
        <v>2007</v>
      </c>
      <c r="B294" s="2" t="str">
        <v>Domaine Dujac Chambertin 2007</v>
      </c>
      <c r="C294" s="2" t="str">
        <v>750ml</v>
      </c>
      <c r="D294" s="2">
        <v>2</v>
      </c>
      <c r="E294" s="1">
        <v>21500</v>
      </c>
    </row>
    <row customHeight="true" ht="19" r="295">
      <c r="A295" s="2">
        <v>2015</v>
      </c>
      <c r="B295" s="2" t="str">
        <v>Pierre Damoy Chambertin 2015</v>
      </c>
      <c r="C295" s="2" t="str">
        <v>750ml</v>
      </c>
      <c r="D295" s="2">
        <v>1</v>
      </c>
      <c r="E295" s="1">
        <v>4500</v>
      </c>
    </row>
    <row customHeight="true" ht="19" r="296">
      <c r="A296" s="2">
        <v>2014</v>
      </c>
      <c r="B296" s="2" t="str">
        <v>Philippe Charlopin-Parizot Chambertin 2014</v>
      </c>
      <c r="C296" s="2" t="str">
        <v>750ml</v>
      </c>
      <c r="D296" s="2">
        <v>5</v>
      </c>
      <c r="E296" s="1">
        <v>3000</v>
      </c>
    </row>
    <row customHeight="true" ht="19" r="297">
      <c r="A297" s="2">
        <v>2005</v>
      </c>
      <c r="B297" s="2" t="str">
        <v>Jean et Jean Louis Trapet Chambertin 2005</v>
      </c>
      <c r="C297" s="2" t="str">
        <v>750ml</v>
      </c>
      <c r="D297" s="2">
        <v>6</v>
      </c>
      <c r="E297" s="1">
        <v>4380</v>
      </c>
    </row>
    <row customHeight="true" ht="19" r="298">
      <c r="A298" s="2">
        <v>1996</v>
      </c>
      <c r="B298" s="2" t="str">
        <v>Jean et Jean Louis Trapet Chambertin 1996</v>
      </c>
      <c r="C298" s="2" t="str">
        <v>750ml</v>
      </c>
      <c r="D298" s="2">
        <v>2</v>
      </c>
      <c r="E298" s="1">
        <v>3900</v>
      </c>
    </row>
    <row customHeight="true" ht="19" r="299">
      <c r="A299" s="2">
        <v>2016</v>
      </c>
      <c r="B299" s="2" t="str">
        <v>Launay Horiot Chambertin 2016</v>
      </c>
      <c r="C299" s="2" t="str">
        <v>750ml</v>
      </c>
      <c r="D299" s="2">
        <v>2</v>
      </c>
      <c r="E299" s="1">
        <v>3600</v>
      </c>
    </row>
    <row customHeight="true" ht="19" r="300">
      <c r="A300" s="2">
        <v>2014</v>
      </c>
      <c r="B300" s="2" t="str">
        <v>Launay Horiot Chambertin 2014</v>
      </c>
      <c r="C300" s="2" t="str">
        <v>750ml</v>
      </c>
      <c r="D300" s="2">
        <v>3</v>
      </c>
      <c r="E300" s="1">
        <v>3300</v>
      </c>
    </row>
    <row customHeight="true" ht="19" r="301">
      <c r="A301" s="2">
        <v>2012</v>
      </c>
      <c r="B301" s="4" t="str">
        <v>Nicolas Potel Maison Roche de Bellene Chambertin 2012</v>
      </c>
      <c r="C301" s="2" t="str">
        <v>750ml</v>
      </c>
      <c r="D301" s="2">
        <v>4</v>
      </c>
      <c r="E301" s="1">
        <v>2450</v>
      </c>
    </row>
    <row customHeight="true" ht="19" r="302">
      <c r="A302" s="2">
        <v>2015</v>
      </c>
      <c r="B302" s="4" t="str">
        <v>Duroche Chambertin Clos de Beze 2015</v>
      </c>
      <c r="C302" s="2" t="str">
        <v>750ml</v>
      </c>
      <c r="D302" s="2">
        <v>1</v>
      </c>
      <c r="E302" s="1">
        <v>8800</v>
      </c>
    </row>
    <row customHeight="true" ht="19" r="303">
      <c r="A303" s="2">
        <v>2010</v>
      </c>
      <c r="B303" s="2" t="str">
        <v>Bruno Clair Chambertin Clos de Beze 2010</v>
      </c>
      <c r="C303" s="2" t="str">
        <v>750ml</v>
      </c>
      <c r="D303" s="2">
        <v>1</v>
      </c>
      <c r="E303" s="1">
        <v>4800</v>
      </c>
    </row>
    <row customHeight="true" ht="19" r="304">
      <c r="A304" s="2">
        <v>2009</v>
      </c>
      <c r="B304" s="2" t="str">
        <v>Bruno Clair Chambertin Clos de Beze 2009</v>
      </c>
      <c r="C304" s="2" t="str">
        <v>750ml</v>
      </c>
      <c r="D304" s="2">
        <v>1</v>
      </c>
      <c r="E304" s="1">
        <v>4500</v>
      </c>
    </row>
    <row customHeight="true" ht="19" r="305">
      <c r="A305" s="2">
        <v>2007</v>
      </c>
      <c r="B305" s="2" t="str">
        <v>Bruno Clair Chambertin Clos de Beze 2007</v>
      </c>
      <c r="C305" s="2" t="str">
        <v>750ml</v>
      </c>
      <c r="D305" s="2">
        <v>1</v>
      </c>
      <c r="E305" s="1">
        <v>3500</v>
      </c>
    </row>
    <row customHeight="true" ht="19" r="306">
      <c r="A306" s="2">
        <v>2006</v>
      </c>
      <c r="B306" s="2" t="str">
        <v>Bruno Clair Chambertin Clos de Beze 2006</v>
      </c>
      <c r="C306" s="2" t="str">
        <v>750ml</v>
      </c>
      <c r="D306" s="2">
        <v>1</v>
      </c>
      <c r="E306" s="1">
        <v>3500</v>
      </c>
    </row>
    <row customHeight="true" ht="19" r="307">
      <c r="A307" s="2">
        <v>2014</v>
      </c>
      <c r="B307" s="2" t="str">
        <v>Pierre Damoy Chambertin Clos de Beze 2014</v>
      </c>
      <c r="C307" s="2" t="str">
        <v>750ml</v>
      </c>
      <c r="D307" s="2">
        <v>1</v>
      </c>
      <c r="E307" s="1">
        <v>3200</v>
      </c>
    </row>
    <row customHeight="true" ht="19" r="308">
      <c r="A308" s="2">
        <v>2008</v>
      </c>
      <c r="B308" s="2" t="str">
        <v>Pierre Damoy Chambertin Clos de Beze 2008</v>
      </c>
      <c r="C308" s="2" t="str">
        <v>750ml</v>
      </c>
      <c r="D308" s="2">
        <v>2</v>
      </c>
      <c r="E308" s="1">
        <v>3500</v>
      </c>
    </row>
    <row customHeight="true" ht="19" r="309">
      <c r="A309" s="2">
        <v>2013</v>
      </c>
      <c r="B309" s="2" t="str">
        <v>Geroges Mugneret Ruchottes Chambertin 2013</v>
      </c>
      <c r="C309" s="2" t="str">
        <v>750ml</v>
      </c>
      <c r="D309" s="2">
        <v>3</v>
      </c>
      <c r="E309" s="1">
        <v>9300</v>
      </c>
    </row>
    <row customHeight="true" ht="19" r="310">
      <c r="A310" s="2">
        <v>2001</v>
      </c>
      <c r="B310" s="2" t="str">
        <v>Geroges Mugneret Ruchottes Chambertin 2001</v>
      </c>
      <c r="C310" s="2" t="str">
        <v>750ml</v>
      </c>
      <c r="D310" s="2">
        <v>1</v>
      </c>
      <c r="E310" s="1">
        <v>8600</v>
      </c>
    </row>
    <row customHeight="true" ht="19" r="311">
      <c r="A311" s="2">
        <v>1997</v>
      </c>
      <c r="B311" s="2" t="str">
        <v>Geroges Mugneret Ruchottes Chambertin 1997</v>
      </c>
      <c r="C311" s="2" t="str">
        <v>750ml</v>
      </c>
      <c r="D311" s="2">
        <v>1</v>
      </c>
      <c r="E311" s="1">
        <v>7500</v>
      </c>
    </row>
    <row customHeight="true" ht="19" r="312">
      <c r="A312" s="2">
        <v>2015</v>
      </c>
      <c r="B312" s="2" t="str">
        <v>Philippe Pacalet Ruchottes Chambertin 2015</v>
      </c>
      <c r="C312" s="2" t="str">
        <v>750ml</v>
      </c>
      <c r="D312" s="2">
        <v>1</v>
      </c>
      <c r="E312" s="1">
        <v>7500</v>
      </c>
    </row>
    <row customHeight="true" ht="19" r="313">
      <c r="A313" s="2">
        <v>2012</v>
      </c>
      <c r="B313" s="8" t="str">
        <v>Chateau du Marsannay Ruchottes Chambertin 2012</v>
      </c>
      <c r="C313" s="2" t="str">
        <v>750ml</v>
      </c>
      <c r="D313" s="2">
        <v>2</v>
      </c>
      <c r="E313" s="1">
        <v>2800</v>
      </c>
    </row>
    <row customHeight="true" ht="19" r="314">
      <c r="A314" s="2">
        <v>2018</v>
      </c>
      <c r="B314" s="2" t="str">
        <v>Claude Dugat Griotte-Chambertin Grand Cru 2018</v>
      </c>
      <c r="C314" s="2" t="str">
        <v>750ml</v>
      </c>
      <c r="D314" s="2">
        <v>1</v>
      </c>
      <c r="E314" s="1">
        <v>10000</v>
      </c>
    </row>
    <row customHeight="true" ht="19" r="315">
      <c r="A315" s="2">
        <v>2017</v>
      </c>
      <c r="B315" s="2" t="str">
        <v>Claude Dugat Griotte-Chambertin Grand Cru 2017</v>
      </c>
      <c r="C315" s="2" t="str">
        <v>750ml</v>
      </c>
      <c r="D315" s="2">
        <v>1</v>
      </c>
      <c r="E315" s="1">
        <v>8800</v>
      </c>
    </row>
    <row customHeight="true" ht="19" r="316">
      <c r="A316" s="2">
        <v>2016</v>
      </c>
      <c r="B316" s="2" t="str">
        <v>Claude Dugat Griotte-Chambertin Grand Cru 2016</v>
      </c>
      <c r="C316" s="2" t="str">
        <v>750ml</v>
      </c>
      <c r="D316" s="2">
        <v>2</v>
      </c>
      <c r="E316" s="1">
        <v>9000</v>
      </c>
    </row>
    <row customHeight="true" ht="19" r="317">
      <c r="A317" s="2">
        <v>2011</v>
      </c>
      <c r="B317" s="2" t="str">
        <v>Claude Dugat Griotte-Chambertin Grand Cru 2011</v>
      </c>
      <c r="C317" s="2" t="str">
        <v>750ml</v>
      </c>
      <c r="D317" s="2">
        <v>1</v>
      </c>
      <c r="E317" s="1">
        <v>6800</v>
      </c>
    </row>
    <row customHeight="true" ht="19" r="318">
      <c r="A318" s="2">
        <v>2017</v>
      </c>
      <c r="B318" s="2" t="str">
        <v>Hubert Lignier Griotte Chambertin 2017</v>
      </c>
      <c r="C318" s="2" t="str">
        <v>750ml</v>
      </c>
      <c r="D318" s="2">
        <v>2</v>
      </c>
      <c r="E318" s="1">
        <v>4000</v>
      </c>
    </row>
    <row customHeight="true" ht="19" r="319">
      <c r="A319" s="2">
        <v>2012</v>
      </c>
      <c r="B319" s="2" t="str">
        <v>Domaine des Chezeaux Griotte-Chambertin 2012</v>
      </c>
      <c r="C319" s="2" t="str">
        <v>750ml</v>
      </c>
      <c r="D319" s="2">
        <v>3</v>
      </c>
      <c r="E319" s="1">
        <v>2600</v>
      </c>
    </row>
    <row customHeight="true" ht="19" r="320">
      <c r="A320" s="2">
        <v>2015</v>
      </c>
      <c r="B320" s="2" t="str">
        <v>Duroche Latricieres Chambertin 2015</v>
      </c>
      <c r="C320" s="2" t="str">
        <v>750ml</v>
      </c>
      <c r="D320" s="2">
        <v>1</v>
      </c>
      <c r="E320" s="1">
        <v>5800</v>
      </c>
    </row>
    <row customHeight="true" ht="19" r="321">
      <c r="A321" s="2">
        <v>1999</v>
      </c>
      <c r="B321" s="2" t="str">
        <v>Jean et Jean Louis Trapet Latricieres Chambertin 1999</v>
      </c>
      <c r="C321" s="2" t="str">
        <v>750ml</v>
      </c>
      <c r="D321" s="2">
        <v>9</v>
      </c>
      <c r="E321" s="1">
        <v>2800</v>
      </c>
    </row>
    <row customHeight="true" ht="19" r="322">
      <c r="A322" s="2">
        <v>2016</v>
      </c>
      <c r="B322" s="2" t="str">
        <v>Launay Horiot Latricieres Chambertin 2016</v>
      </c>
      <c r="C322" s="2" t="str">
        <v>750ml</v>
      </c>
      <c r="D322" s="2">
        <v>12</v>
      </c>
      <c r="E322" s="1">
        <f>2500</f>
      </c>
    </row>
    <row customHeight="true" ht="19" r="323">
      <c r="A323" s="2">
        <v>2014</v>
      </c>
      <c r="B323" s="2" t="str">
        <v>Launay Horiot Latricieres Chambertin 2014</v>
      </c>
      <c r="C323" s="2" t="str">
        <v>750ml</v>
      </c>
      <c r="D323" s="2">
        <v>5</v>
      </c>
      <c r="E323" s="1">
        <v>2200</v>
      </c>
    </row>
    <row customHeight="true" ht="19" r="324">
      <c r="A324" s="2">
        <v>2008</v>
      </c>
      <c r="B324" s="2" t="str">
        <v>Simon Bize Latricieres Chambertin 2008</v>
      </c>
      <c r="C324" s="2" t="str">
        <v>750ml</v>
      </c>
      <c r="D324" s="2">
        <v>11</v>
      </c>
      <c r="E324" s="1">
        <v>2300</v>
      </c>
    </row>
    <row customHeight="true" ht="19" r="325">
      <c r="A325" s="2">
        <v>2000</v>
      </c>
      <c r="B325" s="2" t="str">
        <v>Leroy Domaine d'Auvenay Mazis Chambertin 2000</v>
      </c>
      <c r="C325" s="2" t="str">
        <v>750ml</v>
      </c>
      <c r="D325" s="2">
        <v>1</v>
      </c>
      <c r="E325" s="1">
        <v>68500</v>
      </c>
    </row>
    <row customHeight="true" ht="19" r="326">
      <c r="A326" s="2">
        <v>1996</v>
      </c>
      <c r="B326" s="2" t="str">
        <v>Dugat-Py Mazis Chambertin 1996</v>
      </c>
      <c r="C326" s="2" t="str">
        <v>750ml</v>
      </c>
      <c r="D326" s="2">
        <v>3</v>
      </c>
      <c r="E326" s="1">
        <v>6880</v>
      </c>
    </row>
    <row customHeight="true" ht="19" r="327">
      <c r="A327" s="2">
        <v>2007</v>
      </c>
      <c r="B327" s="2" t="str">
        <v>Perrot Minot Mazis Chambertin VV 2007</v>
      </c>
      <c r="C327" s="2" t="str">
        <v>750ml</v>
      </c>
      <c r="D327" s="2">
        <v>1</v>
      </c>
      <c r="E327" s="1">
        <v>2900</v>
      </c>
    </row>
    <row customHeight="true" ht="19" r="328">
      <c r="A328" s="2">
        <v>1999</v>
      </c>
      <c r="B328" s="2" t="str">
        <v>Harmand-Geoffroy Mazis Chambertin 1999</v>
      </c>
      <c r="C328" s="2" t="str">
        <v>750ml</v>
      </c>
      <c r="D328" s="2">
        <v>3</v>
      </c>
      <c r="E328" s="1">
        <v>2400</v>
      </c>
    </row>
    <row customHeight="true" ht="19" r="329">
      <c r="A329" s="2">
        <v>2016</v>
      </c>
      <c r="B329" s="2" t="str">
        <v>Claude Dugat Chapelle Chambertin 2016</v>
      </c>
      <c r="C329" s="2" t="str">
        <v>750ml</v>
      </c>
      <c r="D329" s="2">
        <v>1</v>
      </c>
      <c r="E329" s="1">
        <v>7200</v>
      </c>
    </row>
    <row customHeight="true" ht="19" r="330">
      <c r="A330" s="2">
        <v>1976</v>
      </c>
      <c r="B330" s="2" t="str">
        <v>Louis Trapet Chapelle Chambertin 1976</v>
      </c>
      <c r="C330" s="2" t="str">
        <v>750ml</v>
      </c>
      <c r="D330" s="2">
        <v>2</v>
      </c>
      <c r="E330" s="1">
        <v>3000</v>
      </c>
    </row>
    <row customHeight="true" ht="19" r="331">
      <c r="A331" s="2">
        <v>2007</v>
      </c>
      <c r="B331" s="2" t="str">
        <v>Perrot Minot Mazoyeres Chambertin VV 2007</v>
      </c>
      <c r="C331" s="2" t="str">
        <v>750ml</v>
      </c>
      <c r="D331" s="2">
        <v>2</v>
      </c>
      <c r="E331" s="1">
        <v>2600</v>
      </c>
    </row>
    <row customHeight="true" ht="19" r="332">
      <c r="A332" s="2">
        <v>2005</v>
      </c>
      <c r="B332" s="4" t="str">
        <v>Claude Dugat Charmes Chambertin 2005</v>
      </c>
      <c r="C332" s="2" t="str">
        <v>750ml</v>
      </c>
      <c r="D332" s="2">
        <v>2</v>
      </c>
      <c r="E332" s="1">
        <v>6600</v>
      </c>
    </row>
    <row customHeight="true" ht="19" r="333">
      <c r="A333" s="2">
        <v>1997</v>
      </c>
      <c r="B333" s="8" t="str">
        <v>Bernard Dugat Py Charmes Chambertin 1997</v>
      </c>
      <c r="C333" s="2" t="str">
        <v>750ml</v>
      </c>
      <c r="D333" s="2">
        <v>1</v>
      </c>
      <c r="E333" s="1">
        <v>4200</v>
      </c>
    </row>
    <row customHeight="true" ht="19" r="334">
      <c r="A334" s="2">
        <v>1996</v>
      </c>
      <c r="B334" s="8" t="str">
        <v>Bernard Dugat-Py Charmes Chambertin 1996</v>
      </c>
      <c r="C334" s="2" t="str">
        <v>750ml</v>
      </c>
      <c r="D334" s="2">
        <v>1</v>
      </c>
      <c r="E334" s="1">
        <v>4500</v>
      </c>
    </row>
    <row customHeight="true" ht="19" r="335">
      <c r="A335" s="2">
        <v>2018</v>
      </c>
      <c r="B335" s="4" t="str">
        <v>Denis Bachelet Charmes-Chambertin Grand Cru Vieilles Vignes 2018</v>
      </c>
      <c r="C335" s="2" t="str">
        <v>750ml</v>
      </c>
      <c r="D335" s="2">
        <v>3</v>
      </c>
      <c r="E335" s="1">
        <v>6300</v>
      </c>
      <c r="F335" s="1"/>
    </row>
    <row customHeight="true" ht="19" r="336">
      <c r="A336" s="2">
        <v>2017</v>
      </c>
      <c r="B336" s="4" t="str">
        <v>Denis Bachelet Charmes-Chambertin Grand Cru Vieilles Vignes 2017</v>
      </c>
      <c r="C336" s="2" t="str">
        <v>750ml</v>
      </c>
      <c r="D336" s="2">
        <v>3</v>
      </c>
      <c r="E336" s="1">
        <v>6100</v>
      </c>
      <c r="F336" s="1"/>
    </row>
    <row customHeight="true" ht="19" r="337">
      <c r="A337" s="2">
        <v>2013</v>
      </c>
      <c r="B337" s="4" t="str">
        <v>Denis Bachelet Charmes-Chambertin Grand Cru Vieilles Vignes 2013</v>
      </c>
      <c r="C337" s="2" t="str">
        <v>1500ml</v>
      </c>
      <c r="D337" s="2">
        <v>1</v>
      </c>
      <c r="E337" s="1">
        <v>13000</v>
      </c>
      <c r="F337" s="1"/>
    </row>
    <row customHeight="true" ht="19" r="338">
      <c r="A338" s="2">
        <v>2004</v>
      </c>
      <c r="B338" s="4" t="str">
        <v>Denis Bachelet Charmes-Chambertin Grand Cru Vieilles Vignes 2004</v>
      </c>
      <c r="C338" s="2" t="str">
        <v>750ml</v>
      </c>
      <c r="D338" s="2">
        <v>4</v>
      </c>
      <c r="E338" s="1">
        <v>4800</v>
      </c>
      <c r="F338" s="1"/>
    </row>
    <row customHeight="true" ht="19" r="339">
      <c r="A339" s="2">
        <v>2003</v>
      </c>
      <c r="B339" s="4" t="str">
        <v>Denis Bachelet Charmes-Chambertin Grand Cru Vieilles Vignes 2003</v>
      </c>
      <c r="C339" s="2" t="str">
        <v>750ml</v>
      </c>
      <c r="D339" s="2">
        <v>2</v>
      </c>
      <c r="E339" s="1">
        <v>6500</v>
      </c>
      <c r="F339" s="1"/>
    </row>
    <row customHeight="true" ht="19" r="340">
      <c r="A340" s="2">
        <v>2015</v>
      </c>
      <c r="B340" s="2" t="str">
        <v>Georges Roumier Charmes Chambertin Grand Cru Aux Mazoyeres 2015</v>
      </c>
      <c r="C340" s="2" t="str">
        <v>750ml</v>
      </c>
      <c r="D340" s="2">
        <v>2</v>
      </c>
      <c r="E340" s="1">
        <v>12500</v>
      </c>
    </row>
    <row customHeight="true" ht="19" r="341">
      <c r="A341" s="2">
        <v>2018</v>
      </c>
      <c r="B341" s="2" t="str">
        <v>Domaine Duroche Charmes Chambertin 2018</v>
      </c>
      <c r="C341" s="2" t="str">
        <v>750ml</v>
      </c>
      <c r="D341" s="2">
        <v>2</v>
      </c>
      <c r="E341" s="1">
        <v>4500</v>
      </c>
    </row>
    <row customHeight="true" ht="19" r="342">
      <c r="A342" s="2">
        <v>2017</v>
      </c>
      <c r="B342" s="2" t="str">
        <v>Domaine Duroche Charmes Chambertin 2017</v>
      </c>
      <c r="C342" s="2" t="str">
        <v>750ml</v>
      </c>
      <c r="D342" s="2">
        <v>5</v>
      </c>
      <c r="E342" s="1">
        <v>4380</v>
      </c>
    </row>
    <row customHeight="true" ht="19" r="343">
      <c r="A343" s="2">
        <v>2005</v>
      </c>
      <c r="B343" s="3" t="str">
        <v>Charlopin-Parizot Charmes Chambertin 2005</v>
      </c>
      <c r="C343" s="2" t="str">
        <v>750ml</v>
      </c>
      <c r="D343" s="2">
        <v>3</v>
      </c>
      <c r="E343" s="1">
        <v>2600</v>
      </c>
    </row>
    <row customHeight="true" ht="19" r="344">
      <c r="A344" s="2">
        <v>2002</v>
      </c>
      <c r="B344" s="3" t="str">
        <v>Charlopin-Parizot Charmes Chambertin 2002</v>
      </c>
      <c r="C344" s="2" t="str">
        <v>750ml</v>
      </c>
      <c r="D344" s="2">
        <v>3</v>
      </c>
      <c r="E344" s="1">
        <v>2800</v>
      </c>
    </row>
    <row customHeight="true" ht="19" r="345">
      <c r="A345" s="2">
        <v>2014</v>
      </c>
      <c r="B345" s="2" t="str">
        <v>Serafin Pere &amp; Fils Charmes Chambertin 2014</v>
      </c>
      <c r="C345" s="2" t="str">
        <v>750ml</v>
      </c>
      <c r="D345" s="2">
        <v>12</v>
      </c>
      <c r="E345" s="1">
        <v>2250</v>
      </c>
    </row>
    <row customHeight="true" ht="19" r="346">
      <c r="A346" s="2">
        <v>1994</v>
      </c>
      <c r="B346" s="2" t="str">
        <v>Duroche Charmes Chambertin 1994</v>
      </c>
      <c r="C346" s="2" t="str">
        <v>750ml</v>
      </c>
      <c r="D346" s="2">
        <v>3</v>
      </c>
      <c r="E346" s="1">
        <v>2300</v>
      </c>
    </row>
    <row customHeight="true" ht="19" r="347">
      <c r="A347" s="2">
        <v>2014</v>
      </c>
      <c r="B347" s="2" t="str">
        <v>Dujac Charmes Chambertin 2014</v>
      </c>
      <c r="C347" s="2" t="str">
        <v>750ml</v>
      </c>
      <c r="D347" s="2">
        <v>4</v>
      </c>
      <c r="E347" s="1">
        <v>4500</v>
      </c>
    </row>
    <row customHeight="true" ht="19" r="348">
      <c r="A348" s="2">
        <v>2008</v>
      </c>
      <c r="B348" s="2" t="str">
        <v>Armand Rousseau Gevrey Chambertin 1er Clos Saint Jacques 2008</v>
      </c>
      <c r="C348" s="2" t="str">
        <v>750ml</v>
      </c>
      <c r="D348" s="2">
        <v>1</v>
      </c>
      <c r="E348" s="1">
        <v>12100</v>
      </c>
    </row>
    <row customHeight="true" ht="19" r="349">
      <c r="A349" s="2">
        <v>2017</v>
      </c>
      <c r="B349" s="2" t="str">
        <v>Domaine Fourrier Gevrey Chambertin Clos Saint Jacques 1er Cru VV 2017</v>
      </c>
      <c r="C349" s="2" t="str">
        <v>750ml</v>
      </c>
      <c r="D349" s="2">
        <v>2</v>
      </c>
      <c r="E349" s="1">
        <v>5380</v>
      </c>
    </row>
    <row customHeight="true" ht="19" r="350">
      <c r="A350" s="2">
        <v>2014</v>
      </c>
      <c r="B350" s="2" t="str">
        <v>Domaine Fourrier Gevrey Chambertin Clos Saint Jacques 1er Cru VV 2014</v>
      </c>
      <c r="C350" s="2" t="str">
        <v>750ml</v>
      </c>
      <c r="D350" s="2">
        <v>4</v>
      </c>
      <c r="E350" s="1">
        <v>5800</v>
      </c>
    </row>
    <row customHeight="true" ht="19" r="351">
      <c r="A351" s="2">
        <v>2013</v>
      </c>
      <c r="B351" s="2" t="str">
        <v>Domaine Fourrier Gevrey Chambertin Clos Saint Jacques 1er Cru VV 2013</v>
      </c>
      <c r="C351" s="2" t="str">
        <v>750ml</v>
      </c>
      <c r="D351" s="2">
        <v>3</v>
      </c>
      <c r="E351" s="1">
        <v>5300</v>
      </c>
    </row>
    <row customHeight="true" ht="19" r="352">
      <c r="A352" s="2">
        <v>1997</v>
      </c>
      <c r="B352" s="2" t="str">
        <v>Domaine Fourrier Gevrey Chambertin Clos Saint Jacques 1er Cru VV 1997</v>
      </c>
      <c r="C352" s="2" t="str">
        <v>750ml</v>
      </c>
      <c r="D352" s="2">
        <v>1</v>
      </c>
      <c r="E352" s="1">
        <v>5000</v>
      </c>
    </row>
    <row customHeight="true" ht="19" r="353">
      <c r="A353" s="2">
        <v>2018</v>
      </c>
      <c r="B353" s="2" t="str">
        <v>Bruno Clair Gevrey Chambertin 1er Clos Saint Jacques 2018</v>
      </c>
      <c r="C353" s="2" t="str">
        <v>750ml</v>
      </c>
      <c r="D353" s="2">
        <v>1</v>
      </c>
      <c r="E353" s="1">
        <v>2800</v>
      </c>
    </row>
    <row customHeight="true" ht="19" r="354">
      <c r="A354" s="2">
        <v>2008</v>
      </c>
      <c r="B354" s="2" t="str">
        <v>Bruno Clair Gevrey Chambertin 1er Clos Saint Jacques 2008</v>
      </c>
      <c r="C354" s="2" t="str">
        <v>750ml</v>
      </c>
      <c r="D354" s="2">
        <v>22</v>
      </c>
      <c r="E354" s="1">
        <f>2900</f>
      </c>
    </row>
    <row customHeight="true" ht="19" r="355">
      <c r="A355" s="2">
        <v>2007</v>
      </c>
      <c r="B355" s="2" t="str">
        <v>Bruno Clair Gevrey Chambertin 1er Clos Saint Jacques 2007</v>
      </c>
      <c r="C355" s="2" t="str">
        <v>750ml</v>
      </c>
      <c r="D355" s="2">
        <v>11</v>
      </c>
      <c r="E355" s="1">
        <v>2650</v>
      </c>
    </row>
    <row customHeight="true" ht="19" r="356">
      <c r="A356" s="2">
        <v>2016</v>
      </c>
      <c r="B356" s="2" t="str">
        <v>Sylvie Esmonin Gevrey Chambertin 1er Clos Saint Jacques 2016</v>
      </c>
      <c r="C356" s="2" t="str">
        <v>1500ml</v>
      </c>
      <c r="D356" s="2">
        <v>1</v>
      </c>
      <c r="E356" s="1">
        <v>3200</v>
      </c>
    </row>
    <row customHeight="true" ht="19" r="357">
      <c r="A357" s="2">
        <v>2013</v>
      </c>
      <c r="B357" s="2" t="str">
        <v>Sylvie Esmonin Gevrey Chambertin 1er Clos Saint Jacques 2013</v>
      </c>
      <c r="C357" s="2" t="str">
        <v>1500ml</v>
      </c>
      <c r="D357" s="2">
        <v>1</v>
      </c>
      <c r="E357" s="1">
        <v>3000</v>
      </c>
    </row>
    <row customHeight="true" ht="19" r="358">
      <c r="A358" s="2">
        <v>2002</v>
      </c>
      <c r="B358" s="2" t="str">
        <v>Sylvie Esmonin Gevrey Chambertin 1er Clos Saint Jacques 2002</v>
      </c>
      <c r="C358" s="2" t="str">
        <v>750ml</v>
      </c>
      <c r="D358" s="2">
        <v>6</v>
      </c>
      <c r="E358" s="1">
        <v>2800</v>
      </c>
    </row>
    <row customHeight="true" ht="19" r="359">
      <c r="A359" s="2">
        <v>2012</v>
      </c>
      <c r="B359" s="2" t="str">
        <v>Louis Jadot Gevrey Chambertin 1er Clos Saint Jacques 2012</v>
      </c>
      <c r="C359" s="2" t="str">
        <v>750ml</v>
      </c>
      <c r="D359" s="2">
        <v>4</v>
      </c>
      <c r="E359" s="1">
        <v>1750</v>
      </c>
    </row>
    <row customHeight="true" ht="19" r="360">
      <c r="A360" s="2">
        <v>2001</v>
      </c>
      <c r="B360" s="2" t="str">
        <v>Leroy Gevrey Chambertin 1er Aux Combottes 2001</v>
      </c>
      <c r="C360" s="2" t="str">
        <v>750ml</v>
      </c>
      <c r="D360" s="2">
        <v>1</v>
      </c>
      <c r="E360" s="1">
        <v>35000</v>
      </c>
    </row>
    <row customHeight="true" ht="19" r="361">
      <c r="A361" s="2">
        <v>2008</v>
      </c>
      <c r="B361" s="2" t="str">
        <v>Armand Rousseau Gevrey Chambertin 1er Les Cazetiers 2008</v>
      </c>
      <c r="C361" s="2" t="str">
        <v>750ml</v>
      </c>
      <c r="D361" s="2">
        <v>1</v>
      </c>
      <c r="E361" s="1">
        <v>7500</v>
      </c>
    </row>
    <row customHeight="true" ht="19" r="362">
      <c r="A362" s="2">
        <v>2013</v>
      </c>
      <c r="B362" s="2" t="str">
        <v>Fourrier Gevrey-Chambertin 1er Champeaux Vieille Vigne 2013</v>
      </c>
      <c r="C362" s="2" t="str">
        <v>750ml</v>
      </c>
      <c r="D362" s="2">
        <v>1</v>
      </c>
      <c r="E362" s="1">
        <v>2500</v>
      </c>
    </row>
    <row customHeight="true" ht="19" r="363">
      <c r="A363" s="2">
        <v>2014</v>
      </c>
      <c r="B363" s="2" t="str">
        <v>Duroche Gevrey-Chambertin 1er Lavaut Saint-Jacques Vieilles Vignes 2014</v>
      </c>
      <c r="C363" s="2" t="str">
        <v>750ml</v>
      </c>
      <c r="D363" s="2">
        <v>3</v>
      </c>
      <c r="E363" s="1">
        <v>4500</v>
      </c>
    </row>
    <row customHeight="true" ht="19" r="364">
      <c r="A364" s="2">
        <v>2016</v>
      </c>
      <c r="B364" s="2" t="str">
        <v>Duroche Gevrey Chambertin 1er Lavaut St Jacques 2016</v>
      </c>
      <c r="C364" s="2" t="str">
        <v>750ml</v>
      </c>
      <c r="D364" s="2">
        <v>1</v>
      </c>
      <c r="E364" s="1">
        <v>2800</v>
      </c>
    </row>
    <row customHeight="true" ht="19" r="365">
      <c r="A365" s="2">
        <v>2013</v>
      </c>
      <c r="B365" s="2" t="str">
        <v>Duroche Gevrey Chambertin 1er Lavaut St Jacques 2013</v>
      </c>
      <c r="C365" s="2" t="str">
        <v>750ml</v>
      </c>
      <c r="D365" s="2">
        <v>3</v>
      </c>
      <c r="E365" s="1">
        <v>2800</v>
      </c>
    </row>
    <row customHeight="true" ht="19" r="366">
      <c r="A366" s="2">
        <v>2003</v>
      </c>
      <c r="B366" s="2" t="str">
        <v>Dugat-Py Gevrey Chambertin 1er Petite-Chapelle 2003</v>
      </c>
      <c r="C366" s="2" t="str">
        <v>750ml</v>
      </c>
      <c r="D366" s="2">
        <v>1</v>
      </c>
      <c r="E366" s="1">
        <v>2200</v>
      </c>
    </row>
    <row customHeight="true" ht="19" r="367">
      <c r="A367" s="2">
        <v>2020</v>
      </c>
      <c r="B367" s="3" t="str">
        <v>Berthaut-Gerbet Gevrey Chambertin 1er Cazetiers 2020</v>
      </c>
      <c r="C367" s="2" t="str">
        <v>750ml</v>
      </c>
      <c r="D367" s="2">
        <v>3</v>
      </c>
      <c r="E367" s="1">
        <v>1500</v>
      </c>
    </row>
    <row customHeight="true" ht="19" r="368">
      <c r="A368" s="2">
        <v>2019</v>
      </c>
      <c r="B368" s="3" t="str">
        <v>Berthaut-Gerbet Gevrey Chambertin 1er Cazetiers 2019</v>
      </c>
      <c r="C368" s="2" t="str">
        <v>750ml</v>
      </c>
      <c r="D368" s="2">
        <v>6</v>
      </c>
      <c r="E368" s="1">
        <f>1400</f>
      </c>
    </row>
    <row customHeight="true" ht="19" r="369">
      <c r="A369" s="2">
        <v>2017</v>
      </c>
      <c r="B369" s="3" t="str">
        <v>Berthaut-Gerbet Gevrey Chambertin 1er Cazetiers 2017</v>
      </c>
      <c r="C369" s="2" t="str">
        <v>750ml</v>
      </c>
      <c r="D369" s="2">
        <v>6</v>
      </c>
      <c r="E369" s="1">
        <f>1300</f>
      </c>
    </row>
    <row customHeight="true" ht="19" r="370">
      <c r="A370" s="2">
        <v>2018</v>
      </c>
      <c r="B370" s="2" t="str">
        <v>Domaine Fourrier Gevrey Chambertin 1er La Combe aux Moines 2018</v>
      </c>
      <c r="C370" s="2" t="str">
        <v>750ml</v>
      </c>
      <c r="D370" s="2">
        <v>1</v>
      </c>
      <c r="E370" s="1">
        <v>2000</v>
      </c>
    </row>
    <row customHeight="true" ht="19" r="371">
      <c r="A371" s="2">
        <v>2017</v>
      </c>
      <c r="B371" s="2" t="str">
        <v>Domaine Fourrier Gevrey Chambertin 1er La Combe aux Moines 2017</v>
      </c>
      <c r="C371" s="2" t="str">
        <v>750ml</v>
      </c>
      <c r="D371" s="2">
        <v>7</v>
      </c>
      <c r="E371" s="1">
        <v>2200</v>
      </c>
    </row>
    <row customHeight="true" ht="19" r="372">
      <c r="A372" s="2">
        <v>2016</v>
      </c>
      <c r="B372" s="2" t="str">
        <v>Domaine Fourrier Gevrey Chambertin 1er La Combe aux Moines 2016</v>
      </c>
      <c r="C372" s="2" t="str">
        <v>750ml</v>
      </c>
      <c r="D372" s="2">
        <v>3</v>
      </c>
      <c r="E372" s="1">
        <v>2400</v>
      </c>
    </row>
    <row customHeight="true" ht="19" r="373">
      <c r="A373" s="2">
        <v>2007</v>
      </c>
      <c r="B373" s="2" t="str">
        <v>Domaine Fourrier Gevrey Chambertin 1er La Combe aux Moines 2007</v>
      </c>
      <c r="C373" s="2" t="str">
        <v>750ml</v>
      </c>
      <c r="D373" s="2">
        <v>1</v>
      </c>
      <c r="E373" s="1">
        <v>2300</v>
      </c>
    </row>
    <row customHeight="true" ht="19" r="374">
      <c r="A374" s="2">
        <v>2014</v>
      </c>
      <c r="B374" s="2" t="str">
        <v>Domaine Fourrier Gevrey Chambertin 1er Les Cherbaudes 2014</v>
      </c>
      <c r="C374" s="2" t="str">
        <v>750ml</v>
      </c>
      <c r="D374" s="2">
        <v>1</v>
      </c>
      <c r="E374" s="1">
        <v>2450</v>
      </c>
    </row>
    <row customHeight="true" ht="19" r="375">
      <c r="A375" s="2">
        <v>2010</v>
      </c>
      <c r="B375" s="2" t="str">
        <v>Denis Bachelet Gevrey Chambertin 1er Les Corbeaux 2010</v>
      </c>
      <c r="C375" s="2" t="str">
        <v>750ml</v>
      </c>
      <c r="D375" s="2">
        <v>3</v>
      </c>
      <c r="E375" s="1">
        <v>2800</v>
      </c>
      <c r="F375" s="1"/>
    </row>
    <row customHeight="true" ht="19" r="376">
      <c r="A376" s="2">
        <v>2005</v>
      </c>
      <c r="B376" s="2" t="str">
        <v>Denis Bachelet Gevrey Chambertin 1er Les Corbeaux 2005</v>
      </c>
      <c r="C376" s="2" t="str">
        <v>750ml</v>
      </c>
      <c r="D376" s="2">
        <v>7</v>
      </c>
      <c r="E376" s="1">
        <v>3200</v>
      </c>
      <c r="F376" s="1"/>
    </row>
    <row customHeight="true" ht="19" r="377">
      <c r="A377" s="2">
        <v>2005</v>
      </c>
      <c r="B377" s="2" t="str">
        <v>Dugat-Py Gevrey-Chambertin Cuvee Coeur de Roy 2005</v>
      </c>
      <c r="C377" s="2" t="str">
        <v>750ml</v>
      </c>
      <c r="D377" s="2">
        <v>1</v>
      </c>
      <c r="E377" s="1">
        <v>2100</v>
      </c>
    </row>
    <row customHeight="true" ht="19" r="378">
      <c r="A378" s="2">
        <v>2018</v>
      </c>
      <c r="B378" s="2" t="str">
        <v>Fourrier Gevrey Chambertin Aux Echezeaux Vieilles Vignes 2018</v>
      </c>
      <c r="C378" s="2" t="str">
        <v>750ml</v>
      </c>
      <c r="D378" s="2">
        <v>6</v>
      </c>
      <c r="E378" s="1">
        <v>2200</v>
      </c>
    </row>
    <row customHeight="true" ht="19" r="379">
      <c r="A379" s="2">
        <v>2014</v>
      </c>
      <c r="B379" s="2" t="str">
        <v>Fourrier Gevrey Chambertin Aux Echezeaux Vieilles Vignes 2014</v>
      </c>
      <c r="C379" s="2" t="str">
        <v>750ml</v>
      </c>
      <c r="D379" s="2">
        <v>6</v>
      </c>
      <c r="E379" s="1">
        <v>2350</v>
      </c>
    </row>
    <row customHeight="true" ht="19" r="380">
      <c r="A380" s="2">
        <v>2013</v>
      </c>
      <c r="B380" s="2" t="str">
        <v>Fourrier Gevrey Chambertin Aux Echezeaux Vieilles Vignes 2013</v>
      </c>
      <c r="C380" s="2" t="str">
        <v>750ml</v>
      </c>
      <c r="D380" s="2">
        <v>2</v>
      </c>
      <c r="E380" s="1">
        <v>2300</v>
      </c>
    </row>
    <row customHeight="true" ht="19" r="381">
      <c r="A381" s="2">
        <v>2012</v>
      </c>
      <c r="B381" s="2" t="str">
        <v>Fourrier Gevrey Chambertin Aux Echezeaux Vieilles Vignes 2012</v>
      </c>
      <c r="C381" s="2" t="str">
        <v>750ml</v>
      </c>
      <c r="D381" s="2">
        <v>3</v>
      </c>
      <c r="E381" s="1">
        <v>2500</v>
      </c>
    </row>
    <row customHeight="true" ht="19" r="382">
      <c r="A382" s="2">
        <v>2016</v>
      </c>
      <c r="B382" s="3" t="str">
        <v>Claude Dugat Gevrey-Chambertin 2016</v>
      </c>
      <c r="C382" s="2" t="str">
        <v>750ml</v>
      </c>
      <c r="D382" s="2">
        <v>5</v>
      </c>
      <c r="E382" s="1">
        <v>1100</v>
      </c>
    </row>
    <row customHeight="true" ht="19" r="383">
      <c r="A383" s="2">
        <v>2015</v>
      </c>
      <c r="B383" s="3" t="str">
        <v>Claude Dugat Gevrey-Chambertin 2015</v>
      </c>
      <c r="C383" s="2" t="str">
        <v>750ml</v>
      </c>
      <c r="D383" s="2">
        <v>6</v>
      </c>
      <c r="E383" s="1">
        <v>1150</v>
      </c>
    </row>
    <row customHeight="true" ht="19" r="384">
      <c r="A384" s="2">
        <v>2018</v>
      </c>
      <c r="B384" s="2" t="str">
        <v>Fourrier Gevrey-Chambertin Vieilles Vignes 2018</v>
      </c>
      <c r="C384" s="2" t="str">
        <v>750ml</v>
      </c>
      <c r="D384" s="2">
        <v>6</v>
      </c>
      <c r="E384" s="1">
        <v>1380</v>
      </c>
    </row>
    <row customHeight="true" ht="19" r="385">
      <c r="A385" s="2">
        <v>2017</v>
      </c>
      <c r="B385" s="2" t="str">
        <v>Fourrier Gevrey-Chambertin Vieilles Vignes 2017</v>
      </c>
      <c r="C385" s="2" t="str">
        <v>750ml</v>
      </c>
      <c r="D385" s="2">
        <v>11</v>
      </c>
      <c r="E385" s="1">
        <v>1350</v>
      </c>
    </row>
    <row customHeight="true" ht="19" r="386">
      <c r="A386" s="2">
        <v>2011</v>
      </c>
      <c r="B386" s="2" t="str">
        <v>Fourrier Gevrey-Chambertin Vieilles Vignes 2011</v>
      </c>
      <c r="C386" s="2" t="str">
        <v>750ml</v>
      </c>
      <c r="D386" s="2">
        <v>12</v>
      </c>
      <c r="E386" s="1">
        <f>1450</f>
      </c>
    </row>
    <row customHeight="true" ht="19" r="387">
      <c r="A387" s="2">
        <v>2016</v>
      </c>
      <c r="B387" s="2" t="str">
        <v>Domaine Duroche Gevrey Chambertin Champ 2016</v>
      </c>
      <c r="C387" s="2" t="str">
        <v>750ml</v>
      </c>
      <c r="D387" s="2">
        <v>2</v>
      </c>
      <c r="E387" s="1">
        <v>1280</v>
      </c>
    </row>
    <row customHeight="true" ht="19" r="388">
      <c r="A388" s="2">
        <v>2005</v>
      </c>
      <c r="B388" s="2" t="str">
        <v>Dugat-Py Gevrey Chambertin Les Evocelles 2005</v>
      </c>
      <c r="C388" s="2" t="str">
        <v>750ml</v>
      </c>
      <c r="D388" s="2">
        <v>3</v>
      </c>
      <c r="E388" s="1">
        <v>2700</v>
      </c>
    </row>
    <row customHeight="true" ht="19" r="389">
      <c r="A389" s="2">
        <v>2001</v>
      </c>
      <c r="B389" s="2" t="str">
        <v>Dugat-Py Gevrey Chambertin Les Evocelles 2001</v>
      </c>
      <c r="C389" s="2" t="str">
        <v>750ml</v>
      </c>
      <c r="D389" s="2">
        <v>2</v>
      </c>
      <c r="E389" s="1">
        <v>2500</v>
      </c>
    </row>
    <row customHeight="true" ht="19" r="390">
      <c r="A390" s="2">
        <v>2018</v>
      </c>
      <c r="B390" s="2" t="str">
        <v>Claude Dugat Gevrey Chambertin La Marie 2018</v>
      </c>
      <c r="C390" s="2" t="str">
        <v>750ml</v>
      </c>
      <c r="D390" s="2">
        <v>24</v>
      </c>
      <c r="E390" s="1">
        <f>1250</f>
      </c>
    </row>
    <row customHeight="true" ht="19" r="391">
      <c r="A391" s="2">
        <v>2015</v>
      </c>
      <c r="B391" s="2" t="str">
        <v>Duroche Gevrey-Chambertin Champ 2015</v>
      </c>
      <c r="C391" s="2" t="str">
        <v>750ml</v>
      </c>
      <c r="D391" s="2">
        <v>1</v>
      </c>
      <c r="E391" s="1">
        <v>850</v>
      </c>
    </row>
    <row customHeight="true" ht="19" r="392">
      <c r="A392" s="2">
        <v>2015</v>
      </c>
      <c r="B392" s="2" t="str">
        <v>Duroche Gevrey-Chambertin Le Clos 2015</v>
      </c>
      <c r="C392" s="2" t="str">
        <v>750ml</v>
      </c>
      <c r="D392" s="2">
        <v>1</v>
      </c>
      <c r="E392" s="1">
        <v>900</v>
      </c>
    </row>
    <row customHeight="true" ht="19" r="393">
      <c r="A393" s="2">
        <v>2014</v>
      </c>
      <c r="B393" s="2" t="str">
        <v>Duroche Gevrey-Chambertin Le Clos 2014</v>
      </c>
      <c r="C393" s="2" t="str">
        <v>750ml</v>
      </c>
      <c r="D393" s="2">
        <v>4</v>
      </c>
      <c r="E393" s="1">
        <v>850</v>
      </c>
    </row>
    <row customHeight="true" ht="19" r="394">
      <c r="A394" s="2">
        <v>2018</v>
      </c>
      <c r="B394" s="2" t="str">
        <v>Duroche Gevrey Chambertin 2018</v>
      </c>
      <c r="C394" s="2" t="str">
        <v>750ml</v>
      </c>
      <c r="D394" s="2">
        <v>5</v>
      </c>
      <c r="E394" s="1">
        <v>800</v>
      </c>
    </row>
    <row customHeight="true" ht="19" r="395">
      <c r="A395" s="2" t="str"/>
    </row>
    <row customHeight="true" ht="19" r="396">
      <c r="B396" s="6" t="str">
        <v>Morey St Denis</v>
      </c>
      <c r="C396" s="6"/>
    </row>
    <row customHeight="true" ht="19" r="397">
      <c r="A397" s="2">
        <v>1988</v>
      </c>
      <c r="B397" s="2" t="str">
        <v>Domaine des Chezeaux (Ponsot) Clos St Denis 1988</v>
      </c>
      <c r="C397" s="2" t="str">
        <v>750ml</v>
      </c>
      <c r="D397" s="2">
        <v>1</v>
      </c>
      <c r="E397" s="1">
        <v>13000</v>
      </c>
    </row>
    <row customHeight="true" ht="19" r="398">
      <c r="A398" s="2">
        <v>2008</v>
      </c>
      <c r="B398" s="2" t="str">
        <v>Dujac Clos de la Roche 2008</v>
      </c>
      <c r="C398" s="2" t="str">
        <v>750ml</v>
      </c>
      <c r="D398" s="2">
        <v>1</v>
      </c>
      <c r="E398" s="1">
        <v>7300</v>
      </c>
    </row>
    <row customHeight="true" ht="19" r="399">
      <c r="A399" s="2">
        <v>2013</v>
      </c>
      <c r="B399" s="2" t="str">
        <v>Armand Rousseau Clos de la Roche Grand Cru 2013</v>
      </c>
      <c r="C399" s="2" t="str">
        <v>750ml</v>
      </c>
      <c r="D399" s="2">
        <v>2</v>
      </c>
      <c r="E399" s="1">
        <v>7300</v>
      </c>
    </row>
    <row customHeight="true" ht="19" r="400">
      <c r="A400" s="2">
        <v>2012</v>
      </c>
      <c r="B400" s="2" t="str">
        <v>Armand Rousseau Clos de la Roche Grand Cru 2012</v>
      </c>
      <c r="C400" s="2" t="str">
        <v>750ml</v>
      </c>
      <c r="D400" s="2">
        <v>1</v>
      </c>
      <c r="E400" s="1">
        <v>7800</v>
      </c>
    </row>
    <row customHeight="true" ht="19" r="401">
      <c r="A401" s="2">
        <v>2005</v>
      </c>
      <c r="B401" s="2" t="str">
        <v>Armand Rousseau Clos de la Roche Grand Cru 2005</v>
      </c>
      <c r="C401" s="2" t="str">
        <v>750ml</v>
      </c>
      <c r="D401" s="2">
        <v>1</v>
      </c>
      <c r="E401" s="1">
        <v>10800</v>
      </c>
    </row>
    <row customHeight="true" ht="19" r="402">
      <c r="A402" s="2">
        <v>2018</v>
      </c>
      <c r="B402" s="2" t="str">
        <v>Dujac Clos Saint-Denis Grand Cru 2018</v>
      </c>
      <c r="C402" s="2" t="str">
        <v>750ml</v>
      </c>
      <c r="D402" s="2">
        <v>3</v>
      </c>
      <c r="E402" s="1">
        <v>6600</v>
      </c>
    </row>
    <row customHeight="true" ht="19" r="403">
      <c r="A403" s="2">
        <v>2013</v>
      </c>
      <c r="B403" s="2" t="str">
        <v>Dujac Clos Saint-Denis Grand Cru 2013</v>
      </c>
      <c r="C403" s="2" t="str">
        <v>750ml</v>
      </c>
      <c r="D403" s="2">
        <v>1</v>
      </c>
      <c r="E403" s="1">
        <v>6350</v>
      </c>
    </row>
    <row customHeight="true" ht="19" r="404">
      <c r="A404" s="2">
        <v>2011</v>
      </c>
      <c r="B404" s="2" t="str">
        <v>Dujac Clos Saint-Denis Grand Cru 2011</v>
      </c>
      <c r="C404" s="2" t="str">
        <v>750ml</v>
      </c>
      <c r="D404" s="2">
        <v>2</v>
      </c>
      <c r="E404" s="1">
        <v>6800</v>
      </c>
    </row>
    <row customHeight="true" ht="19" r="405">
      <c r="A405" s="2">
        <v>2010</v>
      </c>
      <c r="B405" s="2" t="str">
        <v>Dujac Clos Saint-Denis Grand Cru 2010</v>
      </c>
      <c r="C405" s="2" t="str">
        <v>750ml</v>
      </c>
      <c r="D405" s="2">
        <v>1</v>
      </c>
      <c r="E405" s="1">
        <v>11300</v>
      </c>
    </row>
    <row customHeight="true" ht="19" r="406">
      <c r="A406" s="2">
        <v>2004</v>
      </c>
      <c r="B406" s="2" t="str">
        <v>Nicolas Potel Clos St. Denis 2004</v>
      </c>
      <c r="C406" s="2" t="str">
        <v>750ml</v>
      </c>
      <c r="D406" s="2">
        <v>5</v>
      </c>
      <c r="E406" s="1">
        <v>1380</v>
      </c>
    </row>
    <row customHeight="true" ht="19" r="407">
      <c r="A407" s="2">
        <v>1997</v>
      </c>
      <c r="B407" s="2" t="str">
        <v>Nicolas Potel Clos St. Denis 1997</v>
      </c>
      <c r="C407" s="2" t="str">
        <v>750ml</v>
      </c>
      <c r="D407" s="2">
        <v>1</v>
      </c>
      <c r="E407" s="1">
        <v>1800</v>
      </c>
    </row>
    <row customHeight="true" ht="19" r="408">
      <c r="A408" s="2">
        <v>1978</v>
      </c>
      <c r="B408" s="2" t="str">
        <v>Clos de Tart 1978</v>
      </c>
      <c r="C408" s="2" t="str">
        <v>750ml</v>
      </c>
      <c r="D408" s="2">
        <v>1</v>
      </c>
      <c r="E408" s="1">
        <v>7800</v>
      </c>
    </row>
    <row customHeight="true" ht="19" r="409">
      <c r="A409" s="2">
        <v>2010</v>
      </c>
      <c r="B409" s="2" t="str">
        <v>Taupenot-Merme Clos des Lambrays 2010</v>
      </c>
      <c r="C409" s="2" t="str">
        <v>750ml</v>
      </c>
      <c r="D409" s="2">
        <v>1</v>
      </c>
      <c r="E409" s="1">
        <v>6800</v>
      </c>
    </row>
    <row customHeight="true" ht="19" r="410">
      <c r="A410" s="2">
        <v>2004</v>
      </c>
      <c r="B410" s="2" t="str">
        <v>Dujac Morey Saint Denis 1er 2004</v>
      </c>
      <c r="C410" s="2" t="str">
        <v>750ml</v>
      </c>
      <c r="D410" s="2">
        <v>8</v>
      </c>
      <c r="E410" s="1">
        <v>2600</v>
      </c>
    </row>
    <row customHeight="true" ht="19" r="411">
      <c r="A411" s="2">
        <v>2014</v>
      </c>
      <c r="B411" s="2" t="str">
        <v>Fourrier Morey Saint Denis Clos Solon 2014</v>
      </c>
      <c r="C411" s="2" t="str">
        <v>750ml</v>
      </c>
      <c r="D411" s="2">
        <v>2</v>
      </c>
      <c r="E411" s="1">
        <v>1500</v>
      </c>
    </row>
    <row customHeight="true" ht="19" r="412">
      <c r="A412" s="2">
        <v>2010</v>
      </c>
      <c r="B412" s="2" t="str">
        <v>Fourrier Morey Saint Denis Clos Solon 2010</v>
      </c>
      <c r="C412" s="2" t="str">
        <v>750ml</v>
      </c>
      <c r="D412" s="2">
        <v>1</v>
      </c>
      <c r="E412" s="1">
        <v>1800</v>
      </c>
    </row>
    <row customHeight="true" ht="19" r="413">
      <c r="A413" s="2" t="str"/>
    </row>
    <row customHeight="true" ht="19" r="414">
      <c r="B414" s="6" t="str">
        <v>Volnay</v>
      </c>
      <c r="C414" s="6"/>
    </row>
    <row customHeight="true" ht="19" r="415">
      <c r="A415" s="2">
        <v>2000</v>
      </c>
      <c r="B415" s="2" t="str">
        <v>Leroy Volnay Santenots du Milieu 1er Cru 2000</v>
      </c>
      <c r="C415" s="2" t="str">
        <v>750ml</v>
      </c>
      <c r="D415" s="2">
        <v>1</v>
      </c>
      <c r="E415" s="1">
        <v>36500</v>
      </c>
    </row>
    <row customHeight="true" ht="19" r="416">
      <c r="A416" s="2">
        <v>2016</v>
      </c>
      <c r="B416" s="2" t="str">
        <v>Lafarge Volnay 1er Cru Clos des Chenes 2016</v>
      </c>
      <c r="C416" s="2" t="str">
        <v>750ml</v>
      </c>
      <c r="D416" s="2">
        <v>1</v>
      </c>
      <c r="E416" s="1">
        <v>2200</v>
      </c>
    </row>
    <row customHeight="true" ht="19" r="417">
      <c r="A417" s="2">
        <v>2007</v>
      </c>
      <c r="B417" s="2" t="str">
        <v>Marquis d'Angerville Volnay 1er Clos Ducs 2007</v>
      </c>
      <c r="C417" s="2" t="str">
        <v>750ml</v>
      </c>
      <c r="D417" s="2">
        <v>2</v>
      </c>
      <c r="E417" s="1">
        <v>1950</v>
      </c>
    </row>
    <row customHeight="true" ht="19" r="418">
      <c r="A418" s="2">
        <v>1996</v>
      </c>
      <c r="B418" s="2" t="str">
        <v>Marquis d'Angerville Volnay 1er Clos Ducs 1996</v>
      </c>
      <c r="C418" s="2" t="str">
        <v>750ml</v>
      </c>
      <c r="D418" s="2">
        <v>2</v>
      </c>
      <c r="E418" s="1">
        <v>3600</v>
      </c>
    </row>
    <row customHeight="true" ht="19" r="419">
      <c r="A419" s="2">
        <v>1990</v>
      </c>
      <c r="B419" s="2" t="str">
        <v>Marquis d'Angerville Volnay 1er Taillepieds 1990</v>
      </c>
      <c r="C419" s="2" t="str">
        <v>750ml</v>
      </c>
      <c r="D419" s="2">
        <v>1</v>
      </c>
      <c r="E419" s="1">
        <v>3800</v>
      </c>
    </row>
    <row customHeight="true" ht="19" r="420">
      <c r="A420" s="2">
        <v>2016</v>
      </c>
      <c r="B420" s="2" t="str">
        <v>Jean Marc Bouley Volnay 1er Cru Clos des Chenes 2016</v>
      </c>
      <c r="C420" s="2" t="str">
        <v>750ml</v>
      </c>
      <c r="D420" s="2">
        <v>12</v>
      </c>
      <c r="E420" s="1">
        <f>1200</f>
      </c>
    </row>
    <row customHeight="true" ht="19" r="421">
      <c r="A421" s="2">
        <v>2015</v>
      </c>
      <c r="B421" s="2" t="str">
        <v>Jean Marc Bouley Volnay 1er Cru Clos des Chenes 2015</v>
      </c>
      <c r="C421" s="2" t="str">
        <v>750ml</v>
      </c>
      <c r="D421" s="2">
        <v>6</v>
      </c>
      <c r="E421" s="1">
        <v>1250</v>
      </c>
    </row>
    <row customHeight="true" ht="19" r="422">
      <c r="A422" s="2">
        <v>2015</v>
      </c>
      <c r="B422" s="2" t="str">
        <v>Jean Marc Bouley Volnay 1er Cru Les Carelles 2015</v>
      </c>
      <c r="C422" s="2" t="str">
        <v>750ml</v>
      </c>
      <c r="D422" s="2">
        <v>12</v>
      </c>
      <c r="E422" s="1">
        <f>1000</f>
      </c>
    </row>
    <row customHeight="true" ht="19" r="423">
      <c r="A423" s="2" t="str"/>
    </row>
    <row customHeight="true" ht="19" r="424">
      <c r="B424" s="6" t="str">
        <v>Vougeot</v>
      </c>
      <c r="C424" s="6"/>
    </row>
    <row customHeight="true" ht="19" r="425">
      <c r="A425" s="2">
        <v>2004</v>
      </c>
      <c r="B425" s="2" t="str">
        <v>Rene Engel Clos Vougeot 2004</v>
      </c>
      <c r="C425" s="2" t="str">
        <v>750ml</v>
      </c>
      <c r="D425" s="2">
        <v>1</v>
      </c>
      <c r="E425" s="1">
        <v>16750</v>
      </c>
    </row>
    <row customHeight="true" ht="19" r="426">
      <c r="A426" s="2">
        <v>2007</v>
      </c>
      <c r="B426" s="2" t="str">
        <v>Georges Mugneret Clos de Vougeot 2007</v>
      </c>
      <c r="C426" s="2" t="str">
        <v>750ml</v>
      </c>
      <c r="D426" s="2">
        <v>1</v>
      </c>
      <c r="E426" s="1">
        <v>9800</v>
      </c>
    </row>
    <row customHeight="true" ht="19" r="427">
      <c r="A427" s="2">
        <v>2011</v>
      </c>
      <c r="B427" s="4" t="str">
        <v>Meo Camuzet Clos Vougeot Grand Cru 2011</v>
      </c>
      <c r="C427" s="2" t="str">
        <v>750ml</v>
      </c>
      <c r="D427" s="2">
        <v>3</v>
      </c>
      <c r="E427" s="1">
        <v>3200</v>
      </c>
    </row>
    <row customHeight="true" ht="19" r="428">
      <c r="A428" s="2">
        <v>2018</v>
      </c>
      <c r="B428" s="2" t="str">
        <v>Berthaut-Gerbet Clos de Vougeot Grand Cru 2018</v>
      </c>
      <c r="C428" s="2" t="str">
        <v>750ml</v>
      </c>
      <c r="D428" s="2">
        <v>1</v>
      </c>
      <c r="E428" s="1">
        <v>2180</v>
      </c>
    </row>
    <row customHeight="true" ht="19" r="429">
      <c r="A429" s="2">
        <v>2012</v>
      </c>
      <c r="B429" s="2" t="str">
        <v>Denis Mortet Clos de Vougeot 2012</v>
      </c>
      <c r="C429" s="2" t="str">
        <v>750ml</v>
      </c>
      <c r="D429" s="2">
        <v>2</v>
      </c>
      <c r="E429" s="1">
        <v>3800</v>
      </c>
    </row>
    <row customHeight="true" ht="19" r="430">
      <c r="A430" s="2">
        <v>2003</v>
      </c>
      <c r="B430" s="2" t="str">
        <v>Gros Frere et Soeur Clos de Vougoet Musigni 2003</v>
      </c>
      <c r="C430" s="2" t="str">
        <v>750ml</v>
      </c>
      <c r="D430" s="2">
        <v>2</v>
      </c>
      <c r="E430" s="1">
        <v>2600</v>
      </c>
    </row>
    <row customHeight="true" ht="19" r="431">
      <c r="A431" s="2">
        <v>2014</v>
      </c>
      <c r="B431" s="2" t="str">
        <v>Hudelot Noellat Clos de Vougeot 2014</v>
      </c>
      <c r="C431" s="2" t="str">
        <v>750ml</v>
      </c>
      <c r="D431" s="2">
        <v>6</v>
      </c>
      <c r="E431" s="1">
        <f>2400</f>
      </c>
    </row>
    <row customHeight="true" ht="19" r="432">
      <c r="A432" s="2">
        <v>2013</v>
      </c>
      <c r="B432" s="2" t="str">
        <v>Hudelot Noellat Clos de Vougeot 2013</v>
      </c>
      <c r="C432" s="2" t="str">
        <v>750ml</v>
      </c>
      <c r="D432" s="2">
        <v>6</v>
      </c>
      <c r="E432" s="1">
        <f>2400</f>
      </c>
    </row>
    <row customHeight="true" ht="19" r="433">
      <c r="A433" s="2">
        <v>2012</v>
      </c>
      <c r="B433" s="2" t="str">
        <v>Hudelot Noellat Clos de Vougeot 2012</v>
      </c>
      <c r="C433" s="2" t="str">
        <v>750ml</v>
      </c>
      <c r="D433" s="2">
        <v>6</v>
      </c>
      <c r="E433" s="1">
        <f>2500</f>
      </c>
    </row>
    <row customHeight="true" ht="19" r="434">
      <c r="A434" s="2">
        <v>2007</v>
      </c>
      <c r="B434" s="2" t="str">
        <v>Hudelot Noellat Clos de Vougeot 2007</v>
      </c>
      <c r="C434" s="2" t="str">
        <v>750ml</v>
      </c>
      <c r="D434" s="2">
        <v>2</v>
      </c>
      <c r="E434" s="1">
        <v>3000</v>
      </c>
    </row>
    <row customHeight="true" ht="19" r="435">
      <c r="A435" s="2">
        <v>2005</v>
      </c>
      <c r="B435" s="3" t="str">
        <v>Charlopin-Parizot Clos de Vougeot 2005</v>
      </c>
      <c r="C435" s="2" t="str">
        <v>750ml</v>
      </c>
      <c r="D435" s="2">
        <v>3</v>
      </c>
      <c r="E435" s="1">
        <v>2600</v>
      </c>
    </row>
    <row customHeight="true" ht="19" r="436">
      <c r="A436" s="2">
        <v>2013</v>
      </c>
      <c r="B436" s="2" t="str">
        <v>Michel Gros Clos de Vougeot 2013</v>
      </c>
      <c r="C436" s="2" t="str">
        <v>750ml</v>
      </c>
      <c r="D436" s="2">
        <v>2</v>
      </c>
      <c r="E436" s="1">
        <v>1700</v>
      </c>
    </row>
    <row customHeight="true" ht="19" r="437">
      <c r="A437" s="2">
        <v>2017</v>
      </c>
      <c r="B437" s="3" t="str">
        <v>Hudelot Noellat Vougeot 1er Petits Vougeots 2017</v>
      </c>
      <c r="C437" s="2" t="str">
        <v>750ml</v>
      </c>
      <c r="D437" s="2">
        <v>3</v>
      </c>
      <c r="E437" s="1">
        <f>1300</f>
      </c>
    </row>
    <row customHeight="true" ht="19" r="438">
      <c r="A438" s="2">
        <v>2016</v>
      </c>
      <c r="B438" s="3" t="str">
        <v>Hudelot Noellat Vougeot 1er Petits Vougeots 2016</v>
      </c>
      <c r="C438" s="2" t="str">
        <v>750ml</v>
      </c>
      <c r="D438" s="2">
        <v>18</v>
      </c>
      <c r="E438" s="1">
        <f>1550</f>
      </c>
    </row>
    <row customHeight="true" ht="19" r="439">
      <c r="A439" s="2">
        <v>2014</v>
      </c>
      <c r="B439" s="3" t="str">
        <v>Hudelot Noellat Vougeot 1er Petits Vougeots 2014</v>
      </c>
      <c r="C439" s="2" t="str">
        <v>750ml</v>
      </c>
      <c r="D439" s="2">
        <v>1</v>
      </c>
      <c r="E439" s="1">
        <v>1480</v>
      </c>
    </row>
    <row customHeight="true" ht="19" r="440">
      <c r="A440" s="2">
        <v>2013</v>
      </c>
      <c r="B440" s="3" t="str">
        <v>Hudelot Noellat Vougeot 1er Petits Vougeots 2013</v>
      </c>
      <c r="C440" s="2" t="str">
        <v>750ml</v>
      </c>
      <c r="D440" s="2">
        <v>6</v>
      </c>
      <c r="E440" s="1">
        <v>1050</v>
      </c>
    </row>
    <row customHeight="true" ht="19" r="441">
      <c r="A441" s="2">
        <v>2012</v>
      </c>
      <c r="B441" s="3" t="str">
        <v>Hudelot Noellat Vougeot 1er Petits Vougeots 2012</v>
      </c>
      <c r="C441" s="2" t="str">
        <v>750ml</v>
      </c>
      <c r="D441" s="2">
        <v>12</v>
      </c>
      <c r="E441" s="1">
        <v>1300</v>
      </c>
    </row>
    <row customHeight="true" ht="19" r="442">
      <c r="A442" s="2">
        <v>2014</v>
      </c>
      <c r="B442" s="3" t="str">
        <v>Fourrier Vougeot 1er Petits Vougeots 2014</v>
      </c>
      <c r="C442" s="2" t="str">
        <v>750ml</v>
      </c>
      <c r="D442" s="2">
        <v>6</v>
      </c>
      <c r="E442" s="1">
        <v>2000</v>
      </c>
    </row>
    <row customHeight="true" ht="19" r="443">
      <c r="A443" s="2">
        <v>2013</v>
      </c>
      <c r="B443" s="3" t="str">
        <v>Fourrier Vougeot 1er Petits Vougeots 2013</v>
      </c>
      <c r="C443" s="2" t="str">
        <v>750ml</v>
      </c>
      <c r="D443" s="2">
        <v>3</v>
      </c>
      <c r="E443" s="1">
        <v>1900</v>
      </c>
    </row>
    <row customHeight="true" ht="19" r="444">
      <c r="A444" s="2">
        <v>2016</v>
      </c>
      <c r="B444" s="3" t="str">
        <v>Mongeard-Mugneret Vougeot 1er Les Cras 2016</v>
      </c>
      <c r="C444" s="2" t="str">
        <v>750ml</v>
      </c>
      <c r="D444" s="2">
        <v>1</v>
      </c>
      <c r="E444" s="1">
        <v>1200</v>
      </c>
    </row>
    <row customHeight="true" ht="19" r="445">
      <c r="A445" s="2" t="str"/>
      <c r="B445" s="3"/>
      <c r="C445" s="3"/>
    </row>
    <row customHeight="true" ht="19" r="446">
      <c r="B446" s="6" t="str">
        <v>Others</v>
      </c>
      <c r="C446" s="6"/>
    </row>
    <row customHeight="true" ht="19" r="447">
      <c r="A447" s="2">
        <v>2016</v>
      </c>
      <c r="B447" s="2" t="str">
        <v>Meo Camuzet Corton Clos Rognet 2016</v>
      </c>
      <c r="C447" s="2" t="str">
        <v>750ml</v>
      </c>
      <c r="D447" s="2">
        <v>6</v>
      </c>
      <c r="E447" s="1">
        <v>2750</v>
      </c>
    </row>
    <row customHeight="true" ht="19" r="448">
      <c r="A448" s="2">
        <v>2009</v>
      </c>
      <c r="B448" s="2" t="str">
        <v>Meo Camuzet Corton Perrieres 2009</v>
      </c>
      <c r="C448" s="2" t="str">
        <v>750ml</v>
      </c>
      <c r="D448" s="2">
        <v>2</v>
      </c>
      <c r="E448" s="1">
        <v>3000</v>
      </c>
    </row>
    <row customHeight="true" ht="19" r="449">
      <c r="A449" s="2">
        <v>2017</v>
      </c>
      <c r="B449" s="3" t="str">
        <v>Emmanuel Rouget Chorey-Les-Beaune 2017</v>
      </c>
      <c r="C449" s="2" t="str">
        <v>750ml</v>
      </c>
      <c r="D449" s="2">
        <v>3</v>
      </c>
      <c r="E449" s="1">
        <v>1380</v>
      </c>
    </row>
    <row customHeight="true" ht="19" r="450">
      <c r="A450" s="2" t="str"/>
      <c r="B450" s="3"/>
      <c r="C450" s="3"/>
    </row>
    <row customHeight="true" ht="19" r="451">
      <c r="B451" s="6" t="str">
        <v>Nuits St Georges</v>
      </c>
      <c r="C451" s="6"/>
    </row>
    <row customHeight="true" ht="19" r="452">
      <c r="A452" s="2">
        <v>2015</v>
      </c>
      <c r="B452" s="2" t="str">
        <v>Comte Liger-Belair Nuits Saint Georges 1er Clos Des Grandes Vignes 2015</v>
      </c>
      <c r="C452" s="2" t="str">
        <v>750ml</v>
      </c>
      <c r="D452" s="2">
        <v>2</v>
      </c>
      <c r="E452" s="1">
        <v>8300</v>
      </c>
    </row>
    <row customHeight="true" ht="19" r="453">
      <c r="A453" s="2">
        <v>2014</v>
      </c>
      <c r="B453" s="2" t="str">
        <v>Comte Liger-Belair Nuits Saint Georges 1er Clos Des Grandes Vignes 2014</v>
      </c>
      <c r="C453" s="2" t="str">
        <v>750ml</v>
      </c>
      <c r="D453" s="2">
        <v>1</v>
      </c>
      <c r="E453" s="1">
        <v>8800</v>
      </c>
    </row>
    <row customHeight="true" ht="19" r="454">
      <c r="A454" s="2">
        <v>2013</v>
      </c>
      <c r="B454" s="2" t="str">
        <v>Comte Liger-Belair Nuits Saint Georges 1er Clos Des Grandes Vignes 2013</v>
      </c>
      <c r="C454" s="2" t="str">
        <v>750ml</v>
      </c>
      <c r="D454" s="2">
        <v>1</v>
      </c>
      <c r="E454" s="1">
        <v>8200</v>
      </c>
    </row>
    <row customHeight="true" ht="19" r="455">
      <c r="A455" s="2">
        <v>1985</v>
      </c>
      <c r="B455" s="2" t="str">
        <v>Maison Leroy Nuits Saint Georges 1er Cru La Richemone 1985</v>
      </c>
      <c r="C455" s="2" t="str">
        <v>750ml</v>
      </c>
      <c r="D455" s="2">
        <v>2</v>
      </c>
      <c r="E455" s="1">
        <v>13800</v>
      </c>
    </row>
    <row customHeight="true" ht="19" r="456">
      <c r="A456" s="2">
        <v>2017</v>
      </c>
      <c r="B456" s="2" t="str">
        <v>Prieure Roch Nuits St Georges 1er Clos des Corvees 2017</v>
      </c>
      <c r="C456" s="2" t="str">
        <v>750ml</v>
      </c>
      <c r="D456" s="2">
        <v>1</v>
      </c>
      <c r="E456" s="1">
        <v>4380</v>
      </c>
    </row>
    <row customHeight="true" ht="19" r="457">
      <c r="A457" s="2">
        <v>2020</v>
      </c>
      <c r="B457" s="3" t="str">
        <v>Gerard Mugneret Nuits Saint Georges 1er Cru La Richemone 2020</v>
      </c>
      <c r="C457" s="2" t="str">
        <v>750ml</v>
      </c>
      <c r="D457" s="2">
        <v>5</v>
      </c>
      <c r="E457" s="1">
        <v>3700</v>
      </c>
    </row>
    <row customHeight="true" ht="19" r="458">
      <c r="A458" s="2">
        <v>2018</v>
      </c>
      <c r="B458" s="2" t="str">
        <v>Sylvain Cathiard Nuits Saint Georges 1er Aux Murgers 2018</v>
      </c>
      <c r="C458" s="2" t="str">
        <v>750ml</v>
      </c>
      <c r="D458" s="2">
        <v>1</v>
      </c>
      <c r="E458" s="1">
        <v>3300</v>
      </c>
    </row>
    <row customHeight="true" ht="19" r="459">
      <c r="A459" s="2">
        <v>2016</v>
      </c>
      <c r="B459" s="2" t="str">
        <v>Sylvain Cathiard Nuits Saint Georges 1er Aux Murgers 2016</v>
      </c>
      <c r="C459" s="2" t="str">
        <v>750ml</v>
      </c>
      <c r="D459" s="2">
        <v>1</v>
      </c>
      <c r="E459" s="1">
        <v>4300</v>
      </c>
    </row>
    <row customHeight="true" ht="19" r="460">
      <c r="A460" s="2">
        <v>1988</v>
      </c>
      <c r="B460" s="2" t="str">
        <v>Sylvain Cathiard Nuits Saint Georges 1er Aux Murgers 1988</v>
      </c>
      <c r="C460" s="2" t="str">
        <v>750ml</v>
      </c>
      <c r="D460" s="2">
        <v>3</v>
      </c>
      <c r="E460" s="1">
        <v>4500</v>
      </c>
    </row>
    <row customHeight="true" ht="19" r="461">
      <c r="A461" s="2">
        <v>2008</v>
      </c>
      <c r="B461" s="2" t="str">
        <v>Perrot Minot Nuits St Georges les Murgers VV 2008</v>
      </c>
      <c r="C461" s="2" t="str">
        <v>750ml</v>
      </c>
      <c r="D461" s="2">
        <v>1</v>
      </c>
      <c r="E461" s="1">
        <v>1280</v>
      </c>
    </row>
    <row customHeight="true" ht="19" r="462">
      <c r="A462" s="2">
        <v>2012</v>
      </c>
      <c r="B462" s="2" t="str">
        <v>Sylvain Cathiard Nuits St Georges 1er Aux Thorey 2012</v>
      </c>
      <c r="C462" s="2" t="str">
        <v>750ml</v>
      </c>
      <c r="D462" s="2">
        <v>1</v>
      </c>
      <c r="E462" s="1">
        <v>3200</v>
      </c>
    </row>
    <row customHeight="true" ht="19" r="463">
      <c r="A463" s="2">
        <v>2008</v>
      </c>
      <c r="B463" s="2" t="str">
        <v>Sylvain Cathiard Nuits St Georges 1er Aux Thorey 2008</v>
      </c>
      <c r="C463" s="2" t="str">
        <v>750ml</v>
      </c>
      <c r="D463" s="2">
        <v>1</v>
      </c>
      <c r="E463" s="1">
        <f>3600</f>
      </c>
    </row>
    <row customHeight="true" ht="19" r="464">
      <c r="A464" s="2">
        <v>2015</v>
      </c>
      <c r="B464" s="2" t="str">
        <v>Mugneret-Gibourg Nuits St Georges 1er Vignes Rondes 2015</v>
      </c>
      <c r="C464" s="2" t="str">
        <v>750ml</v>
      </c>
      <c r="D464" s="2">
        <v>2</v>
      </c>
      <c r="E464" s="1">
        <v>4000</v>
      </c>
    </row>
    <row customHeight="true" ht="19" r="465">
      <c r="A465" s="2">
        <v>2014</v>
      </c>
      <c r="B465" s="2" t="str">
        <v>Mugneret-Gibourg Nuits St Georges 1er Vignes Rondes 2014</v>
      </c>
      <c r="C465" s="2" t="str">
        <v>750ml</v>
      </c>
      <c r="D465" s="2">
        <v>2</v>
      </c>
      <c r="E465" s="1">
        <v>3500</v>
      </c>
    </row>
    <row customHeight="true" ht="19" r="466">
      <c r="A466" s="2">
        <v>2010</v>
      </c>
      <c r="B466" s="2" t="str">
        <v>Mugneret-Gibourg Nuits St Georges 1er Vignes Rondes 2010</v>
      </c>
      <c r="C466" s="2" t="str">
        <v>750ml</v>
      </c>
      <c r="D466" s="2">
        <v>2</v>
      </c>
      <c r="E466" s="1">
        <v>4200</v>
      </c>
    </row>
    <row customHeight="true" ht="19" r="467">
      <c r="A467" s="2">
        <v>2013</v>
      </c>
      <c r="B467" s="2" t="str">
        <v>Mugneret-Gibourg Nuits St Georges 1er Les Chaignots 2013</v>
      </c>
      <c r="C467" s="2" t="str">
        <v>750ml</v>
      </c>
      <c r="D467" s="2">
        <v>2</v>
      </c>
      <c r="E467" s="1">
        <v>2900</v>
      </c>
    </row>
    <row customHeight="true" ht="19" r="468">
      <c r="A468" s="2">
        <v>2018</v>
      </c>
      <c r="B468" s="2" t="str">
        <v>Perrot-Minot Nuits St Georges 1er La Richemone Vignes Centenaires 2018</v>
      </c>
      <c r="C468" s="2" t="str">
        <v>750ml</v>
      </c>
      <c r="D468" s="2">
        <v>6</v>
      </c>
      <c r="E468" s="1">
        <v>3000</v>
      </c>
    </row>
    <row customHeight="true" ht="19" r="469">
      <c r="A469" s="2">
        <v>2009</v>
      </c>
      <c r="B469" s="2" t="str">
        <v>Gerard Mugneret Nuits St Georges 1er Boudots 2009</v>
      </c>
      <c r="C469" s="2" t="str">
        <v>750ml</v>
      </c>
      <c r="D469" s="2">
        <v>2</v>
      </c>
      <c r="E469" s="1">
        <v>2500</v>
      </c>
    </row>
    <row customHeight="true" ht="19" r="470">
      <c r="A470" s="2">
        <v>2022</v>
      </c>
      <c r="B470" s="2" t="str">
        <v>Meo Camuzet Nuits St Georges 1er Boudots 2022</v>
      </c>
      <c r="C470" s="2" t="str">
        <v>750ml</v>
      </c>
      <c r="D470" s="2">
        <v>12</v>
      </c>
      <c r="E470" s="1">
        <v>1800</v>
      </c>
    </row>
    <row customHeight="true" ht="19" r="471">
      <c r="A471" s="2">
        <v>2016</v>
      </c>
      <c r="B471" s="3" t="str">
        <v>Meo Camuzet Nuits St Georges 1er Boudots 2016</v>
      </c>
      <c r="C471" s="2" t="str">
        <v>750ml</v>
      </c>
      <c r="D471" s="2">
        <v>6</v>
      </c>
      <c r="E471" s="1">
        <v>2250</v>
      </c>
    </row>
    <row customHeight="true" ht="19" r="472">
      <c r="A472" s="2">
        <v>2011</v>
      </c>
      <c r="B472" s="3" t="str">
        <v>Meo Camuzet Nuits St Georges 1er Boudots 2011</v>
      </c>
      <c r="C472" s="2" t="str">
        <v>750ml</v>
      </c>
      <c r="D472" s="2">
        <v>12</v>
      </c>
      <c r="E472" s="1">
        <v>2800</v>
      </c>
    </row>
    <row customHeight="true" ht="19" r="473">
      <c r="A473" s="2">
        <v>2010</v>
      </c>
      <c r="B473" s="3" t="str">
        <v>Meo Camuzet Nuits St Georges 1er Boudots 2010</v>
      </c>
      <c r="C473" s="2" t="str">
        <v>750ml</v>
      </c>
      <c r="D473" s="2">
        <v>2</v>
      </c>
      <c r="E473" s="1">
        <v>3500</v>
      </c>
    </row>
    <row customHeight="true" ht="19" r="474">
      <c r="A474" s="2">
        <v>2015</v>
      </c>
      <c r="B474" s="2" t="str">
        <v>Jean Grivot Nuits St Georges 1er Boudots 2015</v>
      </c>
      <c r="C474" s="2" t="str">
        <v>750ml</v>
      </c>
      <c r="D474" s="2">
        <v>3</v>
      </c>
      <c r="E474" s="1">
        <v>1650</v>
      </c>
    </row>
    <row customHeight="true" ht="19" r="475">
      <c r="A475" s="2">
        <v>2014</v>
      </c>
      <c r="B475" s="2" t="str">
        <v>Jean Grivot Nuits St Georges 1er Boudots 2014</v>
      </c>
      <c r="C475" s="2" t="str">
        <v>750ml</v>
      </c>
      <c r="D475" s="2">
        <v>6</v>
      </c>
      <c r="E475" s="1">
        <v>1380</v>
      </c>
    </row>
    <row customHeight="true" ht="19" r="476">
      <c r="A476" s="2">
        <v>1976</v>
      </c>
      <c r="B476" s="2" t="str">
        <v>Jean Grivot Nuits St Georges 1er Boudots 1976</v>
      </c>
      <c r="C476" s="2" t="str">
        <v>750ml</v>
      </c>
      <c r="D476" s="2">
        <v>6</v>
      </c>
      <c r="E476" s="1">
        <v>2100</v>
      </c>
    </row>
    <row customHeight="true" ht="19" r="477">
      <c r="A477" s="2">
        <v>2000</v>
      </c>
      <c r="B477" s="2" t="str">
        <v>Jean Jacques Confuron Nuits St Georges 1er Boudots 2000</v>
      </c>
      <c r="C477" s="2" t="str">
        <v>750ml</v>
      </c>
      <c r="D477" s="2">
        <v>3</v>
      </c>
      <c r="E477" s="1">
        <v>1350</v>
      </c>
    </row>
    <row customHeight="true" ht="19" r="478">
      <c r="A478" s="2">
        <v>2015</v>
      </c>
      <c r="B478" s="2" t="str">
        <v>Benjamin Leroux Nuits St Georges 1er Cru Les Boudots 2015</v>
      </c>
      <c r="C478" s="2" t="str">
        <v>750ml</v>
      </c>
      <c r="D478" s="2">
        <v>11</v>
      </c>
      <c r="E478" s="1">
        <v>1250</v>
      </c>
    </row>
    <row customHeight="true" ht="19" r="479">
      <c r="A479" s="2">
        <v>2019</v>
      </c>
      <c r="B479" s="2" t="str">
        <v>Robert Chevillon Nuits Saint Georges 1er Les Saint Georges 2019</v>
      </c>
      <c r="C479" s="2" t="str">
        <v>750ml</v>
      </c>
      <c r="D479" s="2">
        <v>12</v>
      </c>
      <c r="E479" s="1">
        <v>1900</v>
      </c>
    </row>
    <row customHeight="true" ht="19" r="480">
      <c r="A480" s="2">
        <v>2018</v>
      </c>
      <c r="B480" s="2" t="str">
        <v>Robert Chevillon Nuits Saint Georges 1er Les Saint Georges 2018</v>
      </c>
      <c r="C480" s="2" t="str">
        <v>750ml</v>
      </c>
      <c r="D480" s="2">
        <v>6</v>
      </c>
      <c r="E480" s="1">
        <v>1450</v>
      </c>
    </row>
    <row customHeight="true" ht="19" r="481">
      <c r="A481" s="2">
        <v>2016</v>
      </c>
      <c r="B481" s="2" t="str">
        <v>Robert Chevillon Nuits Saint Georges 1er Les Saint Georges 2016</v>
      </c>
      <c r="C481" s="2" t="str">
        <v>750ml</v>
      </c>
      <c r="D481" s="2">
        <v>6</v>
      </c>
      <c r="E481" s="1">
        <v>1900</v>
      </c>
    </row>
    <row customHeight="true" ht="19" r="482">
      <c r="A482" s="2">
        <v>2015</v>
      </c>
      <c r="B482" s="2" t="str">
        <v>Robert Chevillon Nuits Saint Georges 1er Les Saint Georges 2015</v>
      </c>
      <c r="C482" s="2" t="str">
        <v>750ml</v>
      </c>
      <c r="D482" s="2">
        <v>3</v>
      </c>
      <c r="E482" s="1">
        <v>2000</v>
      </c>
    </row>
    <row customHeight="true" ht="19" r="483">
      <c r="A483" s="2">
        <v>2005</v>
      </c>
      <c r="B483" s="2" t="str">
        <v>Robert Chevillon Nuits Saint Georges 1er Les Saint Georges 2005</v>
      </c>
      <c r="C483" s="2" t="str">
        <v>750ml</v>
      </c>
      <c r="D483" s="2">
        <v>3</v>
      </c>
      <c r="E483" s="1">
        <v>2300</v>
      </c>
    </row>
    <row customHeight="true" ht="19" r="484">
      <c r="A484" s="2">
        <v>2016</v>
      </c>
      <c r="B484" s="2" t="str">
        <v>Henri Gouges Nuits St Georges 1er Les St Georges 2016</v>
      </c>
      <c r="C484" s="2" t="str">
        <v>750ml</v>
      </c>
      <c r="D484" s="2">
        <v>12</v>
      </c>
      <c r="E484" s="1">
        <v>1800</v>
      </c>
    </row>
    <row customHeight="true" ht="19" r="485">
      <c r="A485" s="2">
        <v>2008</v>
      </c>
      <c r="B485" s="2" t="str">
        <v>Henri Gouges Nuits St Georges 1er Les St Georges 2008</v>
      </c>
      <c r="C485" s="2" t="str">
        <v>750ml</v>
      </c>
      <c r="D485" s="2">
        <v>4</v>
      </c>
      <c r="E485" s="1">
        <f>1600</f>
      </c>
    </row>
    <row customHeight="true" ht="19" r="486">
      <c r="A486" s="2">
        <v>2005</v>
      </c>
      <c r="B486" s="2" t="str">
        <v>Henri Gouges Nuits St Georges 1er Les St Georges 2005</v>
      </c>
      <c r="C486" s="2" t="str">
        <v>750ml</v>
      </c>
      <c r="D486" s="2">
        <v>3</v>
      </c>
      <c r="E486" s="1">
        <v>2000</v>
      </c>
    </row>
    <row customHeight="true" ht="19" r="487">
      <c r="A487" s="2">
        <v>2015</v>
      </c>
      <c r="B487" s="2" t="str">
        <v>Robert Chevillon Nuits Saint Georges 1er Les Cailles 2015</v>
      </c>
      <c r="C487" s="2" t="str">
        <v>750ml</v>
      </c>
      <c r="D487" s="2">
        <v>1</v>
      </c>
      <c r="E487" s="1">
        <v>1100</v>
      </c>
    </row>
    <row customHeight="true" ht="19" r="488">
      <c r="A488" s="2">
        <v>2010</v>
      </c>
      <c r="B488" s="2" t="str">
        <v>Robert Chevillon Nuits Saint Georges 1er Les Cailles 2010</v>
      </c>
      <c r="C488" s="2" t="str">
        <v>750ml</v>
      </c>
      <c r="D488" s="2">
        <v>1</v>
      </c>
      <c r="E488" s="1">
        <v>1800</v>
      </c>
    </row>
    <row customHeight="true" ht="19" r="489">
      <c r="A489" s="2">
        <v>2005</v>
      </c>
      <c r="B489" s="2" t="str">
        <v>Robert Chevillon Nuits Saint Georges 1er Vaucrains 2005</v>
      </c>
      <c r="C489" s="2" t="str">
        <v>750ml</v>
      </c>
      <c r="D489" s="2">
        <v>1</v>
      </c>
      <c r="E489" s="1">
        <v>2250</v>
      </c>
    </row>
    <row customHeight="true" ht="19" r="490">
      <c r="A490" s="2">
        <v>2018</v>
      </c>
      <c r="B490" s="2" t="str">
        <v>Meo Camuzet Freres et Soeurs Nuits Saint Georges 1er Aus Argillas 2018</v>
      </c>
      <c r="C490" s="2" t="str">
        <v>750ml</v>
      </c>
      <c r="D490" s="2">
        <v>1</v>
      </c>
      <c r="E490" s="1">
        <v>1450</v>
      </c>
    </row>
    <row customHeight="true" ht="19" r="491">
      <c r="A491" s="2">
        <v>2011</v>
      </c>
      <c r="B491" s="4" t="str">
        <v>Meo Camuzet Nuit St Georges 1er Murgers 2011</v>
      </c>
      <c r="C491" s="2" t="str">
        <v>750ml</v>
      </c>
      <c r="D491" s="2">
        <v>1</v>
      </c>
      <c r="E491" s="1">
        <v>2200</v>
      </c>
    </row>
    <row customHeight="true" ht="19" r="492">
      <c r="A492" s="2">
        <v>2018</v>
      </c>
      <c r="B492" s="2" t="str">
        <v>Hudelot-Noellat Nuits Saint Georges 1er Les Murgers 2018</v>
      </c>
      <c r="C492" s="2" t="str">
        <v>750ml</v>
      </c>
      <c r="D492" s="2">
        <v>1</v>
      </c>
      <c r="E492" s="1">
        <v>1200</v>
      </c>
    </row>
    <row customHeight="true" ht="19" r="493">
      <c r="A493" s="2">
        <v>2015</v>
      </c>
      <c r="B493" s="2" t="str">
        <v>Hudelot-Noellat Nuits Saint Georges 1er Les Murgers 2015</v>
      </c>
      <c r="C493" s="2" t="str">
        <v>750ml</v>
      </c>
      <c r="D493" s="2">
        <v>1</v>
      </c>
      <c r="E493" s="1">
        <v>1700</v>
      </c>
    </row>
    <row customHeight="true" ht="19" r="494">
      <c r="A494" s="2">
        <v>2014</v>
      </c>
      <c r="B494" s="2" t="str">
        <v>Hudelot-Noellat Nuits Saint Georges 1er Les Murgers 2014</v>
      </c>
      <c r="C494" s="2" t="str">
        <v>750ml</v>
      </c>
      <c r="D494" s="2">
        <v>12</v>
      </c>
      <c r="E494" s="1">
        <v>1450</v>
      </c>
    </row>
    <row customHeight="true" ht="19" r="495">
      <c r="A495" s="2">
        <v>2017</v>
      </c>
      <c r="B495" s="2" t="str">
        <v>Arnoux-Lachaux Nuits St Georges Les Poisets 2017</v>
      </c>
      <c r="C495" s="2" t="str">
        <v>750ml</v>
      </c>
      <c r="D495" s="2">
        <v>1</v>
      </c>
      <c r="E495" s="1">
        <v>3600</v>
      </c>
    </row>
    <row customHeight="true" ht="19" r="496">
      <c r="A496" s="2">
        <v>1997</v>
      </c>
      <c r="B496" s="2" t="str">
        <v>Leroy Nuits Saint Georges Aux Allots 1997</v>
      </c>
      <c r="C496" s="2" t="str">
        <v>750ml</v>
      </c>
      <c r="D496" s="2">
        <v>1</v>
      </c>
      <c r="E496" s="1">
        <v>28000</v>
      </c>
    </row>
    <row customHeight="true" ht="19" r="497">
      <c r="A497" s="2">
        <v>2018</v>
      </c>
      <c r="B497" s="2" t="str">
        <v>Emmanuel Rouget Nuits St Georges 2018</v>
      </c>
      <c r="C497" s="2" t="str">
        <v>750ml</v>
      </c>
      <c r="D497" s="2">
        <v>1</v>
      </c>
      <c r="E497" s="1">
        <v>2000</v>
      </c>
    </row>
    <row customHeight="true" ht="19" r="498">
      <c r="A498" s="2">
        <v>2020</v>
      </c>
      <c r="B498" s="2" t="str">
        <v>Jacques-Frederic Mugnier Nuits-Saint-Georges 1e Clos de la Marechale 2020</v>
      </c>
      <c r="C498" s="2" t="str">
        <v>750ml</v>
      </c>
      <c r="D498" s="2">
        <v>6</v>
      </c>
      <c r="E498" s="1">
        <v>1750</v>
      </c>
    </row>
    <row customHeight="true" ht="19" r="499">
      <c r="A499" s="2">
        <v>2010</v>
      </c>
      <c r="B499" s="2" t="str">
        <v>Jacques-Frederic Mugnier Nuits-Saint-Georges 1e Clos de la Marechale 2010</v>
      </c>
      <c r="C499" s="2" t="str">
        <v>750ml</v>
      </c>
      <c r="D499" s="2">
        <v>1</v>
      </c>
      <c r="E499" s="1">
        <v>2550</v>
      </c>
    </row>
    <row customHeight="true" ht="19" r="500">
      <c r="A500" s="2">
        <v>2009</v>
      </c>
      <c r="B500" s="2" t="str">
        <v>Jacques-Frederic Mugnier Nuits-Saint-Georges 1e Clos de la Marechale 2009</v>
      </c>
      <c r="C500" s="2" t="str">
        <v>750ml</v>
      </c>
      <c r="D500" s="2">
        <v>1</v>
      </c>
      <c r="E500" s="1">
        <v>2450</v>
      </c>
    </row>
    <row customHeight="true" ht="19" r="501">
      <c r="A501" s="2">
        <v>2005</v>
      </c>
      <c r="B501" s="2" t="str">
        <v>Jacques Frederic Mugnier Nuits Saint Georges 1er Clos de la Marechale 2005</v>
      </c>
      <c r="C501" s="2" t="str">
        <v>750ml</v>
      </c>
      <c r="D501" s="2">
        <v>11</v>
      </c>
      <c r="E501" s="1">
        <f>2300</f>
      </c>
    </row>
    <row customHeight="true" ht="19" r="502">
      <c r="A502" s="2">
        <v>2007</v>
      </c>
      <c r="B502" s="2" t="str">
        <v>Jacques Federic Mugnier Nuits Saint Georges Clos des Fourches 2007</v>
      </c>
      <c r="C502" s="2" t="str">
        <v>750ml</v>
      </c>
      <c r="D502" s="2">
        <v>1</v>
      </c>
      <c r="E502" s="1">
        <v>1900</v>
      </c>
    </row>
    <row customHeight="true" ht="19" r="503">
      <c r="A503" s="2" t="str"/>
    </row>
    <row customHeight="true" ht="19" r="504">
      <c r="B504" s="6" t="str">
        <v>Pommard</v>
      </c>
      <c r="C504" s="6"/>
    </row>
    <row customHeight="true" ht="19" r="505">
      <c r="A505" s="2">
        <v>2015</v>
      </c>
      <c r="B505" s="2" t="str">
        <v>Jean Marc Bouley Pommard 1er Les Rugiens 2015</v>
      </c>
      <c r="C505" s="2" t="str">
        <v>750ml</v>
      </c>
      <c r="D505" s="2">
        <v>12</v>
      </c>
      <c r="E505" s="1">
        <v>1600</v>
      </c>
    </row>
    <row customHeight="true" ht="19" r="506">
      <c r="A506" s="2">
        <v>1999</v>
      </c>
      <c r="B506" s="2" t="str">
        <v>Michel Gaunoux Pommard 1er Les Rugiens 1999</v>
      </c>
      <c r="C506" s="2" t="str">
        <v>750ml</v>
      </c>
      <c r="D506" s="2">
        <v>5</v>
      </c>
      <c r="E506" s="1">
        <v>2300</v>
      </c>
    </row>
    <row customHeight="true" ht="19" r="507">
      <c r="A507" s="2" t="str"/>
    </row>
    <row customHeight="true" ht="19" r="508">
      <c r="B508" s="7" t="str">
        <v>Burgundy-White</v>
      </c>
      <c r="C508" s="7"/>
    </row>
    <row customHeight="true" ht="19" r="509">
      <c r="B509" s="6" t="str">
        <v>Chablis</v>
      </c>
      <c r="C509" s="6"/>
    </row>
    <row customHeight="true" ht="19" r="510">
      <c r="A510" s="2">
        <v>2013</v>
      </c>
      <c r="B510" s="2" t="str">
        <v>Vincent Dauvissat Chablis Grand Cru Les Clos 2013</v>
      </c>
      <c r="C510" s="2" t="str">
        <v>750ml</v>
      </c>
      <c r="D510" s="2">
        <v>3</v>
      </c>
      <c r="E510" s="1">
        <v>3500</v>
      </c>
    </row>
    <row customHeight="true" ht="19" r="511">
      <c r="A511" s="2">
        <v>2018</v>
      </c>
      <c r="B511" s="2" t="str">
        <v>Francois Raveneau Chablis 1er Montmains 2018</v>
      </c>
      <c r="C511" s="2" t="str">
        <v>750ml</v>
      </c>
      <c r="D511" s="2">
        <v>5</v>
      </c>
      <c r="E511" s="1">
        <v>4100</v>
      </c>
    </row>
    <row customHeight="true" ht="19" r="512">
      <c r="A512" s="2">
        <v>2017</v>
      </c>
      <c r="B512" s="2" t="str">
        <v>Vincent Dauvissat Chablis 1er Cru Vaillons 2017</v>
      </c>
      <c r="C512" s="2" t="str">
        <v>750ml</v>
      </c>
      <c r="D512" s="2">
        <v>2</v>
      </c>
      <c r="E512" s="1">
        <v>1500</v>
      </c>
    </row>
    <row customHeight="true" ht="19" r="513">
      <c r="A513" s="2">
        <v>2012</v>
      </c>
      <c r="B513" s="2" t="str">
        <v>Vincent Dauvissat Chablis 1er Cru Forest 2012</v>
      </c>
      <c r="C513" s="2" t="str">
        <v>750ml</v>
      </c>
      <c r="D513" s="2">
        <v>2</v>
      </c>
      <c r="E513" s="1">
        <v>1700</v>
      </c>
    </row>
    <row customHeight="true" ht="19" r="514">
      <c r="A514" s="2">
        <v>2018</v>
      </c>
      <c r="B514" s="2" t="str">
        <v>Francois Raveneau Chablis 1er Butteaux 2018</v>
      </c>
      <c r="C514" s="2" t="str">
        <v>750ml</v>
      </c>
      <c r="D514" s="2">
        <v>2</v>
      </c>
      <c r="E514" s="1">
        <v>3500</v>
      </c>
      <c r="H514" s="7"/>
    </row>
    <row customHeight="true" ht="19" r="515">
      <c r="A515" s="2">
        <v>2015</v>
      </c>
      <c r="B515" s="2" t="str">
        <v>Francois Raveneau Chablis 1er Butteaux 2015</v>
      </c>
      <c r="C515" s="2" t="str">
        <v>750ml</v>
      </c>
      <c r="D515" s="2">
        <v>4</v>
      </c>
      <c r="E515" s="1">
        <v>3880</v>
      </c>
    </row>
    <row customHeight="true" ht="19" r="516">
      <c r="A516" s="2" t="str"/>
    </row>
    <row customHeight="true" ht="19" r="517">
      <c r="B517" s="6" t="str">
        <v>Puligny Montrachet</v>
      </c>
      <c r="C517" s="6"/>
    </row>
    <row customHeight="true" ht="19" r="518">
      <c r="A518" s="2">
        <v>2017</v>
      </c>
      <c r="B518" s="2" t="str">
        <v>Domaine Jacques Prieur Montrachet 2017</v>
      </c>
      <c r="C518" s="2" t="str">
        <v>750ml</v>
      </c>
      <c r="D518" s="2">
        <v>4</v>
      </c>
      <c r="E518" s="1">
        <v>6500</v>
      </c>
    </row>
    <row customHeight="true" ht="19" r="519">
      <c r="A519" s="2">
        <v>2016</v>
      </c>
      <c r="B519" s="2" t="str">
        <v>Domaine Jacques Prieur Montrachet 2016</v>
      </c>
      <c r="C519" s="2" t="str">
        <v>750ml</v>
      </c>
      <c r="D519" s="2">
        <v>6</v>
      </c>
      <c r="E519" s="1">
        <v>8000</v>
      </c>
    </row>
    <row customHeight="true" ht="19" r="520">
      <c r="A520" s="2">
        <v>2016</v>
      </c>
      <c r="B520" s="2" t="str">
        <v>Pierre-Yves Colin-Morey Chevalier Montrachet 2016</v>
      </c>
      <c r="C520" s="2" t="str">
        <v>750ml</v>
      </c>
      <c r="D520" s="2">
        <v>1</v>
      </c>
      <c r="E520" s="1">
        <v>12000</v>
      </c>
    </row>
    <row customHeight="true" ht="19" r="521">
      <c r="A521" s="2">
        <v>2012</v>
      </c>
      <c r="B521" s="2" t="str">
        <v>Pierre-Yves Colin-Morey Chevalier Montrachet 2012</v>
      </c>
      <c r="C521" s="2" t="str">
        <v>750ml</v>
      </c>
      <c r="D521" s="2">
        <v>1</v>
      </c>
      <c r="E521" s="1">
        <v>13000</v>
      </c>
    </row>
    <row customHeight="true" ht="19" r="522">
      <c r="A522" s="2">
        <v>2020</v>
      </c>
      <c r="B522" s="2" t="str">
        <v>Etienne Sauzet Chevalier Montrachet 2020</v>
      </c>
      <c r="C522" s="2" t="str">
        <v>750ml</v>
      </c>
      <c r="D522" s="2">
        <v>1</v>
      </c>
      <c r="E522" s="1">
        <v>8300</v>
      </c>
    </row>
    <row customHeight="true" ht="19" r="523">
      <c r="A523" s="2">
        <v>2018</v>
      </c>
      <c r="B523" s="2" t="str">
        <v>Etienne Sauzet Chevalier Montrachet 2018</v>
      </c>
      <c r="C523" s="2" t="str">
        <v>750ml</v>
      </c>
      <c r="D523" s="2">
        <v>1</v>
      </c>
      <c r="E523" s="1">
        <v>7800</v>
      </c>
    </row>
    <row customHeight="true" ht="19" r="524">
      <c r="A524" s="2">
        <v>2020</v>
      </c>
      <c r="B524" s="2" t="str">
        <v>Bouchard Chevalier Montrachet 2020</v>
      </c>
      <c r="C524" s="2" t="str">
        <v>1500ml</v>
      </c>
      <c r="D524" s="2">
        <v>1</v>
      </c>
      <c r="E524" s="1">
        <v>6800</v>
      </c>
    </row>
    <row customHeight="true" ht="19" r="525">
      <c r="A525" s="2">
        <v>2015</v>
      </c>
      <c r="B525" s="2" t="str">
        <v>Bouchard Chevalier Montrachet 2015</v>
      </c>
      <c r="C525" s="2" t="str">
        <v>1500ml</v>
      </c>
      <c r="D525" s="2">
        <v>2</v>
      </c>
      <c r="E525" s="1">
        <v>7000</v>
      </c>
    </row>
    <row customHeight="true" ht="19" r="526">
      <c r="A526" s="2">
        <v>2020</v>
      </c>
      <c r="B526" s="2" t="str">
        <v>Louis Jadot Chevalier Montrachet Les Demoiselles 2020</v>
      </c>
      <c r="C526" s="2" t="str">
        <v>750ml</v>
      </c>
      <c r="D526" s="2">
        <v>10</v>
      </c>
      <c r="E526" s="1">
        <f>4100</f>
      </c>
    </row>
    <row customHeight="true" ht="19" r="527">
      <c r="A527" s="2">
        <v>1997</v>
      </c>
      <c r="B527" s="2" t="str">
        <v>Louis Latour Chevalier Montrachet Les Demoiselles 1997</v>
      </c>
      <c r="C527" s="2" t="str">
        <v>750ml</v>
      </c>
      <c r="D527" s="2">
        <v>1</v>
      </c>
      <c r="E527" s="1">
        <v>3800</v>
      </c>
    </row>
    <row customHeight="true" ht="19" r="528">
      <c r="A528" s="2">
        <v>2014</v>
      </c>
      <c r="B528" s="2" t="str">
        <v>Chateau de Puligny Montrachet Chevalier-Montrachet 2014</v>
      </c>
      <c r="C528" s="2" t="str">
        <v>750ml</v>
      </c>
      <c r="D528" s="2">
        <v>1</v>
      </c>
      <c r="E528" s="1">
        <v>4200</v>
      </c>
    </row>
    <row customHeight="true" ht="19" r="529">
      <c r="A529" s="2">
        <v>2015</v>
      </c>
      <c r="B529" s="2" t="str">
        <v>Etienne Sauzet Batard Montrachet 2015</v>
      </c>
      <c r="C529" s="2" t="str">
        <v>750ml</v>
      </c>
      <c r="D529" s="2">
        <v>3</v>
      </c>
      <c r="E529" s="1">
        <v>6900</v>
      </c>
    </row>
    <row customHeight="true" ht="19" r="530">
      <c r="A530" s="2">
        <v>2016</v>
      </c>
      <c r="B530" s="2" t="str">
        <v>Lucien Le Moine Batard Montrachet 2016</v>
      </c>
      <c r="C530" s="2" t="str">
        <v>750ml</v>
      </c>
      <c r="D530" s="2">
        <v>4</v>
      </c>
      <c r="E530" s="1">
        <f>5200</f>
      </c>
    </row>
    <row customHeight="true" ht="19" r="531">
      <c r="A531" s="2">
        <v>2008</v>
      </c>
      <c r="B531" s="2" t="str">
        <v>Faiveley Batard-Montrachet 2008</v>
      </c>
      <c r="C531" s="2" t="str">
        <v>750ml</v>
      </c>
      <c r="D531" s="2">
        <v>1</v>
      </c>
      <c r="E531" s="1">
        <v>3000</v>
      </c>
    </row>
    <row customHeight="true" ht="19" r="532">
      <c r="A532" s="2">
        <v>2022</v>
      </c>
      <c r="B532" s="2" t="str">
        <v>Paul Pernot Batard Montrachet 2022</v>
      </c>
      <c r="C532" s="2" t="str">
        <v>750ml</v>
      </c>
      <c r="D532" s="2">
        <v>2</v>
      </c>
      <c r="E532" s="1">
        <v>3900</v>
      </c>
    </row>
    <row customHeight="true" ht="19" r="533">
      <c r="A533" s="2">
        <v>2009</v>
      </c>
      <c r="B533" s="2" t="str">
        <v>Louis Carillon Bienvenues Batard Montrachet 2009</v>
      </c>
      <c r="C533" s="2" t="str">
        <v>750ml</v>
      </c>
      <c r="D533" s="2">
        <v>3</v>
      </c>
      <c r="E533" s="1">
        <v>6500</v>
      </c>
    </row>
    <row customHeight="true" ht="19" r="534">
      <c r="A534" s="2">
        <v>2018</v>
      </c>
      <c r="B534" s="2" t="str">
        <v>Jacques Carillon Bienvenues Batard Montrachet 2018</v>
      </c>
      <c r="C534" s="2" t="str">
        <v>750ml</v>
      </c>
      <c r="D534" s="2">
        <v>1</v>
      </c>
      <c r="E534" s="1">
        <v>5200</v>
      </c>
    </row>
    <row customHeight="true" ht="19" r="535">
      <c r="A535" s="2">
        <v>2017</v>
      </c>
      <c r="B535" s="2" t="str">
        <v>Jacques Carillon Bienvenues Batard Montrachet 2017</v>
      </c>
      <c r="C535" s="2" t="str">
        <v>750ml</v>
      </c>
      <c r="D535" s="2">
        <v>1</v>
      </c>
      <c r="E535" s="1">
        <v>6500</v>
      </c>
    </row>
    <row customHeight="true" ht="19" r="536">
      <c r="A536" s="2">
        <v>2013</v>
      </c>
      <c r="B536" s="2" t="str">
        <v>Jacques Carillon Bienvenues Batard Montrachet 2013</v>
      </c>
      <c r="C536" s="2" t="str">
        <v>750ml</v>
      </c>
      <c r="D536" s="2">
        <v>3</v>
      </c>
      <c r="E536" s="1">
        <v>5900</v>
      </c>
    </row>
    <row customHeight="true" ht="19" r="537">
      <c r="A537" s="2">
        <v>2020</v>
      </c>
      <c r="B537" s="2" t="str">
        <v>Etienne Sauzet Bienvenues Batard Montrachet 2020</v>
      </c>
      <c r="C537" s="2" t="str">
        <v>750ml</v>
      </c>
      <c r="D537" s="2">
        <v>1</v>
      </c>
      <c r="E537" s="1">
        <v>6800</v>
      </c>
    </row>
    <row customHeight="true" ht="19" r="538">
      <c r="A538" s="2">
        <v>2020</v>
      </c>
      <c r="B538" s="2" t="str">
        <v>Paul Pernot Bienvenues Batard Montrachet 2020</v>
      </c>
      <c r="C538" s="2" t="str">
        <v>750ml</v>
      </c>
      <c r="D538" s="2">
        <v>1</v>
      </c>
      <c r="E538" s="1">
        <v>3500</v>
      </c>
    </row>
    <row customHeight="true" ht="19" r="539">
      <c r="A539" s="2">
        <v>2017</v>
      </c>
      <c r="B539" s="2" t="str">
        <v>Henri Boillot Puligny Montrachet 1er Pucelles 2017</v>
      </c>
      <c r="C539" s="2" t="str">
        <v>750ml</v>
      </c>
      <c r="D539" s="2">
        <v>1</v>
      </c>
      <c r="E539" s="1">
        <v>2000</v>
      </c>
    </row>
    <row customHeight="true" ht="19" r="540">
      <c r="A540" s="2">
        <v>2021</v>
      </c>
      <c r="B540" s="2" t="str">
        <v>Paul Pernot Puligny Montrachet 1er Pucelles 2021</v>
      </c>
      <c r="C540" s="2" t="str">
        <v>750ml</v>
      </c>
      <c r="D540" s="2">
        <v>10</v>
      </c>
      <c r="E540" s="1">
        <v>1850</v>
      </c>
    </row>
    <row customHeight="true" ht="19" r="541">
      <c r="A541" s="2">
        <v>2007</v>
      </c>
      <c r="B541" s="2" t="str">
        <v>Leflaive Puligny Montrachet 1er Les Combettes 2007</v>
      </c>
      <c r="C541" s="2" t="str">
        <v>750ml</v>
      </c>
      <c r="D541" s="2">
        <v>1</v>
      </c>
      <c r="E541" s="1">
        <v>4000</v>
      </c>
    </row>
    <row customHeight="true" ht="19" r="542">
      <c r="A542" s="2">
        <v>2019</v>
      </c>
      <c r="B542" s="2" t="str">
        <v>Etienne Sauzet Puligny Montrachet 1er Combettes 2019</v>
      </c>
      <c r="C542" s="2" t="str">
        <v>750ml</v>
      </c>
      <c r="D542" s="2">
        <v>2</v>
      </c>
      <c r="E542" s="1">
        <v>2150</v>
      </c>
    </row>
    <row customHeight="true" ht="19" r="543">
      <c r="A543" s="2">
        <v>2010</v>
      </c>
      <c r="B543" s="2" t="str">
        <v>Etienne Sauzet Puligny Montrachet 1er Combettes 2010</v>
      </c>
      <c r="C543" s="2" t="str">
        <v>750ml</v>
      </c>
      <c r="D543" s="2">
        <v>5</v>
      </c>
      <c r="E543" s="1">
        <v>2100</v>
      </c>
    </row>
    <row customHeight="true" ht="19" r="544">
      <c r="A544" s="2">
        <v>1996</v>
      </c>
      <c r="B544" s="2" t="str">
        <v>Robert Ampeau &amp; Fils Puligny Montrachet 1er Combettes 1996</v>
      </c>
      <c r="C544" s="2" t="str">
        <v>750ml</v>
      </c>
      <c r="D544" s="2">
        <v>8</v>
      </c>
      <c r="E544" s="1">
        <v>2300</v>
      </c>
    </row>
    <row customHeight="true" ht="19" r="545">
      <c r="A545" s="2">
        <v>2018</v>
      </c>
      <c r="B545" s="2" t="str">
        <v>Paul Pillot Chassagne Montrachet 1er Les Caillerets 2018</v>
      </c>
      <c r="C545" s="2" t="str">
        <v>750ml</v>
      </c>
      <c r="D545" s="2">
        <v>1</v>
      </c>
      <c r="E545" s="1">
        <v>2700</v>
      </c>
    </row>
    <row customHeight="true" ht="19" r="546">
      <c r="A546" s="2">
        <v>2020</v>
      </c>
      <c r="B546" s="2" t="str">
        <v>Alvina Pernot Puligny-Montrachet 1er Les Caillerets 2020</v>
      </c>
      <c r="C546" s="2" t="str">
        <v>750ml</v>
      </c>
      <c r="D546" s="2">
        <v>6</v>
      </c>
      <c r="E546" s="1">
        <v>1950</v>
      </c>
    </row>
    <row customHeight="true" ht="19" r="547">
      <c r="A547" s="2">
        <v>2012</v>
      </c>
      <c r="B547" s="2" t="str">
        <v>de Montille Puligny Montrachet 1er Le Cailleret 2012</v>
      </c>
      <c r="C547" s="2" t="str">
        <v>750ml</v>
      </c>
      <c r="D547" s="2">
        <v>3</v>
      </c>
      <c r="E547" s="1">
        <v>1500</v>
      </c>
    </row>
    <row customHeight="true" ht="19" r="548">
      <c r="A548" s="2">
        <v>2018</v>
      </c>
      <c r="B548" s="2" t="str">
        <v>Leflaive Puligny Montrachet 1er Folatieres 2018</v>
      </c>
      <c r="C548" s="2" t="str">
        <v>750ml</v>
      </c>
      <c r="D548" s="2">
        <v>3</v>
      </c>
      <c r="E548" s="1">
        <v>4100</v>
      </c>
    </row>
    <row customHeight="true" ht="19" r="549">
      <c r="A549" s="2">
        <v>2021</v>
      </c>
      <c r="B549" s="2" t="str">
        <v>Dujac Puligny Montrachet les Folatieres 2021</v>
      </c>
      <c r="C549" s="2" t="str">
        <v>750ml</v>
      </c>
      <c r="D549" s="2">
        <v>1</v>
      </c>
      <c r="E549" s="1">
        <v>1900</v>
      </c>
    </row>
    <row customHeight="true" ht="19" r="550">
      <c r="A550" s="2">
        <v>2020</v>
      </c>
      <c r="B550" s="2" t="str">
        <v>Dujac Puligny Montrachet les Folatieres 2020</v>
      </c>
      <c r="C550" s="2" t="str">
        <v>750ml</v>
      </c>
      <c r="D550" s="2">
        <v>3</v>
      </c>
      <c r="E550" s="1">
        <v>1950</v>
      </c>
    </row>
    <row customHeight="true" ht="19" r="551">
      <c r="A551" s="2">
        <v>2013</v>
      </c>
      <c r="B551" s="2" t="str">
        <v>Paul Pernot Puligny Montrachet 1er Clos des Folatieres 2013</v>
      </c>
      <c r="C551" s="2" t="str">
        <v>750ml</v>
      </c>
      <c r="D551" s="2">
        <v>1</v>
      </c>
      <c r="E551" s="1">
        <v>1350</v>
      </c>
    </row>
    <row customHeight="true" ht="19" r="552">
      <c r="A552" s="2">
        <v>2008</v>
      </c>
      <c r="B552" s="2" t="str">
        <v>Bachelet-Monnot Puligny Montrachet 1er Les Folatieres 2008</v>
      </c>
      <c r="C552" s="2" t="str">
        <v>750ml</v>
      </c>
      <c r="D552" s="2">
        <v>6</v>
      </c>
      <c r="E552" s="1">
        <v>1800</v>
      </c>
    </row>
    <row customHeight="true" ht="19" r="553">
      <c r="A553" s="2">
        <v>2017</v>
      </c>
      <c r="B553" s="2" t="str">
        <v>Ramonet Puligny Montrachet 1er Champ Canet 2017</v>
      </c>
      <c r="C553" s="2" t="str">
        <v>750ml</v>
      </c>
      <c r="D553" s="2">
        <v>6</v>
      </c>
      <c r="E553" s="1">
        <f>2880</f>
      </c>
    </row>
    <row customHeight="true" ht="19" r="554">
      <c r="A554" s="2">
        <v>2015</v>
      </c>
      <c r="B554" s="2" t="str">
        <v>Ramonet Puligny Montrachet 1er Champs Canet 2015</v>
      </c>
      <c r="C554" s="2" t="str">
        <v>750ml</v>
      </c>
      <c r="D554" s="2">
        <v>3</v>
      </c>
      <c r="E554" s="1">
        <v>3200</v>
      </c>
    </row>
    <row customHeight="true" ht="19" r="555">
      <c r="A555" s="2">
        <v>2011</v>
      </c>
      <c r="B555" s="2" t="str">
        <v>Ramonet Puligny Montrachet 1er Champs Canet 2011</v>
      </c>
      <c r="C555" s="2" t="str">
        <v>750ml</v>
      </c>
      <c r="D555" s="2">
        <v>2</v>
      </c>
      <c r="E555" s="1">
        <v>3150</v>
      </c>
    </row>
    <row customHeight="true" ht="19" r="556">
      <c r="A556" s="2">
        <v>2020</v>
      </c>
      <c r="B556" s="2" t="str">
        <v>Etienne Sauzet Puligny Montrachet 1er Champs Canet 2020</v>
      </c>
      <c r="C556" s="2" t="str">
        <v>750ml</v>
      </c>
      <c r="D556" s="2">
        <v>6</v>
      </c>
      <c r="E556" s="1">
        <v>1700</v>
      </c>
    </row>
    <row customHeight="true" ht="19" r="557">
      <c r="A557" s="2">
        <v>2019</v>
      </c>
      <c r="B557" s="2" t="str">
        <v>Etienne Sauzet Puligny Montrachet 1er Champs Canet 2019</v>
      </c>
      <c r="C557" s="2" t="str">
        <v>750ml</v>
      </c>
      <c r="D557" s="2">
        <v>2</v>
      </c>
      <c r="E557" s="1">
        <v>1900</v>
      </c>
    </row>
    <row customHeight="true" ht="19" r="558">
      <c r="A558" s="2">
        <v>2018</v>
      </c>
      <c r="B558" s="2" t="str">
        <v>Etienne Sauzet Puligny Montrachet 1er Champs Canet 2018</v>
      </c>
      <c r="C558" s="2" t="str">
        <v>750ml</v>
      </c>
      <c r="D558" s="2">
        <v>2</v>
      </c>
      <c r="E558" s="1">
        <v>1700</v>
      </c>
    </row>
    <row customHeight="true" ht="19" r="559">
      <c r="A559" s="2">
        <v>2021</v>
      </c>
      <c r="B559" s="4" t="str">
        <v>Jacques Carillon Puligny Montrachet 1er Champs Canet 2021</v>
      </c>
      <c r="C559" s="2" t="str">
        <v>750ml</v>
      </c>
      <c r="D559" s="2">
        <v>12</v>
      </c>
      <c r="E559" s="1">
        <v>1650</v>
      </c>
    </row>
    <row customHeight="true" ht="19" r="560">
      <c r="A560" s="2">
        <v>2011</v>
      </c>
      <c r="B560" s="4" t="str">
        <v>Jacques Carillon Puligny Montrachet 1er Champs Canet 2011</v>
      </c>
      <c r="C560" s="2" t="str">
        <v>750ml</v>
      </c>
      <c r="D560" s="2">
        <v>6</v>
      </c>
      <c r="E560" s="1">
        <v>1700</v>
      </c>
    </row>
    <row customHeight="true" ht="19" r="561">
      <c r="A561" s="2">
        <v>2010</v>
      </c>
      <c r="B561" s="2" t="str">
        <v>Etienne Sauzet Puligny Montrachet 1er Perrieres 2010</v>
      </c>
      <c r="C561" s="2" t="str">
        <v>750ml</v>
      </c>
      <c r="D561" s="2">
        <v>2</v>
      </c>
      <c r="E561" s="1">
        <v>1900</v>
      </c>
    </row>
    <row customHeight="true" ht="19" r="562">
      <c r="A562" s="2">
        <v>2022</v>
      </c>
      <c r="B562" s="2" t="str">
        <v>Jacques Carillon Puligny Montrachet 1er Perrieres 2022</v>
      </c>
      <c r="C562" s="2" t="str">
        <v>750ml</v>
      </c>
      <c r="D562" s="2">
        <v>6</v>
      </c>
      <c r="E562" s="1">
        <v>1700</v>
      </c>
    </row>
    <row customHeight="true" ht="19" r="563">
      <c r="A563" s="2">
        <v>2021</v>
      </c>
      <c r="B563" s="2" t="str">
        <v>Jacques Carillon Puligny Montrachet 1er Perrieres 2021</v>
      </c>
      <c r="C563" s="2" t="str">
        <v>750ml</v>
      </c>
      <c r="D563" s="2">
        <v>12</v>
      </c>
      <c r="E563" s="1">
        <v>1630</v>
      </c>
    </row>
    <row customHeight="true" ht="19" r="564">
      <c r="A564" s="2">
        <v>2016</v>
      </c>
      <c r="B564" s="2" t="str">
        <v>Jacques Carillon Puligny Montrachet 1er Perrieres 2016</v>
      </c>
      <c r="C564" s="2" t="str">
        <v>750ml</v>
      </c>
      <c r="D564" s="2">
        <v>4</v>
      </c>
      <c r="E564" s="1">
        <v>1700</v>
      </c>
      <c r="F564" s="1"/>
    </row>
    <row customHeight="true" ht="19" r="565">
      <c r="A565" s="2">
        <v>2011</v>
      </c>
      <c r="B565" s="2" t="str">
        <v>Jacques Carillon Puligny Montrachet 1er Perrieres 2011</v>
      </c>
      <c r="C565" s="2" t="str">
        <v>750ml</v>
      </c>
      <c r="D565" s="2">
        <v>6</v>
      </c>
      <c r="E565" s="1">
        <v>1650</v>
      </c>
    </row>
    <row customHeight="true" ht="19" r="566">
      <c r="A566" s="2">
        <v>2017</v>
      </c>
      <c r="B566" s="2" t="str">
        <v>Etienne Sauzet Puligny-Montrachet 1er Les Referts 2017</v>
      </c>
      <c r="C566" s="2" t="str">
        <v>750ml</v>
      </c>
      <c r="D566" s="2">
        <v>6</v>
      </c>
      <c r="E566" s="1">
        <v>1750</v>
      </c>
    </row>
    <row customHeight="true" ht="19" r="567">
      <c r="A567" s="2">
        <v>2015</v>
      </c>
      <c r="B567" s="2" t="str">
        <v>Etienne Sauzet Puligny-Montrachet 1er Les Referts 2015</v>
      </c>
      <c r="C567" s="2" t="str">
        <v>750ml</v>
      </c>
      <c r="D567" s="2">
        <v>6</v>
      </c>
      <c r="E567" s="1">
        <v>1850</v>
      </c>
    </row>
    <row customHeight="true" ht="19" r="568">
      <c r="A568" s="2">
        <v>2019</v>
      </c>
      <c r="B568" s="2" t="str">
        <v>Jacques Carillon Puligny Montrachet 1er Les Referts 2019</v>
      </c>
      <c r="C568" s="2" t="str">
        <v>750ml</v>
      </c>
      <c r="D568" s="2">
        <v>1</v>
      </c>
      <c r="E568" s="1">
        <v>1800</v>
      </c>
    </row>
    <row customHeight="true" ht="19" r="569">
      <c r="A569" s="2">
        <v>2017</v>
      </c>
      <c r="B569" s="2" t="str">
        <v>Jacques Carillon Puligny Montrachet 1er Les Referts 2017</v>
      </c>
      <c r="C569" s="2" t="str">
        <v>750ml</v>
      </c>
      <c r="D569" s="2">
        <v>2</v>
      </c>
      <c r="E569" s="1">
        <v>2000</v>
      </c>
    </row>
    <row customHeight="true" ht="19" r="570">
      <c r="A570" s="2">
        <v>2016</v>
      </c>
      <c r="B570" s="2" t="str">
        <v>Jacques Carillon Puligny Montrachet 1er Les Referts 2016</v>
      </c>
      <c r="C570" s="2" t="str">
        <v>750ml</v>
      </c>
      <c r="D570" s="2">
        <v>2</v>
      </c>
      <c r="E570" s="1">
        <v>1900</v>
      </c>
    </row>
    <row customHeight="true" ht="19" r="571">
      <c r="A571" s="2">
        <v>2015</v>
      </c>
      <c r="B571" s="2" t="str">
        <v>Jacques Carillon Puligny Montrachet 1er Les Referts 2015</v>
      </c>
      <c r="C571" s="2" t="str">
        <v>750ml</v>
      </c>
      <c r="D571" s="2">
        <v>2</v>
      </c>
      <c r="E571" s="1">
        <v>1800</v>
      </c>
    </row>
    <row customHeight="true" ht="19" r="572">
      <c r="A572" s="2">
        <v>2014</v>
      </c>
      <c r="B572" s="2" t="str">
        <v>Jacques Carillon Puligny Montrachet 1er Les Referts 2014</v>
      </c>
      <c r="C572" s="2" t="str">
        <v>750ml</v>
      </c>
      <c r="D572" s="2">
        <v>1</v>
      </c>
      <c r="E572" s="1">
        <v>2100</v>
      </c>
    </row>
    <row customHeight="true" ht="19" r="573">
      <c r="A573" s="2">
        <v>2019</v>
      </c>
      <c r="B573" s="2" t="str">
        <v>Alvina Pernot Puligny-Montrachet 1er Les Chalumaux 2019</v>
      </c>
      <c r="C573" s="2" t="str">
        <v>750ml</v>
      </c>
      <c r="D573" s="2">
        <v>6</v>
      </c>
      <c r="E573" s="1">
        <v>1500</v>
      </c>
    </row>
    <row customHeight="true" ht="19" r="574">
      <c r="A574" s="2">
        <v>2017</v>
      </c>
      <c r="B574" s="2" t="str">
        <v>Ramonet Puligny Montrachet Enseigneres 2017</v>
      </c>
      <c r="C574" s="2" t="str">
        <v>750ml</v>
      </c>
      <c r="D574" s="2">
        <v>2</v>
      </c>
      <c r="E574" s="1">
        <v>3300</v>
      </c>
    </row>
    <row customHeight="true" ht="19" r="575">
      <c r="A575" s="2">
        <v>2021</v>
      </c>
      <c r="B575" s="2" t="str">
        <v>Hubert Lamy Puligny Montrachet Tremblots Haute Densite 2021</v>
      </c>
      <c r="C575" s="2" t="str">
        <v>750ml</v>
      </c>
      <c r="D575" s="2">
        <v>1</v>
      </c>
      <c r="E575" s="1">
        <v>7500</v>
      </c>
    </row>
    <row customHeight="true" ht="19" r="576">
      <c r="A576" s="2">
        <v>2019</v>
      </c>
      <c r="B576" s="2" t="str">
        <v>Hubert Lamy Puligny-Montrachet Les Tremblots Vieilles Vignes 2019</v>
      </c>
      <c r="C576" s="2" t="str">
        <v>750ml</v>
      </c>
      <c r="D576" s="2">
        <v>5</v>
      </c>
      <c r="E576" s="1">
        <v>1750</v>
      </c>
    </row>
    <row customHeight="true" ht="19" r="577">
      <c r="A577" s="2">
        <v>2018</v>
      </c>
      <c r="B577" s="2" t="str">
        <v>Hubert Lamy Puligny-Montrachet Les Tremblots Vieilles Vignes 2018</v>
      </c>
      <c r="C577" s="2" t="str">
        <v>750ml</v>
      </c>
      <c r="D577" s="2">
        <v>12</v>
      </c>
      <c r="E577" s="1">
        <v>1450</v>
      </c>
    </row>
    <row customHeight="true" ht="19" r="578">
      <c r="A578" s="2">
        <v>2014</v>
      </c>
      <c r="B578" s="2" t="str">
        <v>Leflaive Puligny Montrachet 2014</v>
      </c>
      <c r="C578" s="2" t="str">
        <v>750ml</v>
      </c>
      <c r="D578" s="2">
        <v>6</v>
      </c>
      <c r="E578" s="1">
        <v>2600</v>
      </c>
    </row>
    <row customHeight="true" ht="19" r="579">
      <c r="A579" s="2">
        <v>2020</v>
      </c>
      <c r="B579" s="2" t="str">
        <v>Ramonet Puligny Montrachet 2020</v>
      </c>
      <c r="C579" s="2" t="str">
        <v>750ml</v>
      </c>
      <c r="D579" s="2">
        <v>10</v>
      </c>
      <c r="E579" s="1">
        <v>2000</v>
      </c>
    </row>
    <row customHeight="true" ht="19" r="580">
      <c r="A580" s="2">
        <v>2017</v>
      </c>
      <c r="B580" s="2" t="str">
        <v>Ramonet Puligny Montrachet 2017</v>
      </c>
      <c r="C580" s="2" t="str">
        <v>750ml</v>
      </c>
      <c r="D580" s="2">
        <v>6</v>
      </c>
      <c r="E580" s="1">
        <v>2100</v>
      </c>
    </row>
    <row customHeight="true" ht="19" r="581">
      <c r="A581" s="2">
        <v>2016</v>
      </c>
      <c r="B581" s="2" t="str">
        <v>Ramonet Puligny Montrachet 2016</v>
      </c>
      <c r="C581" s="2" t="str">
        <v>750ml</v>
      </c>
      <c r="D581" s="2">
        <v>10</v>
      </c>
      <c r="E581" s="1">
        <v>2000</v>
      </c>
    </row>
    <row customHeight="true" ht="19" r="582">
      <c r="A582" s="2">
        <v>2015</v>
      </c>
      <c r="B582" s="2" t="str">
        <v>Ramonet Puligny Montrachet 2015</v>
      </c>
      <c r="C582" s="2" t="str">
        <v>750ml</v>
      </c>
      <c r="D582" s="2">
        <v>8</v>
      </c>
      <c r="E582" s="1">
        <v>1750</v>
      </c>
    </row>
    <row customHeight="true" ht="19" r="583">
      <c r="A583" s="2">
        <v>2007</v>
      </c>
      <c r="B583" s="3" t="str">
        <v>Ramonet Puligny Montrachet 2007</v>
      </c>
      <c r="C583" s="2" t="str">
        <v>750ml</v>
      </c>
      <c r="D583" s="2">
        <v>3</v>
      </c>
      <c r="E583" s="1">
        <v>2100</v>
      </c>
    </row>
    <row customHeight="true" ht="19" r="584">
      <c r="A584" s="2" t="str"/>
    </row>
    <row customHeight="true" ht="19" r="585">
      <c r="B585" s="6" t="str">
        <v>Chassagne Montrachet</v>
      </c>
      <c r="C585" s="6"/>
    </row>
    <row customHeight="true" ht="19" r="586">
      <c r="A586" s="2">
        <v>2017</v>
      </c>
      <c r="B586" s="2" t="str">
        <v>Joseph Drouhin Criots Batard Montrachet 2017</v>
      </c>
      <c r="C586" s="2" t="str">
        <v>750ml</v>
      </c>
      <c r="D586" s="2">
        <v>6</v>
      </c>
      <c r="E586" s="1">
        <v>3450</v>
      </c>
    </row>
    <row customHeight="true" ht="19" r="587">
      <c r="A587" s="2">
        <v>2015</v>
      </c>
      <c r="B587" s="2" t="str">
        <v>Joseph Drouhin Criots Batard Montrachet 2015</v>
      </c>
      <c r="C587" s="2" t="str">
        <v>750ml</v>
      </c>
      <c r="D587" s="2">
        <v>4</v>
      </c>
      <c r="E587" s="1">
        <v>3500</v>
      </c>
    </row>
    <row customHeight="true" ht="19" r="588">
      <c r="A588" s="2">
        <v>2019</v>
      </c>
      <c r="B588" s="2" t="str">
        <v>Paul Pillot Chassagne-Montrachet 1er Cru La Romanee 2019</v>
      </c>
      <c r="C588" s="2" t="str">
        <v>750ml</v>
      </c>
      <c r="D588" s="2">
        <v>1</v>
      </c>
      <c r="E588" s="1">
        <v>4300</v>
      </c>
    </row>
    <row customHeight="true" ht="19" r="589">
      <c r="A589" s="2">
        <v>2014</v>
      </c>
      <c r="B589" s="2" t="str">
        <v>Paul Pillot Chassagne-Montrachet 1er Cru La Romanee 2014</v>
      </c>
      <c r="C589" s="2" t="str">
        <v>1500ml</v>
      </c>
      <c r="D589" s="2">
        <v>3</v>
      </c>
      <c r="E589" s="1">
        <v>10300</v>
      </c>
    </row>
    <row customHeight="true" ht="19" r="590">
      <c r="A590" s="2">
        <v>2015</v>
      </c>
      <c r="B590" s="2" t="str">
        <v>Lamy-Caillat Chassagne Montrachet 1er La Romanee 2015</v>
      </c>
      <c r="C590" s="2" t="str">
        <v>750ml</v>
      </c>
      <c r="D590" s="2">
        <v>1</v>
      </c>
      <c r="E590" s="1">
        <v>7800</v>
      </c>
    </row>
    <row customHeight="true" ht="19" r="591">
      <c r="A591" s="2">
        <v>2021</v>
      </c>
      <c r="B591" s="2" t="str">
        <v>Ramonet Chassagne Montrachet 1er Ruchottes 2021</v>
      </c>
      <c r="C591" s="2" t="str">
        <v>750ml</v>
      </c>
      <c r="D591" s="2">
        <v>6</v>
      </c>
      <c r="E591" s="1">
        <v>3200</v>
      </c>
    </row>
    <row customHeight="true" ht="19" r="592">
      <c r="A592" s="2">
        <v>2017</v>
      </c>
      <c r="B592" s="2" t="str">
        <v>Ramonet Chassagne Montrachet 1er Ruchottes 2017</v>
      </c>
      <c r="C592" s="2" t="str">
        <v>750ml</v>
      </c>
      <c r="D592" s="2">
        <v>12</v>
      </c>
      <c r="E592" s="1">
        <f>3900</f>
      </c>
    </row>
    <row customHeight="true" ht="19" r="593">
      <c r="A593" s="2">
        <v>2017</v>
      </c>
      <c r="B593" s="2" t="str">
        <v>Ramonet Chassagne Montrachet 1er Ruchottes 2017</v>
      </c>
      <c r="C593" s="2" t="str">
        <v>750ml</v>
      </c>
      <c r="D593" s="2">
        <v>2</v>
      </c>
      <c r="E593" s="1">
        <v>4000</v>
      </c>
    </row>
    <row customHeight="true" ht="19" r="594">
      <c r="A594" s="2">
        <v>2013</v>
      </c>
      <c r="B594" s="2" t="str">
        <v>Ramonet Chassagne Montrachet 1er Ruchottes 2013</v>
      </c>
      <c r="C594" s="2" t="str">
        <v>750ml</v>
      </c>
      <c r="D594" s="2">
        <v>12</v>
      </c>
      <c r="E594" s="1">
        <v>3500</v>
      </c>
    </row>
    <row customHeight="true" ht="19" r="595">
      <c r="A595" s="2">
        <v>2010</v>
      </c>
      <c r="B595" s="2" t="str">
        <v>Ramonet Chassagne Montrachet 1er Ruchottes 2010</v>
      </c>
      <c r="C595" s="2" t="str">
        <v>750ml</v>
      </c>
      <c r="D595" s="2">
        <v>1</v>
      </c>
      <c r="E595" s="1">
        <v>4350</v>
      </c>
    </row>
    <row customHeight="true" ht="19" r="596">
      <c r="A596" s="2">
        <v>2013</v>
      </c>
      <c r="B596" s="2" t="str">
        <v>Jean Claude Bachelet Chassagne Montrachet 1er Blanchot Dessus 2013</v>
      </c>
      <c r="C596" s="2" t="str">
        <v>750ml</v>
      </c>
      <c r="D596" s="2">
        <v>1</v>
      </c>
      <c r="E596" s="1">
        <v>3650</v>
      </c>
    </row>
    <row customHeight="true" ht="19" r="597">
      <c r="A597" s="2">
        <v>2012</v>
      </c>
      <c r="B597" s="2" t="str">
        <v>Jean Claude Bachelet Chassagne Montrachet 1er Blanchot Dessus 2012</v>
      </c>
      <c r="C597" s="2" t="str">
        <v>750ml</v>
      </c>
      <c r="D597" s="2">
        <v>1</v>
      </c>
      <c r="E597" s="1">
        <v>4200</v>
      </c>
    </row>
    <row customHeight="true" ht="19" r="598">
      <c r="A598" s="2">
        <v>2018</v>
      </c>
      <c r="B598" s="2" t="str">
        <v>Paul Pillot Chassagne-Montrachet 1er Cru Les Grandes Ruchottes 2018</v>
      </c>
      <c r="C598" s="2" t="str">
        <v>750ml</v>
      </c>
      <c r="D598" s="2">
        <v>6</v>
      </c>
      <c r="E598" s="1">
        <v>3200</v>
      </c>
    </row>
    <row customHeight="true" ht="19" r="599">
      <c r="A599" s="2">
        <v>2008</v>
      </c>
      <c r="B599" s="2" t="str">
        <v>Bernard Moreau Chassagne-Montrachet 1er Ruchottes 2008</v>
      </c>
      <c r="C599" s="2" t="str">
        <v>750ml</v>
      </c>
      <c r="D599" s="2">
        <v>3</v>
      </c>
      <c r="E599" s="1">
        <v>3000</v>
      </c>
    </row>
    <row customHeight="true" ht="19" r="600">
      <c r="A600" s="2">
        <v>2015</v>
      </c>
      <c r="B600" s="2" t="str">
        <v>Chateau de la Maltroye Chassagne Montrachet 1er Cru Les Grandes Ruchottes 2015</v>
      </c>
      <c r="C600" s="2" t="str">
        <v>750ml</v>
      </c>
      <c r="D600" s="2">
        <v>4</v>
      </c>
      <c r="E600" s="1">
        <v>1800</v>
      </c>
    </row>
    <row customHeight="true" ht="19" r="601">
      <c r="A601" s="2">
        <v>2013</v>
      </c>
      <c r="B601" s="2" t="str">
        <v>Paul Pillot Chassagne-Montrachet 1er Grand Montagne 2013</v>
      </c>
      <c r="C601" s="2" t="str">
        <v>750ml</v>
      </c>
      <c r="D601" s="2">
        <v>6</v>
      </c>
      <c r="E601" s="1">
        <v>3100</v>
      </c>
    </row>
    <row customHeight="true" ht="19" r="602">
      <c r="A602" s="2">
        <v>2020</v>
      </c>
      <c r="B602" s="2" t="str">
        <v>Ramonet Clos du Caillerets Monopole 2020</v>
      </c>
      <c r="C602" s="2" t="str">
        <v>750ml</v>
      </c>
      <c r="D602" s="2">
        <v>3</v>
      </c>
      <c r="E602" s="1">
        <v>3500</v>
      </c>
    </row>
    <row customHeight="true" ht="19" r="603">
      <c r="A603" s="2">
        <v>2017</v>
      </c>
      <c r="B603" s="2" t="str">
        <v>Ramonet Clos du Caillerets Monopole 2017</v>
      </c>
      <c r="C603" s="2" t="str">
        <v>750ml</v>
      </c>
      <c r="D603" s="2">
        <v>12</v>
      </c>
      <c r="E603" s="1">
        <f>3300</f>
      </c>
    </row>
    <row customHeight="true" ht="19" r="604">
      <c r="A604" s="2">
        <v>2016</v>
      </c>
      <c r="B604" s="2" t="str">
        <v>Ramonet Clos du Caillerets Monopole 2016</v>
      </c>
      <c r="C604" s="2" t="str">
        <v>750ml</v>
      </c>
      <c r="D604" s="2">
        <v>6</v>
      </c>
      <c r="E604" s="1">
        <v>3600</v>
      </c>
    </row>
    <row customHeight="true" ht="19" r="605">
      <c r="A605" s="2">
        <v>2015</v>
      </c>
      <c r="B605" s="2" t="str">
        <v>Ramonet Clos du Caillerets Monopole 2015</v>
      </c>
      <c r="C605" s="2" t="str">
        <v>750ml</v>
      </c>
      <c r="D605" s="2">
        <v>1</v>
      </c>
      <c r="E605" s="1">
        <v>3400</v>
      </c>
    </row>
    <row customHeight="true" ht="19" r="606">
      <c r="A606" s="2">
        <v>2017</v>
      </c>
      <c r="B606" s="8" t="str">
        <v>Paul Pillot Chassagne Montrachet 1er Les Caillerets 2017</v>
      </c>
      <c r="C606" s="2" t="str">
        <v>750ml</v>
      </c>
      <c r="D606" s="2">
        <v>1</v>
      </c>
      <c r="E606" s="1">
        <v>2900</v>
      </c>
    </row>
    <row customHeight="true" ht="19" r="607">
      <c r="A607" s="2">
        <v>2015</v>
      </c>
      <c r="B607" s="8" t="str">
        <v>Paul Pillot Chassagne Montrachet 1er Les Caillerets 2015</v>
      </c>
      <c r="C607" s="2" t="str">
        <v>750ml</v>
      </c>
      <c r="D607" s="2">
        <v>1</v>
      </c>
      <c r="E607" s="1">
        <v>2700</v>
      </c>
    </row>
    <row customHeight="true" ht="19" r="608">
      <c r="A608" s="2">
        <v>2020</v>
      </c>
      <c r="B608" s="2" t="str">
        <v>Ramonet Chassagne Montrachet 1er Boudriottes 2020</v>
      </c>
      <c r="C608" s="2" t="str">
        <v>750ml</v>
      </c>
      <c r="D608" s="2">
        <v>6</v>
      </c>
      <c r="E608" s="1">
        <v>2600</v>
      </c>
    </row>
    <row customHeight="true" ht="19" r="609">
      <c r="A609" s="2">
        <v>2019</v>
      </c>
      <c r="B609" s="2" t="str">
        <v>Ramonet Chassagne Montrachet 1er Boudriottes 2019</v>
      </c>
      <c r="C609" s="2" t="str">
        <v>750ml</v>
      </c>
      <c r="D609" s="2">
        <v>3</v>
      </c>
      <c r="E609" s="1">
        <v>2650</v>
      </c>
    </row>
    <row customHeight="true" ht="19" r="610">
      <c r="A610" s="2">
        <v>2017</v>
      </c>
      <c r="B610" s="2" t="str">
        <v>Ramonet Chassagne Montrachet 1er Boudriottes 2017</v>
      </c>
      <c r="C610" s="2" t="str">
        <v>750ml</v>
      </c>
      <c r="D610" s="2">
        <v>12</v>
      </c>
      <c r="E610" s="1">
        <f>2800</f>
      </c>
    </row>
    <row customHeight="true" ht="19" r="611">
      <c r="A611" s="2">
        <v>2016</v>
      </c>
      <c r="B611" s="2" t="str">
        <v>Ramonet Chassagne Montrachet 1er Boudriottes 2016</v>
      </c>
      <c r="C611" s="2" t="str">
        <v>750ml</v>
      </c>
      <c r="D611" s="2">
        <v>1</v>
      </c>
      <c r="E611" s="1">
        <v>2700</v>
      </c>
    </row>
    <row customHeight="true" ht="19" r="612">
      <c r="A612" s="2">
        <v>2013</v>
      </c>
      <c r="B612" s="2" t="str">
        <v>Ramonet Chassagne Montrachet 1er Boudriottes 2013</v>
      </c>
      <c r="C612" s="2" t="str">
        <v>750ml</v>
      </c>
      <c r="D612" s="2">
        <v>6</v>
      </c>
      <c r="E612" s="1">
        <v>2550</v>
      </c>
    </row>
    <row customHeight="true" ht="19" r="613">
      <c r="A613" s="2">
        <v>2018</v>
      </c>
      <c r="B613" s="2" t="str">
        <v>Ramonet Chassagne Montrachet 1er Morgeot 2018</v>
      </c>
      <c r="C613" s="2" t="str">
        <v>750ml</v>
      </c>
      <c r="D613" s="2">
        <v>1</v>
      </c>
      <c r="E613" s="1">
        <v>2700</v>
      </c>
    </row>
    <row customHeight="true" ht="19" r="614">
      <c r="A614" s="2">
        <v>2015</v>
      </c>
      <c r="B614" s="2" t="str">
        <v>Ramonet Chassagne Montrachet 1er Morgeot 2015</v>
      </c>
      <c r="C614" s="2" t="str">
        <v>750ml</v>
      </c>
      <c r="D614" s="2">
        <v>6</v>
      </c>
      <c r="E614" s="1">
        <v>2600</v>
      </c>
    </row>
    <row customHeight="true" ht="19" r="615">
      <c r="A615" s="2">
        <v>2014</v>
      </c>
      <c r="B615" s="2" t="str">
        <v>Ramonet Chassagne Montrachet 1er Morgeot 2014</v>
      </c>
      <c r="C615" s="2" t="str">
        <v>750ml</v>
      </c>
      <c r="D615" s="2">
        <v>12</v>
      </c>
      <c r="E615" s="1">
        <v>2800</v>
      </c>
    </row>
    <row customHeight="true" ht="19" r="616">
      <c r="A616" s="2">
        <v>2022</v>
      </c>
      <c r="B616" s="2" t="str">
        <v>Chateau de la Maltroye Clos du Chateau de la Maltroye Monopole Blanc 2022</v>
      </c>
      <c r="C616" s="2" t="str">
        <v>750ml</v>
      </c>
      <c r="D616" s="2">
        <v>36</v>
      </c>
      <c r="E616" s="1">
        <v>1080</v>
      </c>
    </row>
    <row customHeight="true" ht="19" r="617">
      <c r="A617" s="2">
        <v>2022</v>
      </c>
      <c r="B617" s="2" t="str">
        <v>Vincent Dancer Chassagne Montrachet 1er Morgeot Tete de Clos 2022</v>
      </c>
      <c r="C617" s="2" t="str">
        <v>750ml</v>
      </c>
      <c r="D617" s="2">
        <v>6</v>
      </c>
      <c r="E617" s="1">
        <f>3300</f>
      </c>
    </row>
    <row customHeight="true" ht="19" r="618">
      <c r="A618" s="2">
        <v>2022</v>
      </c>
      <c r="B618" s="2" t="str">
        <v>Vincent Dancer Chassagne Montrachet 1er Morgeot 2022</v>
      </c>
      <c r="C618" s="2" t="str">
        <v>750ml</v>
      </c>
      <c r="D618" s="2">
        <v>5</v>
      </c>
      <c r="E618" s="1">
        <v>2800</v>
      </c>
    </row>
    <row customHeight="true" ht="19" r="619">
      <c r="A619" s="2">
        <v>2018</v>
      </c>
      <c r="B619" s="4" t="str">
        <v>Pierre Yves Colin Morey Chassagne Montrachet 1er Abbaye De Morgeot 2018</v>
      </c>
      <c r="C619" s="2" t="str">
        <v>750ml</v>
      </c>
      <c r="D619" s="2">
        <v>3</v>
      </c>
      <c r="E619" s="1">
        <v>2100</v>
      </c>
    </row>
    <row customHeight="true" ht="19" r="620">
      <c r="A620" s="2">
        <v>2017</v>
      </c>
      <c r="B620" s="4" t="str">
        <v>Pierre Yves Colin Morey Chassagne Montrachet 1er Morgeot 2017</v>
      </c>
      <c r="C620" s="2" t="str">
        <v>750ml</v>
      </c>
      <c r="D620" s="2">
        <v>1</v>
      </c>
      <c r="E620" s="1">
        <v>2200</v>
      </c>
    </row>
    <row customHeight="true" ht="19" r="621">
      <c r="A621" s="2">
        <v>2015</v>
      </c>
      <c r="B621" s="3" t="str">
        <v>Pierre Yves Colin Morey Chassagne Montrachet 1er Baudines 2015</v>
      </c>
      <c r="C621" s="2" t="str">
        <v>750ml</v>
      </c>
      <c r="D621" s="2">
        <v>4</v>
      </c>
      <c r="E621" s="1">
        <v>2200</v>
      </c>
    </row>
    <row customHeight="true" ht="19" r="622">
      <c r="A622" s="2">
        <v>2015</v>
      </c>
      <c r="B622" s="4" t="str">
        <v>Caroline Morey Chassagne Montrachet 1er Chaumes 2015</v>
      </c>
      <c r="C622" s="2" t="str">
        <v>750ml</v>
      </c>
      <c r="D622" s="2">
        <v>11</v>
      </c>
      <c r="E622" s="1">
        <v>1930</v>
      </c>
      <c r="F622" s="1"/>
    </row>
    <row customHeight="true" ht="19" r="623">
      <c r="A623" s="2">
        <v>2016</v>
      </c>
      <c r="B623" s="8" t="str">
        <v>Paul Pillot Chassagne Montrachet 1er Les Champs Gains 2016</v>
      </c>
      <c r="C623" s="2" t="str">
        <v>750ml</v>
      </c>
      <c r="D623" s="2">
        <v>3</v>
      </c>
      <c r="E623" s="1">
        <v>2000</v>
      </c>
    </row>
    <row customHeight="true" ht="19" r="624">
      <c r="A624" s="2">
        <v>2015</v>
      </c>
      <c r="B624" s="8" t="str">
        <v>Paul Pillot Chassagne Montrachet 1er Les Champs Gains 2015</v>
      </c>
      <c r="C624" s="2" t="str">
        <v>750ml</v>
      </c>
      <c r="D624" s="2">
        <v>2</v>
      </c>
      <c r="E624" s="1">
        <v>2200</v>
      </c>
    </row>
    <row customHeight="true" ht="19" r="625">
      <c r="A625" s="2">
        <v>2018</v>
      </c>
      <c r="B625" s="2" t="str">
        <v>Ramonet Chassagne Montrachet 1er Vergers 2018</v>
      </c>
      <c r="C625" s="2" t="str">
        <v>750ml</v>
      </c>
      <c r="D625" s="2">
        <v>10</v>
      </c>
      <c r="E625" s="1">
        <v>2750</v>
      </c>
    </row>
    <row customHeight="true" ht="19" r="626">
      <c r="A626" s="2">
        <v>2020</v>
      </c>
      <c r="B626" s="2" t="str">
        <v>Ramonet Chassagne Montrachet 1er Chaumees 2020</v>
      </c>
      <c r="C626" s="2" t="str">
        <v>750ml</v>
      </c>
      <c r="D626" s="2">
        <v>6</v>
      </c>
      <c r="E626" s="1">
        <v>2800</v>
      </c>
    </row>
    <row customHeight="true" ht="19" r="627">
      <c r="A627" s="2">
        <v>2019</v>
      </c>
      <c r="B627" s="2" t="str">
        <v>Paul Pillot Chassagne-Montrachet 1er Cru Clos Saint Jean 2019</v>
      </c>
      <c r="C627" s="2" t="str">
        <v>750ml</v>
      </c>
      <c r="D627" s="2">
        <v>2</v>
      </c>
      <c r="E627" s="1">
        <v>1650</v>
      </c>
    </row>
    <row customHeight="true" ht="19" r="628">
      <c r="A628" s="2">
        <v>2015</v>
      </c>
      <c r="B628" s="2" t="str">
        <v>Paul Pillot Chassagne-Montrachet 1er Cru Clos Saint Jean 2015</v>
      </c>
      <c r="C628" s="2" t="str">
        <v>750ml</v>
      </c>
      <c r="D628" s="2">
        <v>2</v>
      </c>
      <c r="E628" s="1">
        <v>1700</v>
      </c>
    </row>
    <row customHeight="true" ht="19" r="629">
      <c r="A629" s="2">
        <v>2018</v>
      </c>
      <c r="B629" s="2" t="str">
        <v>Pierre Yves Colin Morey Chassagne Montrachet Les Ancegnieres 2018</v>
      </c>
      <c r="C629" s="2" t="str">
        <v>750ml</v>
      </c>
      <c r="D629" s="2">
        <v>3</v>
      </c>
      <c r="E629" s="1">
        <v>2000</v>
      </c>
    </row>
    <row customHeight="true" ht="19" r="630">
      <c r="A630" s="2">
        <v>2020</v>
      </c>
      <c r="B630" s="2" t="str">
        <v>Ramonet Chassagne Montrachet 2020</v>
      </c>
      <c r="C630" s="2" t="str">
        <v>750ml</v>
      </c>
      <c r="D630" s="2">
        <v>12</v>
      </c>
      <c r="E630" s="1">
        <f>1550</f>
      </c>
    </row>
    <row customHeight="true" ht="19" r="631">
      <c r="A631" s="2">
        <v>2020</v>
      </c>
      <c r="B631" s="2" t="str">
        <v>Ramonet Chassagne Montrachet 2020</v>
      </c>
      <c r="C631" s="2" t="str">
        <v>375ml</v>
      </c>
      <c r="D631" s="2">
        <v>20</v>
      </c>
      <c r="E631" s="1">
        <v>880</v>
      </c>
    </row>
    <row customHeight="true" ht="19" r="632">
      <c r="A632" s="2">
        <v>2017</v>
      </c>
      <c r="B632" s="2" t="str">
        <v>Etienne Sauzet Chassagne Montrachet Les Encegnieres 2017</v>
      </c>
      <c r="C632" s="2" t="str">
        <v>750ml</v>
      </c>
      <c r="D632" s="2">
        <v>11</v>
      </c>
      <c r="E632" s="1">
        <v>1400</v>
      </c>
    </row>
    <row customHeight="true" ht="19" r="633">
      <c r="A633" s="2">
        <v>2018</v>
      </c>
      <c r="B633" s="2" t="str">
        <v>Lamy-Caillat Chassagne Montrachet 2018</v>
      </c>
      <c r="C633" s="2" t="str">
        <v>750ml</v>
      </c>
      <c r="D633" s="2">
        <v>1</v>
      </c>
      <c r="E633" s="1">
        <v>4600</v>
      </c>
    </row>
    <row customHeight="true" ht="19" r="634">
      <c r="A634" s="2" t="str"/>
    </row>
    <row customHeight="true" ht="19" r="635">
      <c r="B635" s="6" t="str">
        <v>St Aubin</v>
      </c>
      <c r="C635" s="6"/>
    </row>
    <row customHeight="true" ht="19" r="636">
      <c r="A636" s="2">
        <v>2019</v>
      </c>
      <c r="B636" s="2" t="str">
        <v>Paul Pillot Saint-Aubin 1er Cru Les Charmois 2019</v>
      </c>
      <c r="C636" s="2" t="str">
        <v>750ml</v>
      </c>
      <c r="D636" s="2">
        <v>6</v>
      </c>
      <c r="E636" s="1">
        <v>750</v>
      </c>
    </row>
    <row customHeight="true" ht="19" r="637">
      <c r="A637" s="2">
        <v>2019</v>
      </c>
      <c r="B637" s="2" t="str">
        <v>Pierre-Yves Colin-Morey Saint Aubin Chateniere 2019</v>
      </c>
      <c r="C637" s="2" t="str">
        <v>750ml</v>
      </c>
      <c r="D637" s="2">
        <v>5</v>
      </c>
      <c r="E637" s="1">
        <v>1550</v>
      </c>
    </row>
    <row customHeight="true" ht="19" r="638">
      <c r="A638" s="2">
        <v>2016</v>
      </c>
      <c r="B638" s="2" t="str">
        <v>Hubert Lamy St Aubin 1er Les Frionnes 2016</v>
      </c>
      <c r="C638" s="2" t="str">
        <v>750ml</v>
      </c>
      <c r="D638" s="2">
        <v>11</v>
      </c>
      <c r="E638" s="1">
        <v>1000</v>
      </c>
    </row>
    <row customHeight="true" ht="19" r="639">
      <c r="A639" s="2">
        <v>2018</v>
      </c>
      <c r="B639" s="2" t="str">
        <v>Hubert Lamy Saint-Aubin 1er En Remilly 2018</v>
      </c>
      <c r="C639" s="2" t="str">
        <v>750ml</v>
      </c>
      <c r="D639" s="2">
        <v>5</v>
      </c>
      <c r="E639" s="1">
        <v>1450</v>
      </c>
    </row>
    <row customHeight="true" ht="19" r="640">
      <c r="A640" s="2">
        <v>2018</v>
      </c>
      <c r="B640" s="2" t="str">
        <v>Bernard Moreau St Aubin 1er En Remilly 2018</v>
      </c>
      <c r="C640" s="2" t="str">
        <v>750ml</v>
      </c>
      <c r="D640" s="2">
        <v>12</v>
      </c>
      <c r="E640" s="1">
        <v>800</v>
      </c>
    </row>
    <row customHeight="true" ht="19" r="641">
      <c r="A641" s="2">
        <v>2018</v>
      </c>
      <c r="B641" s="2" t="str">
        <v>Lamy-Caillat Saint-Aubin en l'Ebaupin 2018</v>
      </c>
      <c r="C641" s="2" t="str">
        <v>750ml</v>
      </c>
      <c r="D641" s="2">
        <v>1</v>
      </c>
      <c r="E641" s="1">
        <v>3600</v>
      </c>
    </row>
    <row customHeight="true" ht="19" r="642">
      <c r="A642" s="2">
        <v>2018</v>
      </c>
      <c r="B642" s="2" t="str">
        <v>Pierre-Yves Colin-Morey En Remilly 2018</v>
      </c>
      <c r="C642" s="2" t="str">
        <v>1500ml</v>
      </c>
      <c r="D642" s="2">
        <v>3</v>
      </c>
      <c r="E642" s="1">
        <v>3100</v>
      </c>
    </row>
    <row customHeight="true" ht="19" r="643">
      <c r="A643" s="2" t="str"/>
    </row>
    <row customHeight="true" ht="19" r="644">
      <c r="B644" s="6" t="str">
        <v>Meursault</v>
      </c>
      <c r="C644" s="6"/>
    </row>
    <row customHeight="true" ht="19" r="645">
      <c r="A645" s="2">
        <v>2018</v>
      </c>
      <c r="B645" s="2" t="str">
        <v>Albert Grivault Meursault 1er Cru Clos des Perrieres 2018</v>
      </c>
      <c r="C645" s="2" t="str">
        <v>750ml</v>
      </c>
      <c r="D645" s="2">
        <v>2</v>
      </c>
      <c r="E645" s="1">
        <v>1380</v>
      </c>
    </row>
    <row customHeight="true" ht="19" r="646">
      <c r="A646" s="2">
        <v>2016</v>
      </c>
      <c r="B646" s="2" t="str">
        <v>Roulot Meursault 1er Perrieres 2016</v>
      </c>
      <c r="C646" s="2" t="str">
        <v>750ml</v>
      </c>
      <c r="D646" s="2">
        <v>1</v>
      </c>
      <c r="E646" s="1">
        <v>13800</v>
      </c>
    </row>
    <row customHeight="true" ht="19" r="647">
      <c r="A647" s="2">
        <v>2015</v>
      </c>
      <c r="B647" s="2" t="str">
        <v>Roulot Meursault 1er Perrieres 2015</v>
      </c>
      <c r="C647" s="2" t="str">
        <v>750ml</v>
      </c>
      <c r="D647" s="2">
        <v>1</v>
      </c>
      <c r="E647" s="1">
        <v>14600</v>
      </c>
    </row>
    <row customHeight="true" ht="19" r="648">
      <c r="A648" s="2">
        <v>1998</v>
      </c>
      <c r="B648" s="2" t="str">
        <v>Roulot Meursault 1er Perrieres 1998</v>
      </c>
      <c r="C648" s="2" t="str">
        <v>750ml</v>
      </c>
      <c r="D648" s="2">
        <v>2</v>
      </c>
      <c r="E648" s="1">
        <v>15000</v>
      </c>
    </row>
    <row customHeight="true" ht="19" r="649">
      <c r="A649" s="2">
        <v>2016</v>
      </c>
      <c r="B649" s="8" t="str">
        <v>Pierre-Yves Colin-Morey Meursault 1er Les Perrieres 2016</v>
      </c>
      <c r="C649" s="2" t="str">
        <v>750ml</v>
      </c>
      <c r="D649" s="2">
        <v>1</v>
      </c>
      <c r="E649" s="1">
        <v>6000</v>
      </c>
    </row>
    <row customHeight="true" ht="19" r="650">
      <c r="A650" s="2">
        <v>2021</v>
      </c>
      <c r="B650" s="2" t="str">
        <v>Pierre Morey Meursault 1er Perrieres 2021</v>
      </c>
      <c r="C650" s="2" t="str">
        <v>750ml</v>
      </c>
      <c r="D650" s="2">
        <v>1</v>
      </c>
      <c r="E650" s="1">
        <v>2300</v>
      </c>
    </row>
    <row customHeight="true" ht="19" r="651">
      <c r="A651" s="2">
        <v>2017</v>
      </c>
      <c r="B651" s="2" t="str">
        <v>Henri Boillot Meursault 1er les Perrieres 2017</v>
      </c>
      <c r="C651" s="2" t="str">
        <v>750ml</v>
      </c>
      <c r="D651" s="2">
        <v>1</v>
      </c>
      <c r="E651" s="1">
        <v>2500</v>
      </c>
    </row>
    <row customHeight="true" ht="19" r="652">
      <c r="A652" s="2">
        <v>2018</v>
      </c>
      <c r="B652" s="2" t="str">
        <v>Domaine Henri Germain Meursault 1er Cru Perrieres 2018</v>
      </c>
      <c r="C652" s="2" t="str">
        <v>750ml</v>
      </c>
      <c r="D652" s="2">
        <v>3</v>
      </c>
      <c r="E652" s="1">
        <v>2600</v>
      </c>
    </row>
    <row customHeight="true" ht="19" r="653">
      <c r="A653" s="2">
        <v>2017</v>
      </c>
      <c r="B653" s="2" t="str">
        <v>Domaine Henri Germain Meursault 1er Cru Perrieres 2017</v>
      </c>
      <c r="C653" s="2" t="str">
        <v>750ml</v>
      </c>
      <c r="D653" s="2">
        <v>3</v>
      </c>
      <c r="E653" s="1">
        <v>2800</v>
      </c>
    </row>
    <row customHeight="true" ht="19" r="654">
      <c r="A654" s="2">
        <v>1990</v>
      </c>
      <c r="B654" s="8" t="str">
        <v>Robert Ampeau &amp; Fils Meursault 1er Les Perrieres 1990</v>
      </c>
      <c r="C654" s="2" t="str">
        <v>750ml</v>
      </c>
      <c r="D654" s="2">
        <v>1</v>
      </c>
      <c r="E654" s="1">
        <v>2650</v>
      </c>
    </row>
    <row customHeight="true" ht="19" r="655">
      <c r="A655" s="2">
        <v>2008</v>
      </c>
      <c r="B655" s="2" t="str">
        <v>Coche Dury Meursault 1er Caillerets 2008</v>
      </c>
      <c r="C655" s="2" t="str">
        <v>750ml</v>
      </c>
      <c r="D655" s="2">
        <v>1</v>
      </c>
      <c r="E655" s="1">
        <v>16800</v>
      </c>
    </row>
    <row customHeight="true" ht="19" r="656">
      <c r="A656" s="2">
        <v>2020</v>
      </c>
      <c r="B656" s="2" t="str">
        <v>Roulot Meursault 1er Clos des Boucheres 2020</v>
      </c>
      <c r="C656" s="2" t="str">
        <v>750ml</v>
      </c>
      <c r="D656" s="2">
        <v>3</v>
      </c>
      <c r="E656" s="1">
        <v>4150</v>
      </c>
    </row>
    <row customHeight="true" ht="19" r="657">
      <c r="A657" s="2">
        <v>2018</v>
      </c>
      <c r="B657" s="2" t="str">
        <v>Roulot Meursault 1er Clos des Boucheres 2018</v>
      </c>
      <c r="C657" s="2" t="str">
        <v>750ml</v>
      </c>
      <c r="D657" s="2">
        <v>1</v>
      </c>
      <c r="E657" s="1">
        <v>4600</v>
      </c>
    </row>
    <row customHeight="true" ht="19" r="658">
      <c r="A658" s="2">
        <v>2016</v>
      </c>
      <c r="B658" s="2" t="str">
        <v>Roulot Meursault 1er Clos des Boucheres 2016</v>
      </c>
      <c r="C658" s="2" t="str">
        <v>750ml</v>
      </c>
      <c r="D658" s="2">
        <v>1</v>
      </c>
      <c r="E658" s="1">
        <v>4700</v>
      </c>
    </row>
    <row customHeight="true" ht="19" r="659">
      <c r="A659" s="2">
        <v>2013</v>
      </c>
      <c r="B659" s="2" t="str">
        <v>Roulot Meursault 1er Clos des Boucheres 2013</v>
      </c>
      <c r="C659" s="2" t="str">
        <v>750ml</v>
      </c>
      <c r="D659" s="2">
        <v>6</v>
      </c>
      <c r="E659" s="1">
        <v>3800</v>
      </c>
    </row>
    <row customHeight="true" ht="19" r="660">
      <c r="A660" s="2">
        <v>2018</v>
      </c>
      <c r="B660" s="2" t="str">
        <v>Comtes Lafon Meursault 1er Les Boucheres 2018</v>
      </c>
      <c r="C660" s="2" t="str">
        <v>750ml</v>
      </c>
      <c r="D660" s="2">
        <v>1</v>
      </c>
      <c r="E660" s="1">
        <v>3080</v>
      </c>
    </row>
    <row customHeight="true" ht="19" r="661">
      <c r="A661" s="2">
        <v>2015</v>
      </c>
      <c r="B661" s="2" t="str">
        <v>Comtes Lafon Meursault 1er Les Boucheres 2015</v>
      </c>
      <c r="C661" s="2" t="str">
        <v>750ml</v>
      </c>
      <c r="D661" s="2">
        <v>1</v>
      </c>
      <c r="E661" s="1">
        <v>3100</v>
      </c>
    </row>
    <row customHeight="true" ht="19" r="662">
      <c r="A662" s="2">
        <v>2019</v>
      </c>
      <c r="B662" s="2" t="str">
        <v>Roulot Meursault 1er Genevrieres 2019</v>
      </c>
      <c r="C662" s="2" t="str">
        <v>750ml</v>
      </c>
      <c r="D662" s="2">
        <v>2</v>
      </c>
      <c r="E662" s="1">
        <v>4300</v>
      </c>
    </row>
    <row customHeight="true" ht="19" r="663">
      <c r="A663" s="2">
        <v>2014</v>
      </c>
      <c r="B663" s="2" t="str">
        <v>Francois Mikulski Meursault 1er Geneverieres 2014</v>
      </c>
      <c r="C663" s="2" t="str">
        <v>750ml</v>
      </c>
      <c r="D663" s="2">
        <v>2</v>
      </c>
      <c r="E663" s="1">
        <v>2400</v>
      </c>
    </row>
    <row customHeight="true" ht="19" r="664">
      <c r="A664" s="2">
        <v>2005</v>
      </c>
      <c r="B664" s="3" t="str">
        <v>Domaine d'Auvenay Meursault Goutte d'Or 2005</v>
      </c>
      <c r="C664" s="2" t="str">
        <v>750ml</v>
      </c>
      <c r="D664" s="2">
        <v>1</v>
      </c>
      <c r="E664" s="1">
        <v>62800</v>
      </c>
    </row>
    <row customHeight="true" ht="19" r="665">
      <c r="A665" s="2">
        <v>2017</v>
      </c>
      <c r="B665" s="4" t="str">
        <v>Comtes Lafon Meursault 1er Les Gouttes d'Or 2017</v>
      </c>
      <c r="C665" s="2" t="str">
        <v>750ml</v>
      </c>
      <c r="D665" s="2">
        <v>1</v>
      </c>
      <c r="E665" s="1">
        <v>3500</v>
      </c>
    </row>
    <row customHeight="true" ht="19" r="666">
      <c r="A666" s="2">
        <v>2012</v>
      </c>
      <c r="B666" s="4" t="str">
        <v>Comtes Lafon Meursault 1er Les Gouttes d'Or 2012</v>
      </c>
      <c r="C666" s="2" t="str">
        <v>750ml</v>
      </c>
      <c r="D666" s="2">
        <v>4</v>
      </c>
      <c r="E666" s="1">
        <v>3500</v>
      </c>
    </row>
    <row customHeight="true" ht="19" r="667">
      <c r="A667" s="2">
        <v>2011</v>
      </c>
      <c r="B667" s="4" t="str">
        <v>Comtes Lafon Meursault 1er Les Gouttes d'Or 2011</v>
      </c>
      <c r="C667" s="2" t="str">
        <v>750ml</v>
      </c>
      <c r="D667" s="2">
        <v>1</v>
      </c>
      <c r="E667" s="1">
        <v>3300</v>
      </c>
    </row>
    <row customHeight="true" ht="19" r="668">
      <c r="A668" s="2">
        <v>2017</v>
      </c>
      <c r="B668" s="4" t="str">
        <v>Roulot Meursault 1er Porusots 2017</v>
      </c>
      <c r="C668" s="2" t="str">
        <v>750ml</v>
      </c>
      <c r="D668" s="2">
        <v>3</v>
      </c>
      <c r="E668" s="1">
        <v>5300</v>
      </c>
    </row>
    <row customHeight="true" ht="19" r="669">
      <c r="A669" s="2">
        <v>2020</v>
      </c>
      <c r="B669" s="4" t="str">
        <v>Francois Mikulski Meursault 1er Cru Les Poruzots 2020</v>
      </c>
      <c r="C669" s="2" t="str">
        <v>750ml</v>
      </c>
      <c r="D669" s="2">
        <v>10</v>
      </c>
      <c r="E669" s="1">
        <v>1700</v>
      </c>
    </row>
    <row customHeight="true" ht="19" r="670">
      <c r="A670" s="2">
        <v>2016</v>
      </c>
      <c r="B670" s="4" t="str">
        <v>Henri Germain Meursault 1er Poruzots 2016</v>
      </c>
      <c r="C670" s="2" t="str">
        <v>750ml</v>
      </c>
      <c r="D670" s="2">
        <v>5</v>
      </c>
      <c r="E670" s="1">
        <v>1600</v>
      </c>
    </row>
    <row customHeight="true" ht="19" r="671">
      <c r="A671" s="2">
        <v>2020</v>
      </c>
      <c r="B671" s="4" t="str">
        <v>Comtes Lafon Meursault 1er Charmes 2020</v>
      </c>
      <c r="C671" s="2" t="str">
        <v>750ml</v>
      </c>
      <c r="D671" s="2">
        <v>1</v>
      </c>
      <c r="E671" s="1">
        <v>3150</v>
      </c>
    </row>
    <row customHeight="true" ht="19" r="672">
      <c r="A672" s="2">
        <v>2012</v>
      </c>
      <c r="B672" s="2" t="str">
        <v>Comtes Lafon Meursault 1er Les Charmes 2012</v>
      </c>
      <c r="C672" s="2" t="str">
        <v>750ml</v>
      </c>
      <c r="D672" s="2">
        <v>2</v>
      </c>
      <c r="E672" s="1">
        <v>4200</v>
      </c>
    </row>
    <row customHeight="true" ht="19" r="673">
      <c r="A673" s="2">
        <v>2006</v>
      </c>
      <c r="B673" s="2" t="str">
        <v>Comtes Lafon Meursault 1er Charmes 2006</v>
      </c>
      <c r="C673" s="2" t="str">
        <v>750ml</v>
      </c>
      <c r="D673" s="2">
        <v>1</v>
      </c>
      <c r="E673" s="1">
        <v>4000</v>
      </c>
    </row>
    <row customHeight="true" ht="19" r="674">
      <c r="A674" s="2">
        <v>2002</v>
      </c>
      <c r="B674" s="2" t="str">
        <v>Comtes Lafon Meursault 1er Charmes 2002</v>
      </c>
      <c r="C674" s="2" t="str">
        <v>750ml</v>
      </c>
      <c r="D674" s="2">
        <v>1</v>
      </c>
      <c r="E674" s="1">
        <v>4500</v>
      </c>
    </row>
    <row customHeight="true" ht="19" r="675">
      <c r="A675" s="2">
        <v>2000</v>
      </c>
      <c r="B675" s="2" t="str">
        <v>Comtes Lafon Meursault 1er Charmes 2000</v>
      </c>
      <c r="C675" s="2" t="str">
        <v>750ml</v>
      </c>
      <c r="D675" s="2">
        <v>1</v>
      </c>
      <c r="E675" s="1">
        <v>4100</v>
      </c>
    </row>
    <row customHeight="true" ht="19" r="676">
      <c r="A676" s="2">
        <v>2020</v>
      </c>
      <c r="B676" s="4" t="str">
        <v>Francois Mikulski Meursault 1er Cru Charmes 2020</v>
      </c>
      <c r="C676" s="2" t="str">
        <v>750ml</v>
      </c>
      <c r="D676" s="2">
        <v>10</v>
      </c>
      <c r="E676" s="1">
        <v>1800</v>
      </c>
    </row>
    <row customHeight="true" ht="19" r="677">
      <c r="A677" s="2">
        <v>2017</v>
      </c>
      <c r="B677" s="4" t="str">
        <v>Francois Mikulski Meursault 1er Cru Charmes 2017</v>
      </c>
      <c r="C677" s="2" t="str">
        <v>750ml</v>
      </c>
      <c r="D677" s="2">
        <v>2</v>
      </c>
      <c r="E677" s="1">
        <v>1800</v>
      </c>
    </row>
    <row customHeight="true" ht="19" r="678">
      <c r="A678" s="2">
        <v>2016</v>
      </c>
      <c r="B678" s="4" t="str">
        <v>Henri Germain et Fils Meursault 1er Charmes 2016</v>
      </c>
      <c r="C678" s="2" t="str">
        <v>750ml</v>
      </c>
      <c r="D678" s="2">
        <v>6</v>
      </c>
      <c r="E678" s="1">
        <v>1500</v>
      </c>
    </row>
    <row customHeight="true" ht="19" r="679">
      <c r="A679" s="2">
        <v>2020</v>
      </c>
      <c r="B679" s="4" t="str">
        <v>Henri Boillot Meursault 1er Clos Richemont 2020</v>
      </c>
      <c r="C679" s="2" t="str">
        <v>750ml</v>
      </c>
      <c r="D679" s="2">
        <v>1</v>
      </c>
      <c r="E679" s="1">
        <v>1700</v>
      </c>
    </row>
    <row customHeight="true" ht="19" r="680">
      <c r="A680" s="2">
        <v>2019</v>
      </c>
      <c r="B680" s="4" t="str">
        <v>Antoine Jobard Meursault 1er Cru Blagny 2019</v>
      </c>
      <c r="C680" s="2" t="str">
        <v>750ml</v>
      </c>
      <c r="D680" s="2">
        <v>12</v>
      </c>
      <c r="E680" s="1">
        <v>1100</v>
      </c>
    </row>
    <row customHeight="true" ht="19" r="681">
      <c r="A681" s="2">
        <v>2015</v>
      </c>
      <c r="B681" s="2" t="str">
        <v>Bernard Boisson Vadot Meursault Grands Charrons 2015</v>
      </c>
      <c r="C681" s="2" t="str">
        <v>750ml</v>
      </c>
      <c r="D681" s="2">
        <v>3</v>
      </c>
      <c r="E681" s="1">
        <v>2900</v>
      </c>
    </row>
    <row customHeight="true" ht="19" r="682">
      <c r="A682" s="2">
        <v>2014</v>
      </c>
      <c r="B682" s="2" t="str">
        <v>Bernard Boisson Vadot Meursault Grands Charrons 2014</v>
      </c>
      <c r="C682" s="2" t="str">
        <v>750ml</v>
      </c>
      <c r="D682" s="2">
        <v>3</v>
      </c>
      <c r="E682" s="1">
        <v>3000</v>
      </c>
    </row>
    <row customHeight="true" ht="19" r="683">
      <c r="A683" s="2">
        <v>2013</v>
      </c>
      <c r="B683" s="2" t="str">
        <v>Bernard Boisson Vadot Meursault Grands Charrons 2013</v>
      </c>
      <c r="C683" s="2" t="str">
        <v>750ml</v>
      </c>
      <c r="D683" s="2">
        <v>3</v>
      </c>
      <c r="E683" s="1">
        <v>2800</v>
      </c>
    </row>
    <row customHeight="true" ht="19" r="684">
      <c r="A684" s="2">
        <v>2020</v>
      </c>
      <c r="B684" s="3" t="str">
        <v>Vincent Dancer Meursault Grands Charrons 2020</v>
      </c>
      <c r="C684" s="2" t="str">
        <v>750ml</v>
      </c>
      <c r="D684" s="2">
        <v>6</v>
      </c>
      <c r="E684" s="1">
        <v>3100</v>
      </c>
    </row>
    <row customHeight="true" ht="19" r="685">
      <c r="A685" s="2">
        <v>2020</v>
      </c>
      <c r="B685" s="3" t="str">
        <v>Vincent Dancer Meursault les Grands Charrons 2020</v>
      </c>
      <c r="C685" s="2" t="str">
        <v>750ml</v>
      </c>
      <c r="D685" s="2">
        <v>1</v>
      </c>
      <c r="E685" s="1">
        <v>2900</v>
      </c>
    </row>
    <row customHeight="true" ht="19" r="686">
      <c r="A686" s="2">
        <v>2019</v>
      </c>
      <c r="B686" s="3" t="str">
        <v>Vincent Dancer Meursault les Grands Charrons 2019</v>
      </c>
      <c r="C686" s="2" t="str">
        <v>750ml</v>
      </c>
      <c r="D686" s="2">
        <v>2</v>
      </c>
      <c r="E686" s="1">
        <v>2800</v>
      </c>
    </row>
    <row customHeight="true" ht="19" r="687">
      <c r="A687" s="2">
        <v>2013</v>
      </c>
      <c r="B687" s="2" t="str">
        <v>d'Auvenay Meursault Les Narvaux 2013</v>
      </c>
      <c r="C687" s="2" t="str">
        <v>750ml</v>
      </c>
      <c r="D687" s="2">
        <v>1</v>
      </c>
      <c r="E687" s="1">
        <v>65000</v>
      </c>
    </row>
    <row customHeight="true" ht="19" r="688">
      <c r="A688" s="2">
        <v>2009</v>
      </c>
      <c r="B688" s="2" t="str">
        <v>d'Auvenay Meursault Les Narvaux 2009</v>
      </c>
      <c r="C688" s="2" t="str">
        <v>750ml</v>
      </c>
      <c r="D688" s="2">
        <v>1</v>
      </c>
      <c r="E688" s="1">
        <v>59000</v>
      </c>
    </row>
    <row customHeight="true" ht="19" r="689">
      <c r="A689" s="2">
        <v>2016</v>
      </c>
      <c r="B689" s="2" t="str">
        <v>Pierre-Yves Colin-Morey Meursault Les Narvaux 2016</v>
      </c>
      <c r="C689" s="2" t="str">
        <v>750ml</v>
      </c>
      <c r="D689" s="2">
        <v>5</v>
      </c>
      <c r="E689" s="1">
        <v>2450</v>
      </c>
    </row>
    <row customHeight="true" ht="19" r="690">
      <c r="A690" s="2">
        <v>2016</v>
      </c>
      <c r="B690" s="2" t="str">
        <v>Dominique Lafon Meursault Les Narvaux 2016</v>
      </c>
      <c r="C690" s="2" t="str">
        <v>750ml</v>
      </c>
      <c r="D690" s="2">
        <v>6</v>
      </c>
      <c r="E690" s="1">
        <v>1200</v>
      </c>
    </row>
    <row customHeight="true" ht="19" r="691">
      <c r="A691" s="2">
        <v>2013</v>
      </c>
      <c r="B691" s="2" t="str">
        <v>Dominique Lafon Meursault Les Narvaux 2013</v>
      </c>
      <c r="C691" s="2" t="str">
        <v>750ml</v>
      </c>
      <c r="D691" s="2">
        <v>12</v>
      </c>
      <c r="E691" s="1">
        <v>1100</v>
      </c>
    </row>
    <row customHeight="true" ht="18" r="692">
      <c r="A692" s="2">
        <v>2012</v>
      </c>
      <c r="B692" s="2" t="str">
        <v>Arnaud Ente Meursault Clos des Ambres 2012</v>
      </c>
      <c r="C692" s="2" t="str">
        <v>750ml</v>
      </c>
      <c r="D692" s="2">
        <v>1</v>
      </c>
      <c r="E692" s="1">
        <v>7200</v>
      </c>
    </row>
    <row customHeight="true" ht="19" r="693">
      <c r="A693" s="2">
        <v>2020</v>
      </c>
      <c r="B693" s="3" t="str">
        <v>Vincent Dancer Meursault Les Corbins Magnum 2020</v>
      </c>
      <c r="C693" s="3" t="str">
        <v>1500ml</v>
      </c>
      <c r="D693" s="2">
        <v>6</v>
      </c>
      <c r="E693" s="1">
        <v>5450</v>
      </c>
    </row>
    <row customHeight="true" ht="19" r="694">
      <c r="A694" s="2">
        <v>2021</v>
      </c>
      <c r="B694" s="3" t="str">
        <v>Henri Germain Meursault Chevalieres 2021</v>
      </c>
      <c r="C694" s="3" t="str">
        <v>750ml</v>
      </c>
      <c r="D694" s="2">
        <v>6</v>
      </c>
      <c r="E694" s="1">
        <v>1250</v>
      </c>
    </row>
    <row customHeight="true" ht="19" r="695">
      <c r="A695" s="2">
        <v>2019</v>
      </c>
      <c r="B695" s="3" t="str">
        <v>Henri Germain Meursault Chevalieres 2019</v>
      </c>
      <c r="C695" s="3" t="str">
        <v>750ml</v>
      </c>
      <c r="D695" s="2">
        <v>2</v>
      </c>
      <c r="E695" s="1">
        <v>1300</v>
      </c>
    </row>
    <row customHeight="true" ht="19" r="696">
      <c r="A696" s="2">
        <v>2022</v>
      </c>
      <c r="B696" s="3" t="str">
        <v>Vincent Dancer Meursault Les Corbins 2022</v>
      </c>
      <c r="C696" s="2" t="str">
        <v>750ml</v>
      </c>
      <c r="D696" s="2">
        <v>6</v>
      </c>
      <c r="E696" s="1">
        <f>2000</f>
      </c>
    </row>
    <row customHeight="true" ht="19" r="697">
      <c r="A697" s="2">
        <v>2020</v>
      </c>
      <c r="B697" s="3" t="str">
        <v>Vincent Dancer Meursault Les Corbins 2020</v>
      </c>
      <c r="C697" s="2" t="str">
        <v>750ml</v>
      </c>
      <c r="D697" s="2">
        <v>6</v>
      </c>
      <c r="E697" s="1">
        <v>2600</v>
      </c>
    </row>
    <row customHeight="true" ht="19" r="698">
      <c r="A698" s="2">
        <v>2018</v>
      </c>
      <c r="B698" s="3" t="str">
        <v>Vincent Dancer Meursault Les Corbins 2018</v>
      </c>
      <c r="C698" s="2" t="str">
        <v>750ml</v>
      </c>
      <c r="D698" s="2">
        <v>1</v>
      </c>
      <c r="E698" s="1">
        <v>2550</v>
      </c>
    </row>
    <row customHeight="true" ht="19" r="699">
      <c r="A699" s="2">
        <v>2018</v>
      </c>
      <c r="B699" s="2" t="str">
        <v>Roulot Meursault Meix Chavaux 2018</v>
      </c>
      <c r="C699" s="2" t="str">
        <v>750ml</v>
      </c>
      <c r="D699" s="2">
        <v>6</v>
      </c>
      <c r="E699" s="1">
        <v>3300</v>
      </c>
    </row>
    <row customHeight="true" ht="19" r="700">
      <c r="A700" s="2">
        <v>2017</v>
      </c>
      <c r="B700" s="2" t="str">
        <v>Roulot Meursault Meix Chavaux 2017</v>
      </c>
      <c r="C700" s="2" t="str">
        <v>750ml</v>
      </c>
      <c r="D700" s="2">
        <v>2</v>
      </c>
      <c r="E700" s="1">
        <v>3500</v>
      </c>
    </row>
    <row customHeight="true" ht="19" r="701">
      <c r="A701" s="2">
        <v>2015</v>
      </c>
      <c r="B701" s="2" t="str">
        <v>Roulot Meursault Meix Chavaux 2015</v>
      </c>
      <c r="C701" s="2" t="str">
        <v>750ml</v>
      </c>
      <c r="D701" s="2">
        <v>3</v>
      </c>
      <c r="E701" s="1">
        <v>3600</v>
      </c>
    </row>
    <row customHeight="true" ht="19" r="702">
      <c r="A702" s="2">
        <v>2013</v>
      </c>
      <c r="B702" s="2" t="str">
        <v>Roulot Meursault Meix Chavaux 2013</v>
      </c>
      <c r="C702" s="2" t="str">
        <v>750ml</v>
      </c>
      <c r="D702" s="2">
        <v>1</v>
      </c>
      <c r="E702" s="1">
        <v>3200</v>
      </c>
    </row>
    <row customHeight="true" ht="19" r="703">
      <c r="A703" s="2">
        <v>2011</v>
      </c>
      <c r="B703" s="4" t="str">
        <v>Domaine des Comtes Lafon Meursault Clos de la Barre 2011</v>
      </c>
      <c r="C703" s="2" t="str">
        <v>750ml</v>
      </c>
      <c r="D703" s="2">
        <v>2</v>
      </c>
      <c r="E703" s="1">
        <v>2350</v>
      </c>
    </row>
    <row customHeight="true" ht="19" r="704">
      <c r="A704" s="2">
        <v>2018</v>
      </c>
      <c r="B704" s="4" t="str">
        <v>Comtes Lafon Meursault 2018</v>
      </c>
      <c r="C704" s="2" t="str">
        <v>750ml</v>
      </c>
      <c r="D704" s="2">
        <v>2</v>
      </c>
      <c r="E704" s="1">
        <v>1680</v>
      </c>
    </row>
    <row customHeight="true" ht="19" r="705">
      <c r="A705" s="2">
        <v>2018</v>
      </c>
      <c r="B705" s="2" t="str">
        <v>Coche Dury Meursault Rouge 2018</v>
      </c>
      <c r="C705" s="2" t="str">
        <v>750ml</v>
      </c>
      <c r="D705" s="2">
        <v>1</v>
      </c>
      <c r="E705" s="1">
        <v>3000</v>
      </c>
    </row>
    <row customHeight="true" ht="19" r="706"/>
    <row customHeight="true" ht="19" r="707">
      <c r="B707" s="6" t="str">
        <v>Morey St Denis</v>
      </c>
    </row>
    <row customHeight="true" ht="19" r="708">
      <c r="A708" s="2">
        <v>2018</v>
      </c>
      <c r="B708" s="2" t="str">
        <v>Domaine Ponsot Morey St Denis 1er Cru Clos des Mont Luisants 2018</v>
      </c>
      <c r="C708" s="2" t="str">
        <v>750ml</v>
      </c>
      <c r="D708" s="2">
        <v>6</v>
      </c>
      <c r="E708" s="1">
        <f>1500</f>
      </c>
    </row>
    <row customHeight="true" ht="19" r="709">
      <c r="A709" s="2" t="str"/>
    </row>
    <row customHeight="true" ht="19" r="710">
      <c r="B710" s="6" t="str">
        <v>Bourgone</v>
      </c>
      <c r="C710" s="6"/>
    </row>
    <row customHeight="true" ht="19" r="711">
      <c r="A711" s="2">
        <v>2011</v>
      </c>
      <c r="B711" s="2" t="str">
        <v>Comte Georges de Vogue Bourgogne Blanc 2011</v>
      </c>
      <c r="C711" s="2" t="str">
        <v>1500ml</v>
      </c>
      <c r="D711" s="2">
        <v>1</v>
      </c>
      <c r="E711" s="1">
        <v>12000</v>
      </c>
    </row>
    <row customHeight="true" ht="19" r="712">
      <c r="A712" s="2">
        <v>2008</v>
      </c>
      <c r="B712" s="2" t="str">
        <v>Comte Georges de Vogue Bourgogne Blanc 2008</v>
      </c>
      <c r="C712" s="2" t="str">
        <v>750ml</v>
      </c>
      <c r="D712" s="2">
        <v>2</v>
      </c>
      <c r="E712" s="1">
        <v>6500</v>
      </c>
    </row>
    <row customHeight="true" ht="19" r="713">
      <c r="A713" s="2">
        <v>2018</v>
      </c>
      <c r="B713" s="2" t="str">
        <v>Dugat-Py Pernand Vergelesses 1er Sous Fretille Vieilles Vignes 2018</v>
      </c>
      <c r="C713" s="2" t="str">
        <v>750ml</v>
      </c>
      <c r="D713" s="2">
        <v>1</v>
      </c>
      <c r="E713" s="1">
        <v>1150</v>
      </c>
    </row>
    <row customHeight="true" ht="19" r="714">
      <c r="A714" s="2" t="str"/>
    </row>
    <row customHeight="true" ht="19" r="715">
      <c r="B715" s="7" t="str">
        <v>Loire</v>
      </c>
      <c r="C715" s="7"/>
    </row>
    <row customHeight="true" ht="19" r="716">
      <c r="A716" s="2">
        <v>2020</v>
      </c>
      <c r="B716" s="2" t="str">
        <v>Didier Dagueneau Clos du Calvaire 2020</v>
      </c>
      <c r="C716" s="2" t="str">
        <v>750ml</v>
      </c>
      <c r="D716" s="2">
        <v>1</v>
      </c>
      <c r="E716" s="1">
        <v>9300</v>
      </c>
    </row>
    <row customHeight="true" ht="19" r="717">
      <c r="A717" s="2">
        <v>2008</v>
      </c>
      <c r="B717" s="2" t="str">
        <v>Didier Dagueneau Pouilly Fume Asteroide 2008</v>
      </c>
      <c r="C717" s="2" t="str">
        <v>750ml</v>
      </c>
      <c r="D717" s="2">
        <v>1</v>
      </c>
      <c r="E717" s="1">
        <v>16800</v>
      </c>
    </row>
    <row customHeight="true" ht="19" r="718">
      <c r="A718" s="2">
        <v>2005</v>
      </c>
      <c r="B718" s="2" t="str">
        <v>Didier Dagueneau Pouilly Fume Pur Sang 2005</v>
      </c>
      <c r="C718" s="2" t="str">
        <v>750ml</v>
      </c>
      <c r="D718" s="2">
        <v>1</v>
      </c>
      <c r="E718" s="1">
        <v>2350</v>
      </c>
    </row>
    <row customHeight="true" ht="19" r="719">
      <c r="A719" s="2">
        <v>2004</v>
      </c>
      <c r="B719" s="2" t="str">
        <v>Didier Dagueneau Blanc Fume de Pouilly 2004</v>
      </c>
      <c r="C719" s="2" t="str">
        <v>750ml</v>
      </c>
      <c r="D719" s="2">
        <v>2</v>
      </c>
      <c r="E719" s="1">
        <v>1700</v>
      </c>
    </row>
    <row customHeight="true" ht="19" r="720">
      <c r="A720" s="2">
        <v>2019</v>
      </c>
      <c r="B720" s="2" t="str">
        <v>Guiberteau Saumur Blanc Breze 2019</v>
      </c>
      <c r="C720" s="2" t="str">
        <v>750ml</v>
      </c>
      <c r="D720" s="2">
        <v>12</v>
      </c>
      <c r="E720" s="1">
        <v>700</v>
      </c>
    </row>
    <row customHeight="true" ht="19" r="721">
      <c r="A721" s="2">
        <v>2018</v>
      </c>
      <c r="B721" s="2" t="str">
        <v>Guiberteau Saumur Blanc Breze 2018</v>
      </c>
      <c r="C721" s="2" t="str">
        <v>750ml</v>
      </c>
      <c r="D721" s="2">
        <v>12</v>
      </c>
      <c r="E721" s="1">
        <v>750</v>
      </c>
    </row>
    <row customHeight="true" ht="19" r="722">
      <c r="A722" s="2" t="str"/>
    </row>
    <row customHeight="true" ht="19" r="723">
      <c r="B723" s="7" t="str">
        <v>Rhone</v>
      </c>
      <c r="C723" s="7"/>
    </row>
    <row customHeight="true" ht="19" r="724">
      <c r="A724" s="2">
        <v>2007</v>
      </c>
      <c r="B724" s="3" t="str">
        <v>Jean Louis Chave Hermitage 2007</v>
      </c>
      <c r="C724" s="2" t="str">
        <v>750ml</v>
      </c>
      <c r="D724" s="2">
        <v>1</v>
      </c>
      <c r="E724" s="1">
        <v>3600</v>
      </c>
    </row>
    <row customHeight="true" ht="19" r="725">
      <c r="A725" s="2">
        <v>2003</v>
      </c>
      <c r="B725" s="3" t="str">
        <v>Jean Louis Chave Hermitage 2003</v>
      </c>
      <c r="C725" s="2" t="str">
        <v>750ml</v>
      </c>
      <c r="D725" s="2">
        <v>1</v>
      </c>
      <c r="E725" s="1">
        <v>5500</v>
      </c>
    </row>
    <row customHeight="true" ht="19" r="726">
      <c r="A726" s="2">
        <v>1995</v>
      </c>
      <c r="B726" s="3" t="str">
        <v>Jean Louis Chave Hermitage 1995</v>
      </c>
      <c r="C726" s="2" t="str">
        <v>750ml</v>
      </c>
      <c r="D726" s="2">
        <v>1</v>
      </c>
      <c r="E726" s="1">
        <v>5100</v>
      </c>
    </row>
    <row customHeight="true" ht="19" r="727">
      <c r="A727" s="2">
        <v>1991</v>
      </c>
      <c r="B727" s="3" t="str">
        <v>M. Chapoutier Ermitage Le Pavillon 1991</v>
      </c>
      <c r="C727" s="2" t="str">
        <v>750ml</v>
      </c>
      <c r="D727" s="2">
        <v>1</v>
      </c>
      <c r="E727" s="1">
        <v>4200</v>
      </c>
    </row>
    <row customHeight="true" ht="19" r="728">
      <c r="A728" s="2">
        <v>1990</v>
      </c>
      <c r="B728" s="3" t="str">
        <v>M. Chapoutier Ermitage Le Pavillon 1990</v>
      </c>
      <c r="C728" s="2" t="str">
        <v>750ml</v>
      </c>
      <c r="D728" s="2">
        <v>1</v>
      </c>
      <c r="E728" s="1">
        <v>4200</v>
      </c>
    </row>
    <row customHeight="true" ht="19" r="729">
      <c r="A729" s="2">
        <v>1996</v>
      </c>
      <c r="B729" s="2" t="str">
        <v>Cote Rotie La Turque Guigal 1996</v>
      </c>
      <c r="C729" s="2" t="str">
        <v>750ml</v>
      </c>
      <c r="D729" s="2">
        <v>2</v>
      </c>
      <c r="E729" s="1">
        <v>3300</v>
      </c>
    </row>
    <row customHeight="true" ht="19" r="730">
      <c r="A730" s="2">
        <v>2014</v>
      </c>
      <c r="B730" s="2" t="str">
        <v>Gangloff Cote Rotie La Sereine Noire 2014</v>
      </c>
      <c r="C730" s="2" t="str">
        <v>750ml</v>
      </c>
      <c r="D730" s="2">
        <v>2</v>
      </c>
      <c r="E730" s="1">
        <v>3200</v>
      </c>
    </row>
    <row customHeight="true" ht="19" r="731">
      <c r="A731" s="2">
        <v>2012</v>
      </c>
      <c r="B731" s="2" t="str">
        <v>Gangloff Cote Rotie La Sereine Noire 2012</v>
      </c>
      <c r="C731" s="2" t="str">
        <v>750ml</v>
      </c>
      <c r="D731" s="2">
        <v>1</v>
      </c>
      <c r="E731" s="1">
        <v>3000</v>
      </c>
    </row>
    <row customHeight="true" ht="19" r="732">
      <c r="A732" s="2">
        <v>2013</v>
      </c>
      <c r="B732" s="2" t="str">
        <v>Gangloff Cote Rotie La Barbarine 2013</v>
      </c>
      <c r="C732" s="2" t="str">
        <v>750ml</v>
      </c>
      <c r="D732" s="2">
        <v>1</v>
      </c>
      <c r="E732" s="1">
        <v>2000</v>
      </c>
    </row>
    <row customHeight="true" ht="19" r="733">
      <c r="A733" s="2">
        <v>2005</v>
      </c>
      <c r="B733" s="2" t="str">
        <v>Jamet Cote Rotie 2005</v>
      </c>
      <c r="C733" s="2" t="str">
        <v>750ml</v>
      </c>
      <c r="D733" s="2">
        <v>2</v>
      </c>
      <c r="E733" s="1">
        <v>2300</v>
      </c>
    </row>
    <row customHeight="true" ht="19" r="734">
      <c r="A734" s="2">
        <v>2004</v>
      </c>
      <c r="B734" s="2" t="str">
        <v>Jamet Cote Rotie 2004</v>
      </c>
      <c r="C734" s="2" t="str">
        <v>750ml</v>
      </c>
      <c r="D734" s="2">
        <v>2</v>
      </c>
      <c r="E734" s="1">
        <v>2500</v>
      </c>
    </row>
    <row customHeight="true" ht="19" r="735">
      <c r="A735" s="2">
        <v>2000</v>
      </c>
      <c r="B735" s="2" t="str">
        <v>Jamet Cote Rotie 2000</v>
      </c>
      <c r="C735" s="2" t="str">
        <v>750ml</v>
      </c>
      <c r="D735" s="2">
        <v>1</v>
      </c>
      <c r="E735" s="1">
        <v>3100</v>
      </c>
    </row>
    <row customHeight="true" ht="19" r="736">
      <c r="A736" s="2">
        <v>2009</v>
      </c>
      <c r="B736" s="2" t="str">
        <v>Rene Rostaing Cote Rotie La Landonne 2009</v>
      </c>
      <c r="C736" s="2" t="str">
        <v>750ml</v>
      </c>
      <c r="D736" s="2">
        <v>5</v>
      </c>
      <c r="E736" s="1">
        <v>1380</v>
      </c>
    </row>
    <row customHeight="true" ht="19" r="737">
      <c r="A737" s="2">
        <v>2008</v>
      </c>
      <c r="B737" s="2" t="str">
        <v>Rene Rostaing Cote Rotie La Landonne 2008</v>
      </c>
      <c r="C737" s="2" t="str">
        <v>750ml</v>
      </c>
      <c r="D737" s="2">
        <v>6</v>
      </c>
      <c r="E737" s="1">
        <v>1300</v>
      </c>
    </row>
    <row customHeight="true" ht="19" r="738">
      <c r="A738" s="2">
        <v>2009</v>
      </c>
      <c r="B738" s="2" t="str">
        <v>Rene Rostaing Cote Rotie Cote Blonde 2009</v>
      </c>
      <c r="C738" s="2" t="str">
        <v>750ml</v>
      </c>
      <c r="D738" s="2">
        <v>6</v>
      </c>
      <c r="E738" s="1">
        <v>1600</v>
      </c>
    </row>
    <row customHeight="true" ht="19" r="739">
      <c r="A739" s="2">
        <v>2011</v>
      </c>
      <c r="B739" s="2" t="str">
        <v>Rene Rostaing Cote Rotie Cote Blonde 2011</v>
      </c>
      <c r="C739" s="2" t="str">
        <v>750ml</v>
      </c>
      <c r="D739" s="2">
        <v>12</v>
      </c>
      <c r="E739" s="1">
        <v>1000</v>
      </c>
    </row>
    <row customHeight="true" ht="19" r="740">
      <c r="A740" s="2">
        <v>1990</v>
      </c>
      <c r="B740" s="2" t="str">
        <v>Paul Jaboulet Aine Hermitage La Chapelle 1990</v>
      </c>
      <c r="C740" s="2" t="str">
        <v>3000ml</v>
      </c>
      <c r="D740" s="2">
        <v>1</v>
      </c>
      <c r="E740" s="1">
        <v>32800</v>
      </c>
    </row>
    <row customHeight="true" ht="19" r="741">
      <c r="A741" s="2">
        <v>2009</v>
      </c>
      <c r="B741" s="2" t="str">
        <v>Marcel Juge Cornas 2009</v>
      </c>
      <c r="C741" s="2" t="str">
        <v>750ml</v>
      </c>
      <c r="D741" s="2">
        <v>1</v>
      </c>
      <c r="E741" s="1">
        <v>5300</v>
      </c>
    </row>
    <row customHeight="true" ht="19" r="742">
      <c r="A742" s="2">
        <v>2007</v>
      </c>
      <c r="B742" s="2" t="str">
        <v>Chateau Rayas Chateauneuf-du-Pape Pignan Reserve 2007</v>
      </c>
      <c r="C742" s="2" t="str">
        <v>750ml</v>
      </c>
      <c r="D742" s="2">
        <v>1</v>
      </c>
      <c r="E742" s="1">
        <v>3750</v>
      </c>
    </row>
    <row customHeight="true" ht="19" r="743">
      <c r="A743" s="2">
        <v>2996</v>
      </c>
      <c r="B743" s="2" t="str">
        <v>Henri Bonneau Chateauneuf du Pape Reserve des Celestins 2006</v>
      </c>
      <c r="C743" s="2" t="str">
        <v>750ml</v>
      </c>
      <c r="D743" s="2">
        <v>1</v>
      </c>
      <c r="E743" s="1">
        <v>4000</v>
      </c>
    </row>
    <row customHeight="true" ht="19" r="744">
      <c r="A744" s="2">
        <v>2001</v>
      </c>
      <c r="B744" s="2" t="str">
        <v>Henri Bonneau Chateauneuf du Pape Reserve des Celestins 2001</v>
      </c>
      <c r="C744" s="2" t="str">
        <v>750ml</v>
      </c>
      <c r="D744" s="2">
        <v>1</v>
      </c>
      <c r="E744" s="1">
        <v>5700</v>
      </c>
    </row>
    <row customHeight="true" ht="19" r="745">
      <c r="A745" s="2">
        <v>1998</v>
      </c>
      <c r="B745" s="2" t="str">
        <v>Henri Bonneau Chateauneuf du Pape Reserve des Celestins 1998</v>
      </c>
      <c r="C745" s="2" t="str">
        <v>750ml</v>
      </c>
      <c r="D745" s="2">
        <v>2</v>
      </c>
      <c r="E745" s="1">
        <v>6100</v>
      </c>
    </row>
    <row customHeight="true" ht="19" r="746">
      <c r="A746" s="2">
        <v>1995</v>
      </c>
      <c r="B746" s="2" t="str">
        <v>Henri Bonneau Chateauneuf du Pape Reserve des Celestins 1995</v>
      </c>
      <c r="C746" s="2" t="str">
        <v>750ml</v>
      </c>
      <c r="D746" s="2">
        <v>5</v>
      </c>
      <c r="E746" s="1">
        <v>5000</v>
      </c>
    </row>
    <row customHeight="true" ht="19" r="747">
      <c r="A747" s="2">
        <v>1986</v>
      </c>
      <c r="B747" s="2" t="str">
        <v>Henri Bonneau Chateauneuf du Pape Reserve des Celestins 1986</v>
      </c>
      <c r="C747" s="2" t="str">
        <v>750ml</v>
      </c>
      <c r="D747" s="2">
        <v>1</v>
      </c>
      <c r="E747" s="1">
        <v>8300</v>
      </c>
    </row>
    <row customHeight="true" ht="19" r="748">
      <c r="A748" s="2">
        <v>2003</v>
      </c>
      <c r="B748" s="2" t="str">
        <v>Domaine de Pegau Chateauneuf-du-Pape Da Capo 2003</v>
      </c>
      <c r="C748" s="2" t="str">
        <v>1500ml</v>
      </c>
      <c r="D748" s="2">
        <v>1</v>
      </c>
      <c r="E748" s="1">
        <v>8800</v>
      </c>
    </row>
    <row customHeight="true" ht="19" r="749">
      <c r="A749" s="2">
        <v>2000</v>
      </c>
      <c r="B749" s="2" t="str">
        <v>Domaine de Pegau Chateauneuf-du-Pape Da Capo 2000</v>
      </c>
      <c r="C749" s="2" t="str">
        <v>750ml</v>
      </c>
      <c r="D749" s="2">
        <v>1</v>
      </c>
      <c r="E749" s="1">
        <v>4200</v>
      </c>
    </row>
    <row customHeight="true" ht="19" r="750">
      <c r="A750" s="2">
        <v>2019</v>
      </c>
      <c r="B750" s="2" t="str">
        <v>Lucien Le Moine Chateauneuf du Pape Amphores Bigot 2019</v>
      </c>
      <c r="C750" s="2" t="str">
        <v>750ml</v>
      </c>
      <c r="D750" s="2">
        <v>1</v>
      </c>
      <c r="E750" s="1">
        <v>2000</v>
      </c>
    </row>
    <row customHeight="true" ht="19" r="751">
      <c r="A751" s="2">
        <v>2019</v>
      </c>
      <c r="B751" s="2" t="str">
        <v>Lucien Le Moine Chateauneuf du Pape Amphores Crau 2019</v>
      </c>
      <c r="C751" s="2" t="str">
        <v>750ml</v>
      </c>
      <c r="D751" s="2">
        <v>1</v>
      </c>
      <c r="E751" s="1">
        <v>2000</v>
      </c>
    </row>
    <row customHeight="true" ht="19" r="752">
      <c r="A752" s="2">
        <v>2019</v>
      </c>
      <c r="B752" s="2" t="str">
        <v>Lucien Le Moine Chateauneuf du Pape Amphores Pignan 2019</v>
      </c>
      <c r="C752" s="2" t="str">
        <v>750ml</v>
      </c>
      <c r="D752" s="2">
        <v>1</v>
      </c>
      <c r="E752" s="1">
        <v>1900</v>
      </c>
    </row>
    <row customHeight="true" ht="19" r="753">
      <c r="A753" s="2">
        <v>2019</v>
      </c>
      <c r="B753" s="2" t="str">
        <v>Lucien Le Moine Chateauneuf du Pape Amphores Pierredon 2019</v>
      </c>
      <c r="C753" s="2" t="str">
        <v>750ml</v>
      </c>
      <c r="D753" s="2">
        <v>1</v>
      </c>
      <c r="E753" s="1">
        <v>2000</v>
      </c>
    </row>
    <row customHeight="true" ht="19" r="754">
      <c r="A754" s="2">
        <v>2018</v>
      </c>
      <c r="B754" s="2" t="str">
        <v>Lucien Le Moine Chateauneuf du Pape Arioso 2018</v>
      </c>
      <c r="C754" s="2" t="str">
        <v>750ml</v>
      </c>
      <c r="D754" s="2">
        <v>12</v>
      </c>
      <c r="E754" s="1">
        <v>1600</v>
      </c>
    </row>
    <row customHeight="true" ht="19" r="755">
      <c r="A755" s="2">
        <v>2017</v>
      </c>
      <c r="B755" s="2" t="str">
        <v>Lucien Le Moine Chateauneuf du Pape Arioso 2017</v>
      </c>
      <c r="C755" s="2" t="str">
        <v>750ml</v>
      </c>
      <c r="D755" s="2">
        <v>18</v>
      </c>
      <c r="E755" s="1">
        <v>1500</v>
      </c>
    </row>
    <row customHeight="true" ht="19" r="756">
      <c r="A756" s="2">
        <v>2016</v>
      </c>
      <c r="B756" s="2" t="str">
        <v>Lucien Le Moine Chateauneuf du Pape Arioso 2016</v>
      </c>
      <c r="C756" s="2" t="str">
        <v>750ml</v>
      </c>
      <c r="D756" s="2">
        <v>3</v>
      </c>
      <c r="E756" s="1">
        <v>1500</v>
      </c>
    </row>
    <row customHeight="true" ht="19" r="757">
      <c r="A757" s="2">
        <v>2013</v>
      </c>
      <c r="B757" s="2" t="str">
        <v>Lucien Le Moine Chateauneuf du Pape Arioso 2013</v>
      </c>
      <c r="C757" s="2" t="str">
        <v>750ml</v>
      </c>
      <c r="D757" s="2">
        <v>3</v>
      </c>
      <c r="E757" s="1">
        <v>1550</v>
      </c>
    </row>
    <row customHeight="true" ht="19" r="758">
      <c r="A758" s="2">
        <v>2016</v>
      </c>
      <c r="B758" s="2" t="str">
        <v>Lucien Le Moine Chateauneuf du Pape Omnia 2016</v>
      </c>
      <c r="C758" s="2" t="str">
        <v>750ml</v>
      </c>
      <c r="D758" s="2">
        <v>22</v>
      </c>
      <c r="E758" s="1">
        <v>800</v>
      </c>
    </row>
    <row customHeight="true" ht="19" r="759">
      <c r="A759" s="2">
        <v>2017</v>
      </c>
      <c r="B759" s="3" t="str">
        <v>Chateau des Tours Cote du Rhone 2017</v>
      </c>
      <c r="C759" s="2" t="str">
        <v>750ml</v>
      </c>
      <c r="D759" s="2">
        <v>18</v>
      </c>
      <c r="E759" s="1">
        <v>1300</v>
      </c>
    </row>
    <row customHeight="true" ht="19" r="760">
      <c r="A760" s="2">
        <v>2016</v>
      </c>
      <c r="B760" s="3" t="str">
        <v>Chateau des Tours Cote du Rhone 2016</v>
      </c>
      <c r="C760" s="2" t="str">
        <v>750ml</v>
      </c>
      <c r="D760" s="2">
        <v>6</v>
      </c>
      <c r="E760" s="1">
        <v>1350</v>
      </c>
    </row>
    <row customHeight="true" ht="19" r="761">
      <c r="A761" s="2" t="str"/>
    </row>
    <row customHeight="true" ht="19" r="762">
      <c r="B762" s="2" t="str">
        <v>Alsace</v>
      </c>
    </row>
    <row customHeight="true" ht="19" r="763">
      <c r="A763" s="2">
        <v>2017</v>
      </c>
      <c r="B763" s="2" t="str">
        <v>Trimbach Clos st Hune 2017</v>
      </c>
      <c r="C763" s="2" t="str">
        <v>750ml</v>
      </c>
      <c r="D763" s="2">
        <v>6</v>
      </c>
      <c r="E763" s="1">
        <v>2400</v>
      </c>
    </row>
    <row customHeight="true" ht="19" r="764">
      <c r="A764" s="2">
        <v>2005</v>
      </c>
      <c r="B764" s="2" t="str">
        <v>Trimbach Clos st Hune 2005</v>
      </c>
      <c r="C764" s="2" t="str">
        <v>750ml</v>
      </c>
      <c r="D764" s="2">
        <v>1</v>
      </c>
      <c r="E764" s="1">
        <v>2800</v>
      </c>
    </row>
    <row customHeight="true" ht="19" r="765"/>
    <row customHeight="true" ht="19" r="766">
      <c r="B766" s="2" t="str">
        <v>Jura</v>
      </c>
    </row>
    <row customHeight="true" ht="19" r="767">
      <c r="A767" s="2">
        <v>2013</v>
      </c>
      <c r="B767" s="2" t="str">
        <v>Jean Francois Ganevat Savagnin Les Chalasses Marnes Bleues 2013</v>
      </c>
      <c r="C767" s="2" t="str">
        <v>750ml</v>
      </c>
      <c r="D767" s="2">
        <v>2</v>
      </c>
      <c r="E767" s="1">
        <v>1900</v>
      </c>
    </row>
    <row customHeight="true" ht="19" r="768">
      <c r="A768" s="2" t="str"/>
    </row>
    <row customHeight="true" ht="19" r="769">
      <c r="B769" s="7" t="str">
        <v>Germany</v>
      </c>
      <c r="C769" s="7"/>
    </row>
    <row customHeight="true" ht="19" r="770">
      <c r="B770" s="7"/>
      <c r="C770" s="7"/>
    </row>
    <row customHeight="true" ht="19" r="771">
      <c r="A771" s="2">
        <v>2012</v>
      </c>
      <c r="B771" s="2" t="str">
        <v>Keller Westhofener Brunnenhauschen Abts Erde Riesling Grosses Gewachs 2012</v>
      </c>
      <c r="C771" s="2" t="str">
        <v>750ml</v>
      </c>
      <c r="D771" s="2">
        <v>2</v>
      </c>
      <c r="E771" s="1">
        <v>3100</v>
      </c>
    </row>
    <row customHeight="true" ht="19" r="772">
      <c r="A772" s="2">
        <v>2006</v>
      </c>
      <c r="B772" s="2" t="str" xml:space="preserve">
        <v>Keller Dalsheimer Hubacker Riesling Grosses Gewachs 2006 </v>
      </c>
      <c r="C772" s="2" t="str">
        <v>750ml</v>
      </c>
      <c r="D772" s="2">
        <v>1</v>
      </c>
      <c r="E772" s="1">
        <v>2600</v>
      </c>
    </row>
    <row customHeight="true" ht="19" r="773">
      <c r="A773" s="2">
        <v>2006</v>
      </c>
      <c r="B773" s="2" t="str">
        <v>Keller Westhofener Kirchspiel Riesling Grosses Gewachs 2006</v>
      </c>
      <c r="C773" s="2" t="str">
        <v>750ml</v>
      </c>
      <c r="D773" s="2">
        <v>2</v>
      </c>
      <c r="E773" s="1">
        <v>2500</v>
      </c>
    </row>
    <row customHeight="true" ht="19" r="774">
      <c r="A774" s="2">
        <v>2011</v>
      </c>
      <c r="B774" s="2" t="str">
        <v>Keller Westhofener Kirchspiel Riesling Grosses Gewachs 2011</v>
      </c>
      <c r="C774" s="2" t="str">
        <v>750ml</v>
      </c>
      <c r="D774" s="2">
        <v>4</v>
      </c>
      <c r="E774" s="1">
        <v>2400</v>
      </c>
    </row>
    <row customHeight="true" ht="19" r="775">
      <c r="A775" s="2">
        <v>2012</v>
      </c>
      <c r="B775" s="2" t="str">
        <v>Keller Westhofener Kirchspiel Riesling Grosses Gewachs 2012</v>
      </c>
      <c r="C775" s="2" t="str">
        <v>750ml</v>
      </c>
      <c r="D775" s="2">
        <v>3</v>
      </c>
      <c r="E775" s="1">
        <v>2400</v>
      </c>
    </row>
    <row customHeight="true" ht="19" r="776">
      <c r="A776" s="2">
        <v>2014</v>
      </c>
      <c r="B776" s="2" t="str">
        <v>Keller Westhofener Kirchspiel Riesling Grosses Gewachs 2014</v>
      </c>
      <c r="C776" s="2" t="str">
        <v>750ml</v>
      </c>
      <c r="D776" s="2">
        <v>5</v>
      </c>
      <c r="E776" s="1">
        <v>2300</v>
      </c>
    </row>
    <row customHeight="true" ht="19" r="777">
      <c r="A777" s="2">
        <v>2009</v>
      </c>
      <c r="B777" s="3" t="str">
        <v>Weingut Wittmann La Borne Alte Reben Riesling Auktion 2009</v>
      </c>
      <c r="C777" s="2" t="str">
        <v>750ml</v>
      </c>
      <c r="D777" s="2">
        <v>5</v>
      </c>
      <c r="E777" s="1">
        <v>3000</v>
      </c>
    </row>
    <row customHeight="true" ht="19" r="778">
      <c r="A778" s="2">
        <v>2006</v>
      </c>
      <c r="B778" s="2" t="str">
        <v>Egon Muller Riesling Scharzhofberger Auslese Goldkapsel 375ml 2006</v>
      </c>
      <c r="C778" s="2" t="str">
        <v>375ml</v>
      </c>
      <c r="D778" s="2">
        <v>1</v>
      </c>
      <c r="E778" s="1">
        <v>6500</v>
      </c>
    </row>
    <row customHeight="true" ht="19" r="779">
      <c r="A779" s="2">
        <v>1995</v>
      </c>
      <c r="B779" s="2" t="str">
        <v>Egon Muller Riesling Scharzhofberger Auslese Goldkapsel 1995</v>
      </c>
      <c r="C779" s="2" t="str">
        <v>750ml</v>
      </c>
      <c r="D779" s="2">
        <v>1</v>
      </c>
      <c r="E779" s="1">
        <v>9800</v>
      </c>
    </row>
    <row customHeight="true" ht="19" r="780">
      <c r="A780" s="2">
        <v>2017</v>
      </c>
      <c r="B780" s="2" t="str">
        <v>Keller Riesling Auslese 2017</v>
      </c>
      <c r="C780" s="2" t="str">
        <v>375ml</v>
      </c>
      <c r="D780" s="2">
        <v>7</v>
      </c>
      <c r="E780" s="1">
        <v>600</v>
      </c>
    </row>
    <row customHeight="true" ht="19" r="781">
      <c r="A781" s="2" t="str"/>
    </row>
    <row customHeight="true" ht="19" r="782">
      <c r="B782" s="7" t="str">
        <v>Champagne</v>
      </c>
      <c r="C782" s="7"/>
    </row>
    <row customHeight="true" ht="19" r="783">
      <c r="A783" s="2">
        <v>2003</v>
      </c>
      <c r="B783" s="2" t="str">
        <v>Krug Clos Du Mesnil 2003</v>
      </c>
      <c r="C783" s="2" t="str">
        <v>750ml</v>
      </c>
      <c r="D783" s="2">
        <v>1</v>
      </c>
      <c r="E783" s="1">
        <v>10450</v>
      </c>
    </row>
    <row customHeight="true" ht="19" r="784">
      <c r="A784" s="2">
        <v>2011</v>
      </c>
      <c r="B784" s="2" t="str">
        <v>Krug 2011</v>
      </c>
      <c r="C784" s="2" t="str">
        <v>750ml</v>
      </c>
      <c r="D784" s="2">
        <v>5</v>
      </c>
      <c r="E784" s="1">
        <v>2400</v>
      </c>
      <c r="F784" s="1"/>
    </row>
    <row customHeight="true" ht="19" r="785">
      <c r="A785" s="2">
        <v>1988</v>
      </c>
      <c r="B785" s="2" t="str">
        <v>Krug 1988</v>
      </c>
      <c r="C785" s="2" t="str">
        <v>750ml</v>
      </c>
      <c r="D785" s="2">
        <v>1</v>
      </c>
      <c r="E785" s="1">
        <v>7100</v>
      </c>
      <c r="F785" s="1"/>
    </row>
    <row customHeight="true" ht="19" r="786">
      <c r="A786" s="2">
        <v>2013</v>
      </c>
      <c r="B786" s="3" t="str">
        <v>Georges Laval Premier Cru Brut nature Les Longues Violes 2013</v>
      </c>
      <c r="C786" s="2" t="str">
        <v>750ml</v>
      </c>
      <c r="D786" s="2">
        <v>1</v>
      </c>
      <c r="E786" s="1">
        <v>5600</v>
      </c>
    </row>
    <row customHeight="true" ht="19" r="787">
      <c r="A787" s="2">
        <v>2016</v>
      </c>
      <c r="B787" s="3" t="str">
        <v>Pierre Peters L'Etonnant Monsieur Victor  2016</v>
      </c>
      <c r="C787" s="2" t="str">
        <v>750ml</v>
      </c>
      <c r="D787" s="2">
        <v>3</v>
      </c>
      <c r="E787" s="1">
        <v>4200</v>
      </c>
    </row>
    <row customHeight="true" ht="19" r="788">
      <c r="A788" s="2">
        <v>2015</v>
      </c>
      <c r="B788" s="3" t="str">
        <v>Pierre Peters L'Etonnant Monsieur Victor  2015</v>
      </c>
      <c r="C788" s="2" t="str">
        <v>750ml</v>
      </c>
      <c r="D788" s="2">
        <v>3</v>
      </c>
      <c r="E788" s="1">
        <v>4200</v>
      </c>
    </row>
    <row customHeight="true" ht="19" r="789">
      <c r="A789" s="2">
        <v>2016</v>
      </c>
      <c r="B789" s="3" t="str">
        <v>Pierre Peters Blanc de Blancs Les Chetillons 2016</v>
      </c>
      <c r="C789" s="2" t="str">
        <v>750ml</v>
      </c>
      <c r="D789" s="2">
        <v>3</v>
      </c>
      <c r="E789" s="1">
        <v>2200</v>
      </c>
    </row>
    <row customHeight="true" ht="19" r="790">
      <c r="A790" s="2">
        <v>2012</v>
      </c>
      <c r="B790" s="3" t="str">
        <v>Pierre Peters Blanc de Blancs Les Chetillons 2012</v>
      </c>
      <c r="C790" s="2" t="str">
        <v>750ml</v>
      </c>
      <c r="D790" s="2">
        <v>3</v>
      </c>
      <c r="E790" s="1">
        <v>2950</v>
      </c>
    </row>
    <row customHeight="true" ht="19" r="791">
      <c r="A791" s="2">
        <v>1995</v>
      </c>
      <c r="B791" s="3" t="str">
        <v>Louis Roederer Cristal Vinotheque 1995</v>
      </c>
      <c r="C791" s="2" t="str">
        <v>1500ml</v>
      </c>
      <c r="D791" s="2">
        <v>1</v>
      </c>
      <c r="E791" s="1">
        <v>20000</v>
      </c>
    </row>
    <row customHeight="true" ht="19" r="792">
      <c r="A792" s="2">
        <v>2008</v>
      </c>
      <c r="B792" s="2" t="str">
        <v>Louis Roederer Cristal Rose 2008</v>
      </c>
      <c r="C792" s="2" t="str">
        <v>750ml</v>
      </c>
      <c r="D792" s="2">
        <v>1</v>
      </c>
      <c r="E792" s="1">
        <v>5800</v>
      </c>
    </row>
    <row customHeight="true" ht="19" r="793">
      <c r="A793" s="2">
        <v>2000</v>
      </c>
      <c r="B793" s="2" t="str">
        <v>Louis Roederer Cristal 2000</v>
      </c>
      <c r="C793" s="2" t="str">
        <v>750ml</v>
      </c>
      <c r="D793" s="2">
        <v>1</v>
      </c>
      <c r="E793" s="1">
        <v>3200</v>
      </c>
    </row>
    <row customHeight="true" ht="19" r="794">
      <c r="A794" s="2">
        <v>1996</v>
      </c>
      <c r="B794" s="2" t="str">
        <v>Louis Roederer Cristal 1996</v>
      </c>
      <c r="C794" s="2" t="str">
        <v>750ml</v>
      </c>
      <c r="D794" s="2">
        <v>1</v>
      </c>
      <c r="E794" s="1">
        <v>5200</v>
      </c>
    </row>
    <row customHeight="true" ht="19" r="795">
      <c r="A795" s="2">
        <v>2016</v>
      </c>
      <c r="B795" s="2" t="str">
        <v>Cedric Bouchard Roses de Jeanne La Haute-Lemblee Blanc de Blancs 2016</v>
      </c>
      <c r="C795" s="2" t="str">
        <v>750ml</v>
      </c>
      <c r="D795" s="2">
        <v>1</v>
      </c>
      <c r="E795" s="1">
        <v>2880</v>
      </c>
    </row>
    <row customHeight="true" ht="19" r="796">
      <c r="A796" s="2">
        <v>1990</v>
      </c>
      <c r="B796" s="8" t="str">
        <v>Pol Roger Cuvee Sir Winston Churchill 1990</v>
      </c>
      <c r="C796" s="2" t="str">
        <v>750ml</v>
      </c>
      <c r="D796" s="2">
        <v>1</v>
      </c>
      <c r="E796" s="1">
        <v>5300</v>
      </c>
    </row>
    <row customHeight="true" ht="19" r="797">
      <c r="A797" s="2" t="str">
        <v>NV</v>
      </c>
      <c r="B797" s="2" t="str">
        <v>Krug Grande Cuvée NV 161</v>
      </c>
      <c r="C797" s="2" t="str">
        <v>750ml</v>
      </c>
      <c r="D797" s="2">
        <v>4</v>
      </c>
      <c r="E797" s="1">
        <v>3000</v>
      </c>
    </row>
    <row customHeight="true" ht="19" r="798">
      <c r="A798" s="2">
        <v>2019</v>
      </c>
      <c r="B798" s="2" t="str">
        <v>Ulysse Collin les Maillons Blanc de Noirs Extra-Brut 36 mois V19</v>
      </c>
      <c r="C798" s="2" t="str">
        <v>750ml</v>
      </c>
      <c r="D798" s="2">
        <v>12</v>
      </c>
      <c r="E798" s="1">
        <v>2450</v>
      </c>
    </row>
    <row customHeight="true" ht="19" r="799">
      <c r="A799" s="2">
        <v>2011</v>
      </c>
      <c r="B799" s="2" t="str">
        <v>Marguet Brut Nature 1er Sapience Oenotheque 2011</v>
      </c>
      <c r="C799" s="2" t="str">
        <v>750ml</v>
      </c>
      <c r="D799" s="2">
        <v>6</v>
      </c>
      <c r="E799" s="1">
        <v>2100</v>
      </c>
    </row>
    <row customHeight="true" ht="19" r="800">
      <c r="A800" s="2">
        <v>2015</v>
      </c>
      <c r="B800" s="2" t="str">
        <v>Dhondt-Grellet Les Nogers Blanc de Blancs 1er Extra Brut 2015</v>
      </c>
      <c r="C800" s="2" t="str">
        <v>750ml</v>
      </c>
      <c r="D800" s="2">
        <v>2</v>
      </c>
      <c r="E800" s="1">
        <v>1800</v>
      </c>
    </row>
    <row customHeight="true" ht="19" r="801">
      <c r="A801" s="2">
        <v>2013</v>
      </c>
      <c r="B801" s="2" t="str">
        <v>Dhondt-Grellet Les Nogers Blanc de Blancs 1er Extra Brut 2013</v>
      </c>
      <c r="C801" s="2" t="str">
        <v>750ml</v>
      </c>
      <c r="D801" s="2">
        <v>3</v>
      </c>
      <c r="E801" s="1">
        <v>2400</v>
      </c>
    </row>
    <row customHeight="true" ht="19" r="802">
      <c r="A802" s="2">
        <v>2015</v>
      </c>
      <c r="B802" s="2" t="str">
        <v>David Leclapart L'Artiste 2015</v>
      </c>
      <c r="C802" s="2" t="str">
        <v>750ml</v>
      </c>
      <c r="D802" s="2">
        <v>2</v>
      </c>
      <c r="E802" s="1">
        <v>1500</v>
      </c>
    </row>
    <row customHeight="true" ht="19" r="803">
      <c r="A803" s="2">
        <v>2014</v>
      </c>
      <c r="B803" s="2" t="str">
        <v>David Leclapart L'Artiste 2014</v>
      </c>
      <c r="C803" s="2" t="str">
        <v>750ml</v>
      </c>
      <c r="D803" s="2">
        <v>3</v>
      </c>
      <c r="E803" s="1">
        <v>1450</v>
      </c>
    </row>
    <row customHeight="true" ht="19" r="804">
      <c r="A804" s="2">
        <v>2013</v>
      </c>
      <c r="B804" s="2" t="str">
        <v>Frederic Savart Le Mont des Chretiens Premier Cru Extra Brut 2013</v>
      </c>
      <c r="C804" s="2" t="str">
        <v>750ml</v>
      </c>
      <c r="D804" s="2">
        <v>1</v>
      </c>
      <c r="E804" s="1">
        <v>2600</v>
      </c>
    </row>
    <row customHeight="true" ht="19" r="805">
      <c r="A805" s="2">
        <v>2012</v>
      </c>
      <c r="B805" s="2" t="str">
        <v>Philipponnat Clos des Goisses Extra Brut 2012</v>
      </c>
      <c r="C805" s="2" t="str">
        <v>750ml</v>
      </c>
      <c r="D805" s="2">
        <v>5</v>
      </c>
      <c r="E805" s="1">
        <v>2200</v>
      </c>
    </row>
    <row customHeight="true" ht="19" r="806">
      <c r="A806" s="2">
        <v>2004</v>
      </c>
      <c r="B806" s="2" t="str">
        <v>Delamotte Collection 2004</v>
      </c>
      <c r="C806" s="2" t="str">
        <v>750ml</v>
      </c>
      <c r="D806" s="2">
        <v>2</v>
      </c>
      <c r="E806" s="1">
        <v>2000</v>
      </c>
    </row>
    <row customHeight="true" ht="19" r="807">
      <c r="A807" s="2" t="str"/>
    </row>
    <row customHeight="true" ht="19" r="808">
      <c r="B808" s="7" t="str">
        <v>USA</v>
      </c>
      <c r="C808" s="7"/>
    </row>
    <row customHeight="true" ht="19" r="809">
      <c r="A809" s="2">
        <v>1994</v>
      </c>
      <c r="B809" s="2" t="str">
        <v>Harlan Estate 1994</v>
      </c>
      <c r="C809" s="2" t="str">
        <v>750ml</v>
      </c>
      <c r="D809" s="2">
        <v>4</v>
      </c>
      <c r="E809" s="1">
        <v>22800</v>
      </c>
    </row>
    <row customHeight="true" ht="19" r="810">
      <c r="A810" s="2">
        <v>2014</v>
      </c>
      <c r="B810" s="2" t="str">
        <v>Verite La Joie 2014</v>
      </c>
      <c r="C810" s="2" t="str">
        <v>750ml</v>
      </c>
      <c r="D810" s="2">
        <v>1</v>
      </c>
      <c r="E810" s="1">
        <v>2300</v>
      </c>
    </row>
    <row customHeight="true" ht="19" r="811">
      <c r="A811" s="2">
        <v>2014</v>
      </c>
      <c r="B811" s="2" t="str">
        <v>Schrader Cabernet Sauvignon CCS 2014</v>
      </c>
      <c r="C811" s="2" t="str">
        <v>750ml</v>
      </c>
      <c r="D811" s="2">
        <v>1</v>
      </c>
      <c r="E811" s="1">
        <v>2900</v>
      </c>
    </row>
    <row customHeight="true" ht="19" r="812">
      <c r="A812" s="2">
        <v>2014</v>
      </c>
      <c r="B812" s="2" t="str">
        <v>Schrader Cabernet Sauvignon LPV 2014</v>
      </c>
      <c r="C812" s="2" t="str">
        <v>750ml</v>
      </c>
      <c r="D812" s="2">
        <v>4</v>
      </c>
      <c r="E812" s="1">
        <v>2900</v>
      </c>
    </row>
    <row customHeight="true" ht="19" r="813">
      <c r="A813" s="2">
        <v>2014</v>
      </c>
      <c r="B813" s="2" t="str">
        <v>Schrader Cabernet Sauvignon RBS 2014</v>
      </c>
      <c r="C813" s="2" t="str">
        <v>750ml</v>
      </c>
      <c r="D813" s="2">
        <v>2</v>
      </c>
      <c r="E813" s="1">
        <v>2800</v>
      </c>
    </row>
    <row customHeight="true" ht="19" r="814">
      <c r="A814" s="2">
        <v>2017</v>
      </c>
      <c r="B814" s="2" t="str">
        <v>Realm The Absurd 2017</v>
      </c>
      <c r="C814" s="2" t="str">
        <v>750ml</v>
      </c>
      <c r="D814" s="2">
        <v>3</v>
      </c>
      <c r="E814" s="1">
        <v>9000</v>
      </c>
    </row>
    <row customHeight="true" ht="19" r="815">
      <c r="A815" s="2">
        <v>2017</v>
      </c>
      <c r="B815" s="2" t="str">
        <v>Realm Cabernet Sauvignon Beckstoffer To Kalon 2017</v>
      </c>
      <c r="C815" s="2" t="str">
        <v>750ml</v>
      </c>
      <c r="D815" s="2">
        <v>1</v>
      </c>
      <c r="E815" s="1">
        <v>3000</v>
      </c>
    </row>
    <row customHeight="true" ht="19" r="816">
      <c r="A816" s="2">
        <v>2009</v>
      </c>
      <c r="B816" s="2" t="str">
        <v>Realm Cabernet Sauvignon Beckstoffer To Kalon 2009</v>
      </c>
      <c r="C816" s="2" t="str">
        <v>750ml</v>
      </c>
      <c r="D816" s="2">
        <v>3</v>
      </c>
      <c r="E816" s="1">
        <v>2650</v>
      </c>
    </row>
    <row customHeight="true" ht="19" r="817">
      <c r="A817" s="2">
        <v>2008</v>
      </c>
      <c r="B817" s="2" t="str">
        <v>Realm Cabernet Sauvignon Beckstoffer To Kalon 2008</v>
      </c>
      <c r="C817" s="2" t="str">
        <v>750ml</v>
      </c>
      <c r="D817" s="2">
        <v>7</v>
      </c>
      <c r="E817" s="1">
        <v>2550</v>
      </c>
    </row>
    <row customHeight="true" ht="19" r="818">
      <c r="A818" s="2">
        <v>2007</v>
      </c>
      <c r="B818" s="2" t="str">
        <v>Realm Cabernet Sauvignon Beckstoffer To Kalon 2007</v>
      </c>
      <c r="C818" s="2" t="str">
        <v>750ml</v>
      </c>
      <c r="D818" s="2">
        <v>3</v>
      </c>
      <c r="E818" s="1">
        <v>2800</v>
      </c>
    </row>
    <row customHeight="true" ht="19" r="819">
      <c r="A819" s="2">
        <v>2006</v>
      </c>
      <c r="B819" s="2" t="str">
        <v>Realm Cabernet Sauvignon Beckstoffer To Kalon 2006</v>
      </c>
      <c r="C819" s="2" t="str">
        <v>750ml</v>
      </c>
      <c r="D819" s="2">
        <v>15</v>
      </c>
      <c r="E819" s="1">
        <v>2600</v>
      </c>
    </row>
    <row customHeight="true" ht="19" r="820">
      <c r="A820" s="2">
        <v>2008</v>
      </c>
      <c r="B820" s="2" t="str">
        <v>Realm Beckstoffer Dr. Crane Magnum 2008</v>
      </c>
      <c r="C820" s="2" t="str">
        <v>750ml</v>
      </c>
      <c r="D820" s="2">
        <v>1</v>
      </c>
      <c r="E820" s="1">
        <v>3500</v>
      </c>
    </row>
    <row customHeight="true" ht="19" r="821">
      <c r="A821" s="2">
        <v>2006</v>
      </c>
      <c r="B821" s="2" t="str">
        <v>Realm Beckstoffer Dr. Crane 2006</v>
      </c>
      <c r="C821" s="2" t="str">
        <v>750ml</v>
      </c>
      <c r="D821" s="2">
        <v>3</v>
      </c>
      <c r="E821" s="1">
        <v>2200</v>
      </c>
    </row>
    <row customHeight="true" ht="19" r="822">
      <c r="A822" s="2">
        <v>2019</v>
      </c>
      <c r="B822" s="2" t="str">
        <v>Realm Moonracer Stags Leap District 2019</v>
      </c>
      <c r="C822" s="2" t="str">
        <v>750ml</v>
      </c>
      <c r="D822" s="2">
        <v>6</v>
      </c>
      <c r="E822" s="1">
        <v>2900</v>
      </c>
    </row>
    <row customHeight="true" ht="19" r="823">
      <c r="A823" s="2">
        <v>2014</v>
      </c>
      <c r="B823" s="2" t="str">
        <v>Realm The Bard Magnum 2014</v>
      </c>
      <c r="C823" s="2" t="str">
        <v>750ml</v>
      </c>
      <c r="D823" s="2">
        <v>1</v>
      </c>
      <c r="E823" s="1">
        <v>3100</v>
      </c>
    </row>
    <row customHeight="true" ht="19" r="824">
      <c r="A824" s="2">
        <v>2009</v>
      </c>
      <c r="B824" s="2" t="str">
        <v>Realm Farella Vineyard 2009</v>
      </c>
      <c r="C824" s="2" t="str">
        <v>750ml</v>
      </c>
      <c r="D824" s="2">
        <v>7</v>
      </c>
      <c r="E824" s="1">
        <v>1400</v>
      </c>
    </row>
    <row customHeight="true" ht="19" r="825">
      <c r="A825" s="2">
        <v>2008</v>
      </c>
      <c r="B825" s="2" t="str">
        <v>Realm Farella Vineyard 2008</v>
      </c>
      <c r="C825" s="2" t="str">
        <v>750ml</v>
      </c>
      <c r="D825" s="2">
        <v>1</v>
      </c>
      <c r="E825" s="1">
        <v>1400</v>
      </c>
    </row>
    <row customHeight="true" ht="19" r="826">
      <c r="A826" s="2">
        <v>2007</v>
      </c>
      <c r="B826" s="2" t="str">
        <v>Realm Farella Vineyard 2007</v>
      </c>
      <c r="C826" s="2" t="str">
        <v>750ml</v>
      </c>
      <c r="D826" s="2">
        <v>15</v>
      </c>
      <c r="E826" s="1">
        <v>1600</v>
      </c>
    </row>
    <row customHeight="true" ht="19" r="827">
      <c r="A827" s="2">
        <v>2013</v>
      </c>
      <c r="B827" s="4" t="str">
        <v>Marcassin Marcassin Vineyard Pinot 2013 (Nicked Capsule)</v>
      </c>
      <c r="C827" s="2" t="str">
        <v>750ml</v>
      </c>
      <c r="D827" s="2">
        <v>5</v>
      </c>
      <c r="E827" s="1">
        <v>2500</v>
      </c>
    </row>
    <row customHeight="true" ht="19" r="828">
      <c r="A828" s="2">
        <v>2010</v>
      </c>
      <c r="B828" s="2" t="str">
        <v>Marcassin Marcassin Vineyard Pinot 2010</v>
      </c>
      <c r="C828" s="2" t="str">
        <v>750ml</v>
      </c>
      <c r="D828" s="2">
        <v>4</v>
      </c>
      <c r="E828" s="1">
        <v>3000</v>
      </c>
    </row>
    <row customHeight="true" ht="19" r="829">
      <c r="A829" s="2">
        <v>2006</v>
      </c>
      <c r="B829" s="2" t="str">
        <v>Marcassin Marcassin Vineyard Pinot 2006</v>
      </c>
      <c r="C829" s="2" t="str">
        <v>750ml</v>
      </c>
      <c r="D829" s="2">
        <v>3</v>
      </c>
      <c r="E829" s="1">
        <v>3600</v>
      </c>
    </row>
    <row customHeight="true" ht="19" r="830">
      <c r="A830" s="2">
        <v>1996</v>
      </c>
      <c r="B830" s="2" t="str">
        <v>Marcassin Marcassin Vineyard Pinot 1996</v>
      </c>
      <c r="C830" s="2" t="str">
        <v>750ml</v>
      </c>
      <c r="D830" s="2">
        <v>2</v>
      </c>
      <c r="E830" s="1">
        <v>4000</v>
      </c>
    </row>
    <row customHeight="true" ht="19" r="831">
      <c r="A831" s="2">
        <v>2008</v>
      </c>
      <c r="B831" s="2" t="str">
        <v>Konsgaard Chardonnay The Judge 2008</v>
      </c>
      <c r="C831" s="2" t="str">
        <v>750ml</v>
      </c>
      <c r="D831" s="2">
        <v>7</v>
      </c>
      <c r="E831" s="1">
        <v>5000</v>
      </c>
    </row>
    <row customHeight="true" ht="19" r="832">
      <c r="A832" s="2" t="str"/>
    </row>
    <row customHeight="true" ht="19" r="833">
      <c r="B833" s="7" t="str">
        <v>Spain</v>
      </c>
      <c r="C833" s="7"/>
    </row>
    <row customHeight="true" ht="19" r="834">
      <c r="A834" s="2">
        <v>2007</v>
      </c>
      <c r="B834" s="2" t="str">
        <v>Dominio de Pingus Pingus Ribera Del Duero 2007</v>
      </c>
      <c r="C834" s="2" t="str">
        <v>750ml</v>
      </c>
      <c r="D834" s="2">
        <v>9</v>
      </c>
      <c r="E834" s="1">
        <v>7500</v>
      </c>
    </row>
    <row customHeight="true" ht="19" r="835">
      <c r="A835" s="2">
        <v>2020</v>
      </c>
      <c r="B835" s="2" t="str">
        <v>Comando G Castilla y Leon Tumba Del Rey Moro 2020</v>
      </c>
      <c r="C835" s="2" t="str">
        <v>750ml</v>
      </c>
      <c r="D835" s="2">
        <v>1</v>
      </c>
      <c r="E835" s="1">
        <v>2800</v>
      </c>
    </row>
    <row customHeight="true" ht="19" r="836">
      <c r="A836" s="2">
        <v>2020</v>
      </c>
      <c r="B836" s="2" t="str">
        <v>Comando G El Reventon 2020</v>
      </c>
      <c r="C836" s="2" t="str">
        <v>750ml</v>
      </c>
      <c r="D836" s="2">
        <v>1</v>
      </c>
      <c r="E836" s="1">
        <v>2800</v>
      </c>
    </row>
    <row customHeight="true" ht="19" r="837">
      <c r="A837" s="2">
        <v>2020</v>
      </c>
      <c r="B837" s="2" t="str">
        <v>Comando G El Tamboril 2020</v>
      </c>
      <c r="C837" s="2" t="str">
        <v>750ml</v>
      </c>
      <c r="D837" s="2">
        <v>2</v>
      </c>
      <c r="E837" s="1">
        <v>2500</v>
      </c>
    </row>
    <row customHeight="true" ht="19" r="838">
      <c r="A838" s="2" t="str"/>
    </row>
    <row customHeight="true" ht="19" r="839">
      <c r="B839" s="7" t="str">
        <v>Australia</v>
      </c>
      <c r="C839" s="7"/>
    </row>
    <row customHeight="true" ht="19" r="840">
      <c r="A840" s="2">
        <v>1998</v>
      </c>
      <c r="B840" s="2" t="str">
        <v>Penfolds Bin 707 1998</v>
      </c>
      <c r="C840" s="2" t="str">
        <v>750ml</v>
      </c>
      <c r="D840" s="2">
        <v>2</v>
      </c>
      <c r="E840" s="1">
        <v>3000</v>
      </c>
    </row>
    <row customHeight="true" ht="19" r="841">
      <c r="A841" s="2">
        <v>1997</v>
      </c>
      <c r="B841" s="2" t="str">
        <v>Penfolds Bin 707 1997</v>
      </c>
      <c r="C841" s="2" t="str">
        <v>750ml</v>
      </c>
      <c r="D841" s="2">
        <v>1</v>
      </c>
      <c r="E841" s="1">
        <v>3300</v>
      </c>
    </row>
    <row customHeight="true" ht="19" r="842">
      <c r="A842" s="2">
        <v>1997</v>
      </c>
      <c r="B842" s="2" t="str">
        <v>Penfolds Bin 707 1997</v>
      </c>
      <c r="C842" s="2" t="str">
        <v>750ml</v>
      </c>
      <c r="D842" s="2">
        <v>1</v>
      </c>
      <c r="E842" s="1">
        <v>3300</v>
      </c>
    </row>
    <row customHeight="true" ht="19" r="843">
      <c r="A843" s="2" t="str"/>
    </row>
    <row customHeight="true" ht="19" r="844">
      <c r="B844" s="7" t="str">
        <v>New Zealand</v>
      </c>
      <c r="C844" s="7"/>
    </row>
    <row customHeight="true" ht="19" r="845">
      <c r="A845" s="2">
        <v>2014</v>
      </c>
      <c r="B845" s="2" t="str">
        <v>Bell Hill Pinot Noir 2014</v>
      </c>
      <c r="C845" s="2" t="str">
        <v>750ml</v>
      </c>
      <c r="D845" s="2">
        <v>24</v>
      </c>
      <c r="E845" s="1">
        <f>1800</f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