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olboros/Documents/Metodiky/Performeter/"/>
    </mc:Choice>
  </mc:AlternateContent>
  <xr:revisionPtr revIDLastSave="0" documentId="13_ncr:1_{B2F4E38D-C3E9-3E43-84AC-7C1D9A6CA031}" xr6:coauthVersionLast="47" xr6:coauthVersionMax="47" xr10:uidLastSave="{00000000-0000-0000-0000-000000000000}"/>
  <bookViews>
    <workbookView xWindow="0" yWindow="640" windowWidth="30240" windowHeight="19000" xr2:uid="{8E5324F7-DF1E-544F-88CE-0F51BD8E66DF}"/>
  </bookViews>
  <sheets>
    <sheet name="DATA INPUT" sheetId="12" r:id="rId1"/>
    <sheet name="Performers NT 50 do 250" sheetId="6" state="hidden" r:id="rId2"/>
    <sheet name="Prepočty" sheetId="14" state="hidden" r:id="rId3"/>
  </sheets>
  <definedNames>
    <definedName name="_xlnm._FilterDatabase" localSheetId="0" hidden="1">'DATA INPUT'!$A$7:$XEJ$7</definedName>
    <definedName name="_xlnm._FilterDatabase" localSheetId="1" hidden="1">'Performers NT 50 do 250'!$B$2:$O$43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22" i="12" l="1"/>
  <c r="DY22" i="12"/>
  <c r="DZ22" i="12"/>
  <c r="EA22" i="12"/>
  <c r="EB22" i="12"/>
  <c r="EC22" i="12"/>
  <c r="ED22" i="12"/>
  <c r="EE22" i="12"/>
  <c r="EF22" i="12"/>
  <c r="DX23" i="12"/>
  <c r="DY23" i="12"/>
  <c r="DZ23" i="12"/>
  <c r="EA23" i="12"/>
  <c r="EB23" i="12"/>
  <c r="EC23" i="12"/>
  <c r="ED23" i="12"/>
  <c r="EE23" i="12"/>
  <c r="EF23" i="12"/>
  <c r="DX24" i="12"/>
  <c r="DY24" i="12"/>
  <c r="DZ24" i="12"/>
  <c r="EA24" i="12"/>
  <c r="EB24" i="12"/>
  <c r="EC24" i="12"/>
  <c r="ED24" i="12"/>
  <c r="EE24" i="12"/>
  <c r="EF24" i="12"/>
  <c r="DX25" i="12"/>
  <c r="DY25" i="12"/>
  <c r="DZ25" i="12"/>
  <c r="EA25" i="12"/>
  <c r="EB25" i="12"/>
  <c r="EC25" i="12"/>
  <c r="ED25" i="12"/>
  <c r="EE25" i="12"/>
  <c r="EF25" i="12"/>
  <c r="DX26" i="12"/>
  <c r="DY26" i="12"/>
  <c r="DZ26" i="12"/>
  <c r="EA26" i="12"/>
  <c r="EB26" i="12"/>
  <c r="EC26" i="12"/>
  <c r="ED26" i="12"/>
  <c r="EE26" i="12"/>
  <c r="EF26" i="12"/>
  <c r="DX27" i="12"/>
  <c r="DY27" i="12"/>
  <c r="DZ27" i="12"/>
  <c r="EA27" i="12"/>
  <c r="EB27" i="12"/>
  <c r="EC27" i="12"/>
  <c r="ED27" i="12"/>
  <c r="EE27" i="12"/>
  <c r="EF27" i="12"/>
  <c r="DX28" i="12"/>
  <c r="DY28" i="12"/>
  <c r="DZ28" i="12"/>
  <c r="EA28" i="12"/>
  <c r="EB28" i="12"/>
  <c r="EC28" i="12"/>
  <c r="ED28" i="12"/>
  <c r="EE28" i="12"/>
  <c r="EF28" i="12"/>
  <c r="DX29" i="12"/>
  <c r="DY29" i="12"/>
  <c r="DZ29" i="12"/>
  <c r="EA29" i="12"/>
  <c r="EB29" i="12"/>
  <c r="EC29" i="12"/>
  <c r="ED29" i="12"/>
  <c r="EE29" i="12"/>
  <c r="EF29" i="12"/>
  <c r="DX30" i="12"/>
  <c r="DY30" i="12"/>
  <c r="DZ30" i="12"/>
  <c r="EA30" i="12"/>
  <c r="EB30" i="12"/>
  <c r="EC30" i="12"/>
  <c r="ED30" i="12"/>
  <c r="EE30" i="12"/>
  <c r="EF30" i="12"/>
  <c r="DX31" i="12"/>
  <c r="DY31" i="12"/>
  <c r="DZ31" i="12"/>
  <c r="EA31" i="12"/>
  <c r="EB31" i="12"/>
  <c r="EC31" i="12"/>
  <c r="ED31" i="12"/>
  <c r="EE31" i="12"/>
  <c r="EF31" i="12"/>
  <c r="DX32" i="12"/>
  <c r="DY32" i="12"/>
  <c r="DZ32" i="12"/>
  <c r="EA32" i="12"/>
  <c r="EB32" i="12"/>
  <c r="EC32" i="12"/>
  <c r="ED32" i="12"/>
  <c r="EE32" i="12"/>
  <c r="EF32" i="12"/>
  <c r="DX33" i="12"/>
  <c r="DY33" i="12"/>
  <c r="DZ33" i="12"/>
  <c r="EA33" i="12"/>
  <c r="EB33" i="12"/>
  <c r="EC33" i="12"/>
  <c r="ED33" i="12"/>
  <c r="EE33" i="12"/>
  <c r="EF33" i="12"/>
  <c r="DX34" i="12"/>
  <c r="DY34" i="12"/>
  <c r="DZ34" i="12"/>
  <c r="EA34" i="12"/>
  <c r="EB34" i="12"/>
  <c r="EC34" i="12"/>
  <c r="ED34" i="12"/>
  <c r="EE34" i="12"/>
  <c r="EF34" i="12"/>
  <c r="DX35" i="12"/>
  <c r="DY35" i="12"/>
  <c r="DZ35" i="12"/>
  <c r="EA35" i="12"/>
  <c r="EB35" i="12"/>
  <c r="EC35" i="12"/>
  <c r="ED35" i="12"/>
  <c r="EE35" i="12"/>
  <c r="EF35" i="12"/>
  <c r="DX36" i="12"/>
  <c r="DY36" i="12"/>
  <c r="DZ36" i="12"/>
  <c r="EA36" i="12"/>
  <c r="EB36" i="12"/>
  <c r="EC36" i="12"/>
  <c r="ED36" i="12"/>
  <c r="EE36" i="12"/>
  <c r="EF36" i="12"/>
  <c r="DX37" i="12"/>
  <c r="DY37" i="12"/>
  <c r="DZ37" i="12"/>
  <c r="EA37" i="12"/>
  <c r="EB37" i="12"/>
  <c r="EC37" i="12"/>
  <c r="ED37" i="12"/>
  <c r="EE37" i="12"/>
  <c r="EF37" i="12"/>
  <c r="DX38" i="12"/>
  <c r="DY38" i="12"/>
  <c r="DZ38" i="12"/>
  <c r="EA38" i="12"/>
  <c r="EB38" i="12"/>
  <c r="EC38" i="12"/>
  <c r="ED38" i="12"/>
  <c r="EE38" i="12"/>
  <c r="EF38" i="12"/>
  <c r="DX39" i="12"/>
  <c r="DY39" i="12"/>
  <c r="DZ39" i="12"/>
  <c r="EA39" i="12"/>
  <c r="EB39" i="12"/>
  <c r="EC39" i="12"/>
  <c r="ED39" i="12"/>
  <c r="EE39" i="12"/>
  <c r="EF39" i="12"/>
  <c r="DX40" i="12"/>
  <c r="DY40" i="12"/>
  <c r="DZ40" i="12"/>
  <c r="EA40" i="12"/>
  <c r="EB40" i="12"/>
  <c r="EC40" i="12"/>
  <c r="ED40" i="12"/>
  <c r="EE40" i="12"/>
  <c r="EF40" i="12"/>
  <c r="DX41" i="12"/>
  <c r="DY41" i="12"/>
  <c r="DZ41" i="12"/>
  <c r="EA41" i="12"/>
  <c r="EB41" i="12"/>
  <c r="EC41" i="12"/>
  <c r="ED41" i="12"/>
  <c r="EE41" i="12"/>
  <c r="EF41" i="12"/>
  <c r="DX42" i="12"/>
  <c r="DY42" i="12"/>
  <c r="DZ42" i="12"/>
  <c r="EA42" i="12"/>
  <c r="EB42" i="12"/>
  <c r="EC42" i="12"/>
  <c r="ED42" i="12"/>
  <c r="EE42" i="12"/>
  <c r="EF42" i="12"/>
  <c r="DX43" i="12"/>
  <c r="DY43" i="12"/>
  <c r="DZ43" i="12"/>
  <c r="EA43" i="12"/>
  <c r="EB43" i="12"/>
  <c r="EC43" i="12"/>
  <c r="ED43" i="12"/>
  <c r="EE43" i="12"/>
  <c r="EF43" i="12"/>
  <c r="DX44" i="12"/>
  <c r="DY44" i="12"/>
  <c r="DZ44" i="12"/>
  <c r="EA44" i="12"/>
  <c r="EB44" i="12"/>
  <c r="EC44" i="12"/>
  <c r="ED44" i="12"/>
  <c r="EE44" i="12"/>
  <c r="EF44" i="12"/>
  <c r="DX9" i="12"/>
  <c r="DY9" i="12"/>
  <c r="DZ9" i="12"/>
  <c r="EA9" i="12"/>
  <c r="EB9" i="12"/>
  <c r="EC9" i="12"/>
  <c r="ED9" i="12"/>
  <c r="EE9" i="12"/>
  <c r="EF9" i="12"/>
  <c r="DX10" i="12"/>
  <c r="DY10" i="12"/>
  <c r="DZ10" i="12"/>
  <c r="EA10" i="12"/>
  <c r="EB10" i="12"/>
  <c r="EC10" i="12"/>
  <c r="ED10" i="12"/>
  <c r="EE10" i="12"/>
  <c r="EF10" i="12"/>
  <c r="DX11" i="12"/>
  <c r="DY11" i="12"/>
  <c r="DZ11" i="12"/>
  <c r="EA11" i="12"/>
  <c r="EB11" i="12"/>
  <c r="EC11" i="12"/>
  <c r="ED11" i="12"/>
  <c r="EE11" i="12"/>
  <c r="EF11" i="12"/>
  <c r="DX12" i="12"/>
  <c r="DY12" i="12"/>
  <c r="DZ12" i="12"/>
  <c r="EA12" i="12"/>
  <c r="EB12" i="12"/>
  <c r="EC12" i="12"/>
  <c r="ED12" i="12"/>
  <c r="EE12" i="12"/>
  <c r="EF12" i="12"/>
  <c r="DX13" i="12"/>
  <c r="DY13" i="12"/>
  <c r="DZ13" i="12"/>
  <c r="EA13" i="12"/>
  <c r="EB13" i="12"/>
  <c r="EC13" i="12"/>
  <c r="ED13" i="12"/>
  <c r="EE13" i="12"/>
  <c r="EF13" i="12"/>
  <c r="DX14" i="12"/>
  <c r="DY14" i="12"/>
  <c r="DZ14" i="12"/>
  <c r="EA14" i="12"/>
  <c r="EB14" i="12"/>
  <c r="EC14" i="12"/>
  <c r="ED14" i="12"/>
  <c r="EE14" i="12"/>
  <c r="EF14" i="12"/>
  <c r="DX15" i="12"/>
  <c r="DY15" i="12"/>
  <c r="DZ15" i="12"/>
  <c r="EA15" i="12"/>
  <c r="EB15" i="12"/>
  <c r="EC15" i="12"/>
  <c r="ED15" i="12"/>
  <c r="EE15" i="12"/>
  <c r="EF15" i="12"/>
  <c r="DX16" i="12"/>
  <c r="DY16" i="12"/>
  <c r="DZ16" i="12"/>
  <c r="EA16" i="12"/>
  <c r="EB16" i="12"/>
  <c r="EC16" i="12"/>
  <c r="ED16" i="12"/>
  <c r="EE16" i="12"/>
  <c r="EF16" i="12"/>
  <c r="DX17" i="12"/>
  <c r="DY17" i="12"/>
  <c r="DZ17" i="12"/>
  <c r="EA17" i="12"/>
  <c r="EB17" i="12"/>
  <c r="EC17" i="12"/>
  <c r="ED17" i="12"/>
  <c r="EE17" i="12"/>
  <c r="EF17" i="12"/>
  <c r="DX18" i="12"/>
  <c r="DY18" i="12"/>
  <c r="DZ18" i="12"/>
  <c r="EA18" i="12"/>
  <c r="EB18" i="12"/>
  <c r="EC18" i="12"/>
  <c r="ED18" i="12"/>
  <c r="EE18" i="12"/>
  <c r="EF18" i="12"/>
  <c r="DX19" i="12"/>
  <c r="DY19" i="12"/>
  <c r="DZ19" i="12"/>
  <c r="EA19" i="12"/>
  <c r="EB19" i="12"/>
  <c r="EC19" i="12"/>
  <c r="ED19" i="12"/>
  <c r="EE19" i="12"/>
  <c r="EF19" i="12"/>
  <c r="DX20" i="12"/>
  <c r="DY20" i="12"/>
  <c r="DZ20" i="12"/>
  <c r="EA20" i="12"/>
  <c r="EB20" i="12"/>
  <c r="EC20" i="12"/>
  <c r="ED20" i="12"/>
  <c r="EE20" i="12"/>
  <c r="EF20" i="12"/>
  <c r="DX21" i="12"/>
  <c r="DY21" i="12"/>
  <c r="DZ21" i="12"/>
  <c r="EA21" i="12"/>
  <c r="EB21" i="12"/>
  <c r="EC21" i="12"/>
  <c r="ED21" i="12"/>
  <c r="EE21" i="12"/>
  <c r="EF21" i="12"/>
  <c r="EF8" i="12"/>
  <c r="EE8" i="12"/>
  <c r="ED8" i="12"/>
  <c r="EC8" i="12"/>
  <c r="EB8" i="12"/>
  <c r="EA8" i="12"/>
  <c r="DZ8" i="12"/>
  <c r="DY8" i="12"/>
  <c r="DW18" i="12"/>
  <c r="DW19" i="12"/>
  <c r="DW20" i="12"/>
  <c r="DW21" i="12"/>
  <c r="DW22" i="12"/>
  <c r="DW23" i="12"/>
  <c r="DW24" i="12"/>
  <c r="DW25" i="12"/>
  <c r="DW26" i="12"/>
  <c r="DW27" i="12"/>
  <c r="DW28" i="12"/>
  <c r="DW29" i="12"/>
  <c r="DW30" i="12"/>
  <c r="DW31" i="12"/>
  <c r="DW32" i="12"/>
  <c r="DW33" i="12"/>
  <c r="DW34" i="12"/>
  <c r="DW35" i="12"/>
  <c r="DW36" i="12"/>
  <c r="DW37" i="12"/>
  <c r="DW38" i="12"/>
  <c r="DW39" i="12"/>
  <c r="DW40" i="12"/>
  <c r="DW41" i="12"/>
  <c r="DW42" i="12"/>
  <c r="DW43" i="12"/>
  <c r="DW44" i="12"/>
  <c r="DW9" i="12"/>
  <c r="DW10" i="12"/>
  <c r="DW11" i="12"/>
  <c r="DW12" i="12"/>
  <c r="DW13" i="12"/>
  <c r="DW14" i="12"/>
  <c r="DW15" i="12"/>
  <c r="DW16" i="12"/>
  <c r="DW17" i="12"/>
  <c r="DW8" i="12"/>
  <c r="DX8" i="12"/>
  <c r="BW34" i="12"/>
  <c r="BX34" i="12"/>
  <c r="BY34" i="12"/>
  <c r="BZ34" i="12"/>
  <c r="CA34" i="12"/>
  <c r="CB34" i="12"/>
  <c r="BW35" i="12"/>
  <c r="BX35" i="12"/>
  <c r="BY35" i="12"/>
  <c r="BZ35" i="12"/>
  <c r="CA35" i="12"/>
  <c r="CB35" i="12"/>
  <c r="BW36" i="12"/>
  <c r="BX36" i="12"/>
  <c r="BY36" i="12"/>
  <c r="BZ36" i="12"/>
  <c r="CA36" i="12"/>
  <c r="CB36" i="12"/>
  <c r="BW37" i="12"/>
  <c r="BX37" i="12"/>
  <c r="BY37" i="12"/>
  <c r="BZ37" i="12"/>
  <c r="CA37" i="12"/>
  <c r="CB37" i="12"/>
  <c r="BW38" i="12"/>
  <c r="BX38" i="12"/>
  <c r="BY38" i="12"/>
  <c r="BZ38" i="12"/>
  <c r="CA38" i="12"/>
  <c r="CB38" i="12"/>
  <c r="BW39" i="12"/>
  <c r="BX39" i="12"/>
  <c r="BY39" i="12"/>
  <c r="BZ39" i="12"/>
  <c r="CA39" i="12"/>
  <c r="CB39" i="12"/>
  <c r="BW40" i="12"/>
  <c r="BX40" i="12"/>
  <c r="BY40" i="12"/>
  <c r="BZ40" i="12"/>
  <c r="CA40" i="12"/>
  <c r="CB40" i="12"/>
  <c r="BW41" i="12"/>
  <c r="BX41" i="12"/>
  <c r="BY41" i="12"/>
  <c r="BZ41" i="12"/>
  <c r="CA41" i="12"/>
  <c r="CB41" i="12"/>
  <c r="BW42" i="12"/>
  <c r="BX42" i="12"/>
  <c r="BY42" i="12"/>
  <c r="BZ42" i="12"/>
  <c r="CA42" i="12"/>
  <c r="CB42" i="12"/>
  <c r="BW43" i="12"/>
  <c r="BX43" i="12"/>
  <c r="BY43" i="12"/>
  <c r="BZ43" i="12"/>
  <c r="CA43" i="12"/>
  <c r="CB43" i="12"/>
  <c r="BW44" i="12"/>
  <c r="BX44" i="12"/>
  <c r="BY44" i="12"/>
  <c r="BZ44" i="12"/>
  <c r="CA44" i="12"/>
  <c r="CB44" i="12"/>
  <c r="BW21" i="12"/>
  <c r="BX21" i="12"/>
  <c r="BY21" i="12"/>
  <c r="BZ21" i="12"/>
  <c r="CA21" i="12"/>
  <c r="CB21" i="12"/>
  <c r="BW22" i="12"/>
  <c r="BX22" i="12"/>
  <c r="BY22" i="12"/>
  <c r="BZ22" i="12"/>
  <c r="CA22" i="12"/>
  <c r="CB22" i="12"/>
  <c r="BW23" i="12"/>
  <c r="BX23" i="12"/>
  <c r="BY23" i="12"/>
  <c r="BZ23" i="12"/>
  <c r="CA23" i="12"/>
  <c r="CB23" i="12"/>
  <c r="BW24" i="12"/>
  <c r="BX24" i="12"/>
  <c r="BY24" i="12"/>
  <c r="BZ24" i="12"/>
  <c r="CA24" i="12"/>
  <c r="CB24" i="12"/>
  <c r="BW25" i="12"/>
  <c r="BX25" i="12"/>
  <c r="BY25" i="12"/>
  <c r="BZ25" i="12"/>
  <c r="CA25" i="12"/>
  <c r="CB25" i="12"/>
  <c r="BW26" i="12"/>
  <c r="BX26" i="12"/>
  <c r="BY26" i="12"/>
  <c r="BZ26" i="12"/>
  <c r="CA26" i="12"/>
  <c r="CB26" i="12"/>
  <c r="BW27" i="12"/>
  <c r="BX27" i="12"/>
  <c r="BY27" i="12"/>
  <c r="BZ27" i="12"/>
  <c r="CA27" i="12"/>
  <c r="CB27" i="12"/>
  <c r="BW28" i="12"/>
  <c r="BX28" i="12"/>
  <c r="BY28" i="12"/>
  <c r="BZ28" i="12"/>
  <c r="CA28" i="12"/>
  <c r="CB28" i="12"/>
  <c r="BW29" i="12"/>
  <c r="BX29" i="12"/>
  <c r="BY29" i="12"/>
  <c r="BZ29" i="12"/>
  <c r="CA29" i="12"/>
  <c r="CB29" i="12"/>
  <c r="BW30" i="12"/>
  <c r="BX30" i="12"/>
  <c r="BY30" i="12"/>
  <c r="BZ30" i="12"/>
  <c r="CA30" i="12"/>
  <c r="CB30" i="12"/>
  <c r="BW31" i="12"/>
  <c r="BX31" i="12"/>
  <c r="BY31" i="12"/>
  <c r="BZ31" i="12"/>
  <c r="CA31" i="12"/>
  <c r="CB31" i="12"/>
  <c r="BW32" i="12"/>
  <c r="BX32" i="12"/>
  <c r="BY32" i="12"/>
  <c r="BZ32" i="12"/>
  <c r="CA32" i="12"/>
  <c r="CB32" i="12"/>
  <c r="BW33" i="12"/>
  <c r="BX33" i="12"/>
  <c r="BY33" i="12"/>
  <c r="BZ33" i="12"/>
  <c r="CA33" i="12"/>
  <c r="CB33" i="12"/>
  <c r="BW9" i="12"/>
  <c r="BX9" i="12"/>
  <c r="BY9" i="12"/>
  <c r="BZ9" i="12"/>
  <c r="CA9" i="12"/>
  <c r="CB9" i="12"/>
  <c r="BW10" i="12"/>
  <c r="BX10" i="12"/>
  <c r="BY10" i="12"/>
  <c r="BZ10" i="12"/>
  <c r="CA10" i="12"/>
  <c r="CB10" i="12"/>
  <c r="BW11" i="12"/>
  <c r="BX11" i="12"/>
  <c r="BY11" i="12"/>
  <c r="BZ11" i="12"/>
  <c r="CA11" i="12"/>
  <c r="CB11" i="12"/>
  <c r="BW12" i="12"/>
  <c r="BX12" i="12"/>
  <c r="BY12" i="12"/>
  <c r="BZ12" i="12"/>
  <c r="CA12" i="12"/>
  <c r="CB12" i="12"/>
  <c r="BW13" i="12"/>
  <c r="BX13" i="12"/>
  <c r="BY13" i="12"/>
  <c r="BZ13" i="12"/>
  <c r="CA13" i="12"/>
  <c r="CB13" i="12"/>
  <c r="BW14" i="12"/>
  <c r="BX14" i="12"/>
  <c r="BY14" i="12"/>
  <c r="BZ14" i="12"/>
  <c r="CA14" i="12"/>
  <c r="CB14" i="12"/>
  <c r="BW15" i="12"/>
  <c r="BX15" i="12"/>
  <c r="BY15" i="12"/>
  <c r="BZ15" i="12"/>
  <c r="CA15" i="12"/>
  <c r="CB15" i="12"/>
  <c r="BW16" i="12"/>
  <c r="BX16" i="12"/>
  <c r="BY16" i="12"/>
  <c r="BZ16" i="12"/>
  <c r="CA16" i="12"/>
  <c r="CB16" i="12"/>
  <c r="BW17" i="12"/>
  <c r="BX17" i="12"/>
  <c r="BY17" i="12"/>
  <c r="BZ17" i="12"/>
  <c r="CA17" i="12"/>
  <c r="CB17" i="12"/>
  <c r="BW18" i="12"/>
  <c r="BX18" i="12"/>
  <c r="BY18" i="12"/>
  <c r="BZ18" i="12"/>
  <c r="CA18" i="12"/>
  <c r="CB18" i="12"/>
  <c r="BW19" i="12"/>
  <c r="BX19" i="12"/>
  <c r="BY19" i="12"/>
  <c r="BZ19" i="12"/>
  <c r="CA19" i="12"/>
  <c r="CB19" i="12"/>
  <c r="BW20" i="12"/>
  <c r="BX20" i="12"/>
  <c r="BY20" i="12"/>
  <c r="BZ20" i="12"/>
  <c r="CA20" i="12"/>
  <c r="CB20" i="12"/>
  <c r="CB8" i="12"/>
  <c r="CA8" i="12"/>
  <c r="BZ8" i="12"/>
  <c r="BY8" i="12"/>
  <c r="BX8" i="12"/>
  <c r="BW8" i="12"/>
  <c r="BV42" i="12"/>
  <c r="BV43" i="12"/>
  <c r="BV44" i="12"/>
  <c r="BV33" i="12"/>
  <c r="BV34" i="12"/>
  <c r="BV35" i="12"/>
  <c r="BV36" i="12"/>
  <c r="BV37" i="12"/>
  <c r="BV38" i="12"/>
  <c r="BV39" i="12"/>
  <c r="BV40" i="12"/>
  <c r="BV41" i="12"/>
  <c r="BV20" i="12"/>
  <c r="BV21" i="12"/>
  <c r="BV22" i="12"/>
  <c r="BV23" i="12"/>
  <c r="BV24" i="12"/>
  <c r="BV25" i="12"/>
  <c r="BV26" i="12"/>
  <c r="BV27" i="12"/>
  <c r="BV28" i="12"/>
  <c r="BV29" i="12"/>
  <c r="BV30" i="12"/>
  <c r="BV31" i="12"/>
  <c r="BV32" i="12"/>
  <c r="BV9" i="12"/>
  <c r="BV10" i="12"/>
  <c r="BV11" i="12"/>
  <c r="BV12" i="12"/>
  <c r="BV13" i="12"/>
  <c r="BV14" i="12"/>
  <c r="BV15" i="12"/>
  <c r="BV16" i="12"/>
  <c r="BV17" i="12"/>
  <c r="BV18" i="12"/>
  <c r="BV19" i="12"/>
  <c r="BV8" i="12"/>
  <c r="BU35" i="12"/>
  <c r="BU36" i="12"/>
  <c r="BU37" i="12"/>
  <c r="BU38" i="12"/>
  <c r="BU39" i="12"/>
  <c r="BU40" i="12"/>
  <c r="BU41" i="12"/>
  <c r="BU42" i="12"/>
  <c r="BU43" i="12"/>
  <c r="BU44" i="12"/>
  <c r="BU20" i="12"/>
  <c r="BU21" i="12"/>
  <c r="BU22" i="12"/>
  <c r="BU23" i="12"/>
  <c r="BU24" i="12"/>
  <c r="BU25" i="12"/>
  <c r="BU26" i="12"/>
  <c r="BU27" i="12"/>
  <c r="BU28" i="12"/>
  <c r="BU29" i="12"/>
  <c r="BU30" i="12"/>
  <c r="BU31" i="12"/>
  <c r="BU32" i="12"/>
  <c r="BU33" i="12"/>
  <c r="BU34" i="12"/>
  <c r="BU9" i="12"/>
  <c r="BU10" i="12"/>
  <c r="BU11" i="12"/>
  <c r="BU12" i="12"/>
  <c r="BU13" i="12"/>
  <c r="BU14" i="12"/>
  <c r="BU15" i="12"/>
  <c r="BU16" i="12"/>
  <c r="BU17" i="12"/>
  <c r="BU18" i="12"/>
  <c r="BU19" i="12"/>
  <c r="BU8" i="12"/>
  <c r="BT8" i="12"/>
  <c r="BS8" i="12" s="1"/>
  <c r="BT37" i="12"/>
  <c r="BS37" i="12" s="1"/>
  <c r="BT38" i="12"/>
  <c r="BS38" i="12" s="1"/>
  <c r="BT39" i="12"/>
  <c r="BS39" i="12" s="1"/>
  <c r="BT40" i="12"/>
  <c r="BT41" i="12"/>
  <c r="BT42" i="12"/>
  <c r="BT43" i="12"/>
  <c r="BS43" i="12" s="1"/>
  <c r="BT44" i="12"/>
  <c r="BS44" i="12" s="1"/>
  <c r="BT17" i="12"/>
  <c r="BS17" i="12" s="1"/>
  <c r="BT18" i="12"/>
  <c r="BS18" i="12" s="1"/>
  <c r="BT19" i="12"/>
  <c r="BT20" i="12"/>
  <c r="BT21" i="12"/>
  <c r="BS21" i="12" s="1"/>
  <c r="BT22" i="12"/>
  <c r="BS22" i="12" s="1"/>
  <c r="BT23" i="12"/>
  <c r="BS23" i="12" s="1"/>
  <c r="BT24" i="12"/>
  <c r="BS24" i="12" s="1"/>
  <c r="BT25" i="12"/>
  <c r="BS25" i="12" s="1"/>
  <c r="BT26" i="12"/>
  <c r="BT27" i="12"/>
  <c r="BS27" i="12" s="1"/>
  <c r="BT28" i="12"/>
  <c r="BT29" i="12"/>
  <c r="BS29" i="12" s="1"/>
  <c r="BT30" i="12"/>
  <c r="BS30" i="12" s="1"/>
  <c r="BT31" i="12"/>
  <c r="BS31" i="12" s="1"/>
  <c r="BT32" i="12"/>
  <c r="BS32" i="12" s="1"/>
  <c r="BT33" i="12"/>
  <c r="BS33" i="12" s="1"/>
  <c r="BT34" i="12"/>
  <c r="BT35" i="12"/>
  <c r="BS35" i="12" s="1"/>
  <c r="BT36" i="12"/>
  <c r="BS36" i="12" s="1"/>
  <c r="BT9" i="12"/>
  <c r="BS9" i="12" s="1"/>
  <c r="BT10" i="12"/>
  <c r="BS10" i="12" s="1"/>
  <c r="BT11" i="12"/>
  <c r="BS11" i="12" s="1"/>
  <c r="BT12" i="12"/>
  <c r="BS12" i="12" s="1"/>
  <c r="BT13" i="12"/>
  <c r="BS13" i="12" s="1"/>
  <c r="BT14" i="12"/>
  <c r="BS14" i="12" s="1"/>
  <c r="BT15" i="12"/>
  <c r="BS15" i="12" s="1"/>
  <c r="BT16" i="12"/>
  <c r="EG9" i="12"/>
  <c r="EG10" i="12"/>
  <c r="D7" i="6" s="1"/>
  <c r="EG11" i="12"/>
  <c r="EG12" i="12"/>
  <c r="EG13" i="12"/>
  <c r="EG14" i="12"/>
  <c r="EG15" i="12"/>
  <c r="EG16" i="12"/>
  <c r="EG17" i="12"/>
  <c r="EG18" i="12"/>
  <c r="D15" i="6" s="1"/>
  <c r="EG19" i="12"/>
  <c r="D16" i="6" s="1"/>
  <c r="EG20" i="12"/>
  <c r="EG21" i="12"/>
  <c r="EG22" i="12"/>
  <c r="EG23" i="12"/>
  <c r="EG24" i="12"/>
  <c r="EG25" i="12"/>
  <c r="EG26" i="12"/>
  <c r="D24" i="6" s="1"/>
  <c r="EG27" i="12"/>
  <c r="D25" i="6" s="1"/>
  <c r="EG28" i="12"/>
  <c r="EG29" i="12"/>
  <c r="EG30" i="12"/>
  <c r="EG31" i="12"/>
  <c r="EG32" i="12"/>
  <c r="EG33" i="12"/>
  <c r="EG34" i="12"/>
  <c r="D33" i="6" s="1"/>
  <c r="EG35" i="12"/>
  <c r="D34" i="6" s="1"/>
  <c r="EG36" i="12"/>
  <c r="D35" i="6" s="1"/>
  <c r="EG37" i="12"/>
  <c r="EG38" i="12"/>
  <c r="EG39" i="12"/>
  <c r="EG40" i="12"/>
  <c r="EG41" i="12"/>
  <c r="EG42" i="12"/>
  <c r="D41" i="6" s="1"/>
  <c r="EG43" i="12"/>
  <c r="D42" i="6" s="1"/>
  <c r="EG44" i="12"/>
  <c r="D43" i="6" s="1"/>
  <c r="AH40" i="12"/>
  <c r="AH41" i="12"/>
  <c r="AH42" i="12"/>
  <c r="AH43" i="12"/>
  <c r="AH44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8" i="12"/>
  <c r="AG36" i="12"/>
  <c r="AG37" i="12"/>
  <c r="AG38" i="12"/>
  <c r="AG39" i="12"/>
  <c r="AG40" i="12"/>
  <c r="AG41" i="12"/>
  <c r="AG42" i="12"/>
  <c r="AG43" i="12"/>
  <c r="AG44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8" i="12"/>
  <c r="AF40" i="12"/>
  <c r="AF41" i="12"/>
  <c r="AF42" i="12"/>
  <c r="AF43" i="12"/>
  <c r="AF44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8" i="12"/>
  <c r="AE35" i="12"/>
  <c r="AE36" i="12"/>
  <c r="AE37" i="12"/>
  <c r="AE38" i="12"/>
  <c r="AE39" i="12"/>
  <c r="AE40" i="12"/>
  <c r="AE41" i="12"/>
  <c r="AE42" i="12"/>
  <c r="AE43" i="12"/>
  <c r="AE44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8" i="12"/>
  <c r="AD44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22" i="12"/>
  <c r="AD23" i="12"/>
  <c r="AD24" i="12"/>
  <c r="AD25" i="12"/>
  <c r="AD26" i="12"/>
  <c r="AD27" i="12"/>
  <c r="AD28" i="12"/>
  <c r="AD29" i="12"/>
  <c r="AD30" i="12"/>
  <c r="AD31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8" i="12"/>
  <c r="AC38" i="12"/>
  <c r="AC39" i="12"/>
  <c r="AC40" i="12"/>
  <c r="AC41" i="12"/>
  <c r="AC42" i="12"/>
  <c r="AC43" i="12"/>
  <c r="AC44" i="12"/>
  <c r="AC28" i="12"/>
  <c r="AC29" i="12"/>
  <c r="AC30" i="12"/>
  <c r="AC31" i="12"/>
  <c r="AC32" i="12"/>
  <c r="AC33" i="12"/>
  <c r="AC34" i="12"/>
  <c r="AC35" i="12"/>
  <c r="AC36" i="12"/>
  <c r="AC37" i="12"/>
  <c r="AC21" i="12"/>
  <c r="AC22" i="12"/>
  <c r="AC23" i="12"/>
  <c r="AC24" i="12"/>
  <c r="AC25" i="12"/>
  <c r="AC26" i="12"/>
  <c r="AC27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8" i="12"/>
  <c r="AB38" i="12"/>
  <c r="AB39" i="12"/>
  <c r="AB40" i="12"/>
  <c r="AB41" i="12"/>
  <c r="AB42" i="12"/>
  <c r="AB43" i="12"/>
  <c r="AB44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Z8" i="12"/>
  <c r="Y8" i="12" s="1"/>
  <c r="AA8" i="12"/>
  <c r="AB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Z36" i="12"/>
  <c r="Y36" i="12" s="1"/>
  <c r="Z37" i="12"/>
  <c r="Y37" i="12" s="1"/>
  <c r="Z38" i="12"/>
  <c r="Y38" i="12" s="1"/>
  <c r="EQ38" i="12" s="1"/>
  <c r="Z39" i="12"/>
  <c r="Y39" i="12" s="1"/>
  <c r="Z40" i="12"/>
  <c r="Z41" i="12"/>
  <c r="Z42" i="12"/>
  <c r="Z43" i="12"/>
  <c r="Y43" i="12" s="1"/>
  <c r="Z44" i="12"/>
  <c r="Y44" i="12" s="1"/>
  <c r="Z21" i="12"/>
  <c r="Y21" i="12" s="1"/>
  <c r="Z22" i="12"/>
  <c r="Y22" i="12" s="1"/>
  <c r="EQ22" i="12" s="1"/>
  <c r="Z23" i="12"/>
  <c r="Y23" i="12" s="1"/>
  <c r="EQ23" i="12" s="1"/>
  <c r="Z24" i="12"/>
  <c r="Y24" i="12" s="1"/>
  <c r="EQ24" i="12" s="1"/>
  <c r="Z25" i="12"/>
  <c r="Y25" i="12" s="1"/>
  <c r="Z26" i="12"/>
  <c r="Z27" i="12"/>
  <c r="Y27" i="12" s="1"/>
  <c r="Z28" i="12"/>
  <c r="Z29" i="12"/>
  <c r="Y29" i="12" s="1"/>
  <c r="Z30" i="12"/>
  <c r="Y30" i="12" s="1"/>
  <c r="EQ30" i="12" s="1"/>
  <c r="Z31" i="12"/>
  <c r="Y31" i="12" s="1"/>
  <c r="Z32" i="12"/>
  <c r="Z33" i="12"/>
  <c r="Y33" i="12" s="1"/>
  <c r="Z34" i="12"/>
  <c r="Z35" i="12"/>
  <c r="Y35" i="12" s="1"/>
  <c r="Z9" i="12"/>
  <c r="Y9" i="12" s="1"/>
  <c r="Z10" i="12"/>
  <c r="Y10" i="12" s="1"/>
  <c r="Z11" i="12"/>
  <c r="Y11" i="12" s="1"/>
  <c r="Z12" i="12"/>
  <c r="Y12" i="12" s="1"/>
  <c r="Z13" i="12"/>
  <c r="Y13" i="12" s="1"/>
  <c r="Z14" i="12"/>
  <c r="Y14" i="12" s="1"/>
  <c r="Z15" i="12"/>
  <c r="Y15" i="12" s="1"/>
  <c r="Z16" i="12"/>
  <c r="Z17" i="12"/>
  <c r="Y17" i="12" s="1"/>
  <c r="Z18" i="12"/>
  <c r="Y18" i="12" s="1"/>
  <c r="Z19" i="12"/>
  <c r="Z20" i="12"/>
  <c r="Y32" i="12"/>
  <c r="EQ32" i="12" s="1"/>
  <c r="J19" i="6"/>
  <c r="D19" i="6"/>
  <c r="V28" i="6"/>
  <c r="D10" i="14"/>
  <c r="Q10" i="14"/>
  <c r="P8" i="6"/>
  <c r="V8" i="6"/>
  <c r="V6" i="6"/>
  <c r="V5" i="6"/>
  <c r="V7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" i="6"/>
  <c r="EQ29" i="12" l="1"/>
  <c r="EQ21" i="12"/>
  <c r="EQ35" i="12"/>
  <c r="EQ27" i="12"/>
  <c r="EQ15" i="12"/>
  <c r="FA15" i="12" s="1"/>
  <c r="FK15" i="12" s="1"/>
  <c r="EQ39" i="12"/>
  <c r="FA39" i="12" s="1"/>
  <c r="FK39" i="12" s="1"/>
  <c r="EQ36" i="12"/>
  <c r="FA36" i="12" s="1"/>
  <c r="FK36" i="12" s="1"/>
  <c r="EQ25" i="12"/>
  <c r="FA25" i="12" s="1"/>
  <c r="FK25" i="12" s="1"/>
  <c r="FA23" i="12"/>
  <c r="FK23" i="12" s="1"/>
  <c r="EQ31" i="12"/>
  <c r="FA31" i="12" s="1"/>
  <c r="FK31" i="12" s="1"/>
  <c r="FA38" i="12"/>
  <c r="FK38" i="12" s="1"/>
  <c r="EQ13" i="12"/>
  <c r="FA13" i="12" s="1"/>
  <c r="FK13" i="12" s="1"/>
  <c r="FA22" i="12"/>
  <c r="FK22" i="12" s="1"/>
  <c r="EQ37" i="12"/>
  <c r="FA37" i="12" s="1"/>
  <c r="FK37" i="12" s="1"/>
  <c r="EQ8" i="12"/>
  <c r="FA8" i="12" s="1"/>
  <c r="FK8" i="12" s="1"/>
  <c r="FA29" i="12"/>
  <c r="FK29" i="12" s="1"/>
  <c r="FA21" i="12"/>
  <c r="FK21" i="12" s="1"/>
  <c r="EQ17" i="12"/>
  <c r="FA17" i="12" s="1"/>
  <c r="FK17" i="12" s="1"/>
  <c r="EQ44" i="12"/>
  <c r="FA44" i="12" s="1"/>
  <c r="FK44" i="12" s="1"/>
  <c r="EQ12" i="12"/>
  <c r="FA12" i="12" s="1"/>
  <c r="FK12" i="12" s="1"/>
  <c r="FA30" i="12"/>
  <c r="FK30" i="12" s="1"/>
  <c r="FA35" i="12"/>
  <c r="FK35" i="12" s="1"/>
  <c r="FA27" i="12"/>
  <c r="FK27" i="12" s="1"/>
  <c r="FA32" i="12"/>
  <c r="FK32" i="12" s="1"/>
  <c r="FA24" i="12"/>
  <c r="FK24" i="12" s="1"/>
  <c r="EQ18" i="12"/>
  <c r="FA18" i="12" s="1"/>
  <c r="FK18" i="12" s="1"/>
  <c r="EQ14" i="12"/>
  <c r="FA14" i="12" s="1"/>
  <c r="FK14" i="12" s="1"/>
  <c r="EQ9" i="12"/>
  <c r="FA9" i="12" s="1"/>
  <c r="FK9" i="12" s="1"/>
  <c r="EQ11" i="12"/>
  <c r="FA11" i="12" s="1"/>
  <c r="FK11" i="12" s="1"/>
  <c r="EQ10" i="12"/>
  <c r="FA10" i="12" s="1"/>
  <c r="FK10" i="12" s="1"/>
  <c r="EQ43" i="12"/>
  <c r="FA43" i="12" s="1"/>
  <c r="FK43" i="12" s="1"/>
  <c r="EQ33" i="12"/>
  <c r="FA33" i="12" s="1"/>
  <c r="FK33" i="12" s="1"/>
  <c r="EG8" i="12"/>
  <c r="D4" i="6" s="1"/>
  <c r="D14" i="6"/>
  <c r="D11" i="6"/>
  <c r="D5" i="6"/>
  <c r="D28" i="6"/>
  <c r="D23" i="6"/>
  <c r="D20" i="6"/>
  <c r="D40" i="6"/>
  <c r="D32" i="6"/>
  <c r="D39" i="6"/>
  <c r="D31" i="6"/>
  <c r="D22" i="6"/>
  <c r="D13" i="6"/>
  <c r="D6" i="6"/>
  <c r="D38" i="6"/>
  <c r="D30" i="6"/>
  <c r="D21" i="6"/>
  <c r="D12" i="6"/>
  <c r="D37" i="6"/>
  <c r="D29" i="6"/>
  <c r="D36" i="6"/>
  <c r="D27" i="6"/>
  <c r="D18" i="6"/>
  <c r="D10" i="6"/>
  <c r="D26" i="6"/>
  <c r="D17" i="6"/>
  <c r="D9" i="6"/>
  <c r="D8" i="6"/>
  <c r="BS19" i="12" l="1"/>
  <c r="BS40" i="12"/>
  <c r="BS34" i="12"/>
  <c r="BS20" i="12"/>
  <c r="BS41" i="12"/>
  <c r="BS42" i="12"/>
  <c r="BS26" i="12"/>
  <c r="BS16" i="12"/>
  <c r="BS28" i="12"/>
  <c r="D6" i="14"/>
  <c r="Y19" i="12"/>
  <c r="Y41" i="12"/>
  <c r="Y20" i="12"/>
  <c r="Y42" i="12"/>
  <c r="Y34" i="12"/>
  <c r="Y26" i="12"/>
  <c r="Y16" i="12"/>
  <c r="Y28" i="12"/>
  <c r="Y40" i="12"/>
  <c r="U8" i="14"/>
  <c r="T6" i="6"/>
  <c r="V45" i="14"/>
  <c r="U45" i="14"/>
  <c r="T45" i="14"/>
  <c r="S45" i="14"/>
  <c r="R45" i="14"/>
  <c r="Q45" i="14"/>
  <c r="I45" i="14"/>
  <c r="H45" i="14"/>
  <c r="G45" i="14"/>
  <c r="F45" i="14"/>
  <c r="E45" i="14"/>
  <c r="D45" i="14"/>
  <c r="C45" i="14"/>
  <c r="V44" i="14"/>
  <c r="U44" i="14"/>
  <c r="T44" i="14"/>
  <c r="S44" i="14"/>
  <c r="R44" i="14"/>
  <c r="Q44" i="14"/>
  <c r="I44" i="14"/>
  <c r="H44" i="14"/>
  <c r="G44" i="14"/>
  <c r="F44" i="14"/>
  <c r="E44" i="14"/>
  <c r="D44" i="14"/>
  <c r="C44" i="14"/>
  <c r="V43" i="14"/>
  <c r="U43" i="14"/>
  <c r="T43" i="14"/>
  <c r="S43" i="14"/>
  <c r="R43" i="14"/>
  <c r="Q43" i="14"/>
  <c r="I43" i="14"/>
  <c r="H43" i="14"/>
  <c r="G43" i="14"/>
  <c r="F43" i="14"/>
  <c r="E43" i="14"/>
  <c r="D43" i="14"/>
  <c r="C43" i="14"/>
  <c r="V42" i="14"/>
  <c r="U42" i="14"/>
  <c r="T42" i="14"/>
  <c r="S42" i="14"/>
  <c r="R42" i="14"/>
  <c r="Q42" i="14"/>
  <c r="I42" i="14"/>
  <c r="H42" i="14"/>
  <c r="G42" i="14"/>
  <c r="F42" i="14"/>
  <c r="E42" i="14"/>
  <c r="D42" i="14"/>
  <c r="C42" i="14"/>
  <c r="V41" i="14"/>
  <c r="U41" i="14"/>
  <c r="T41" i="14"/>
  <c r="S41" i="14"/>
  <c r="R41" i="14"/>
  <c r="Q41" i="14"/>
  <c r="I41" i="14"/>
  <c r="H41" i="14"/>
  <c r="G41" i="14"/>
  <c r="F41" i="14"/>
  <c r="E41" i="14"/>
  <c r="D41" i="14"/>
  <c r="C41" i="14"/>
  <c r="V40" i="14"/>
  <c r="U40" i="14"/>
  <c r="T40" i="14"/>
  <c r="S40" i="14"/>
  <c r="R40" i="14"/>
  <c r="Q40" i="14"/>
  <c r="I40" i="14"/>
  <c r="H40" i="14"/>
  <c r="G40" i="14"/>
  <c r="F40" i="14"/>
  <c r="E40" i="14"/>
  <c r="D40" i="14"/>
  <c r="C40" i="14"/>
  <c r="V39" i="14"/>
  <c r="U39" i="14"/>
  <c r="T39" i="14"/>
  <c r="S39" i="14"/>
  <c r="R39" i="14"/>
  <c r="Q39" i="14"/>
  <c r="I39" i="14"/>
  <c r="H39" i="14"/>
  <c r="G39" i="14"/>
  <c r="F39" i="14"/>
  <c r="E39" i="14"/>
  <c r="D39" i="14"/>
  <c r="C39" i="14"/>
  <c r="V38" i="14"/>
  <c r="U38" i="14"/>
  <c r="T38" i="14"/>
  <c r="S38" i="14"/>
  <c r="R38" i="14"/>
  <c r="Q38" i="14"/>
  <c r="I38" i="14"/>
  <c r="H38" i="14"/>
  <c r="G38" i="14"/>
  <c r="F38" i="14"/>
  <c r="E38" i="14"/>
  <c r="D38" i="14"/>
  <c r="C38" i="14"/>
  <c r="V37" i="14"/>
  <c r="U37" i="14"/>
  <c r="T37" i="14"/>
  <c r="S37" i="14"/>
  <c r="R37" i="14"/>
  <c r="Q37" i="14"/>
  <c r="I37" i="14"/>
  <c r="H37" i="14"/>
  <c r="G37" i="14"/>
  <c r="F37" i="14"/>
  <c r="E37" i="14"/>
  <c r="D37" i="14"/>
  <c r="C37" i="14"/>
  <c r="V36" i="14"/>
  <c r="U36" i="14"/>
  <c r="T36" i="14"/>
  <c r="S36" i="14"/>
  <c r="R36" i="14"/>
  <c r="Q36" i="14"/>
  <c r="I36" i="14"/>
  <c r="H36" i="14"/>
  <c r="G36" i="14"/>
  <c r="F36" i="14"/>
  <c r="E36" i="14"/>
  <c r="D36" i="14"/>
  <c r="C36" i="14"/>
  <c r="V35" i="14"/>
  <c r="U35" i="14"/>
  <c r="T35" i="14"/>
  <c r="S35" i="14"/>
  <c r="R35" i="14"/>
  <c r="Q35" i="14"/>
  <c r="I35" i="14"/>
  <c r="H35" i="14"/>
  <c r="G35" i="14"/>
  <c r="F35" i="14"/>
  <c r="E35" i="14"/>
  <c r="D35" i="14"/>
  <c r="C35" i="14"/>
  <c r="V34" i="14"/>
  <c r="U34" i="14"/>
  <c r="T34" i="14"/>
  <c r="S34" i="14"/>
  <c r="R34" i="14"/>
  <c r="Q34" i="14"/>
  <c r="I34" i="14"/>
  <c r="H34" i="14"/>
  <c r="G34" i="14"/>
  <c r="F34" i="14"/>
  <c r="E34" i="14"/>
  <c r="D34" i="14"/>
  <c r="C34" i="14"/>
  <c r="V33" i="14"/>
  <c r="U33" i="14"/>
  <c r="T33" i="14"/>
  <c r="S33" i="14"/>
  <c r="R33" i="14"/>
  <c r="Q33" i="14"/>
  <c r="I33" i="14"/>
  <c r="H33" i="14"/>
  <c r="G33" i="14"/>
  <c r="F33" i="14"/>
  <c r="E33" i="14"/>
  <c r="D33" i="14"/>
  <c r="C33" i="14"/>
  <c r="V32" i="14"/>
  <c r="U32" i="14"/>
  <c r="T32" i="14"/>
  <c r="S32" i="14"/>
  <c r="R32" i="14"/>
  <c r="Q32" i="14"/>
  <c r="I32" i="14"/>
  <c r="H32" i="14"/>
  <c r="G32" i="14"/>
  <c r="F32" i="14"/>
  <c r="E32" i="14"/>
  <c r="D32" i="14"/>
  <c r="C32" i="14"/>
  <c r="V31" i="14"/>
  <c r="U31" i="14"/>
  <c r="T31" i="14"/>
  <c r="S31" i="14"/>
  <c r="R31" i="14"/>
  <c r="Q31" i="14"/>
  <c r="I31" i="14"/>
  <c r="H31" i="14"/>
  <c r="G31" i="14"/>
  <c r="F31" i="14"/>
  <c r="E31" i="14"/>
  <c r="D31" i="14"/>
  <c r="C31" i="14"/>
  <c r="T30" i="14"/>
  <c r="S30" i="14"/>
  <c r="R30" i="14"/>
  <c r="Q30" i="14"/>
  <c r="G30" i="14"/>
  <c r="F30" i="14"/>
  <c r="E30" i="14"/>
  <c r="D30" i="14"/>
  <c r="C30" i="14"/>
  <c r="V29" i="14"/>
  <c r="U29" i="14"/>
  <c r="T29" i="14"/>
  <c r="S29" i="14"/>
  <c r="R29" i="14"/>
  <c r="Q29" i="14"/>
  <c r="I29" i="14"/>
  <c r="H29" i="14"/>
  <c r="G29" i="14"/>
  <c r="F29" i="14"/>
  <c r="E29" i="14"/>
  <c r="D29" i="14"/>
  <c r="C29" i="14"/>
  <c r="V28" i="14"/>
  <c r="U28" i="14"/>
  <c r="T28" i="14"/>
  <c r="S28" i="14"/>
  <c r="R28" i="14"/>
  <c r="Q28" i="14"/>
  <c r="I28" i="14"/>
  <c r="H28" i="14"/>
  <c r="G28" i="14"/>
  <c r="F28" i="14"/>
  <c r="E28" i="14"/>
  <c r="D28" i="14"/>
  <c r="C28" i="14"/>
  <c r="V27" i="14"/>
  <c r="U27" i="14"/>
  <c r="T27" i="14"/>
  <c r="S27" i="14"/>
  <c r="R27" i="14"/>
  <c r="Q27" i="14"/>
  <c r="I27" i="14"/>
  <c r="H27" i="14"/>
  <c r="G27" i="14"/>
  <c r="F27" i="14"/>
  <c r="E27" i="14"/>
  <c r="D27" i="14"/>
  <c r="C27" i="14"/>
  <c r="V26" i="14"/>
  <c r="U26" i="14"/>
  <c r="T26" i="14"/>
  <c r="S26" i="14"/>
  <c r="R26" i="14"/>
  <c r="Q26" i="14"/>
  <c r="I26" i="14"/>
  <c r="H26" i="14"/>
  <c r="G26" i="14"/>
  <c r="F26" i="14"/>
  <c r="E26" i="14"/>
  <c r="D26" i="14"/>
  <c r="C26" i="14"/>
  <c r="V25" i="14"/>
  <c r="U25" i="14"/>
  <c r="T25" i="14"/>
  <c r="S25" i="14"/>
  <c r="R25" i="14"/>
  <c r="Q25" i="14"/>
  <c r="I25" i="14"/>
  <c r="H25" i="14"/>
  <c r="G25" i="14"/>
  <c r="F25" i="14"/>
  <c r="E25" i="14"/>
  <c r="D25" i="14"/>
  <c r="C25" i="14"/>
  <c r="V24" i="14"/>
  <c r="U24" i="14"/>
  <c r="T24" i="14"/>
  <c r="S24" i="14"/>
  <c r="R24" i="14"/>
  <c r="Q24" i="14"/>
  <c r="I24" i="14"/>
  <c r="H24" i="14"/>
  <c r="G24" i="14"/>
  <c r="F24" i="14"/>
  <c r="E24" i="14"/>
  <c r="D24" i="14"/>
  <c r="C24" i="14"/>
  <c r="V23" i="14"/>
  <c r="U23" i="14"/>
  <c r="T23" i="14"/>
  <c r="S23" i="14"/>
  <c r="R23" i="14"/>
  <c r="Q23" i="14"/>
  <c r="I23" i="14"/>
  <c r="H23" i="14"/>
  <c r="G23" i="14"/>
  <c r="F23" i="14"/>
  <c r="E23" i="14"/>
  <c r="D23" i="14"/>
  <c r="C23" i="14"/>
  <c r="V22" i="14"/>
  <c r="U22" i="14"/>
  <c r="T22" i="14"/>
  <c r="S22" i="14"/>
  <c r="R22" i="14"/>
  <c r="Q22" i="14"/>
  <c r="I22" i="14"/>
  <c r="H22" i="14"/>
  <c r="G22" i="14"/>
  <c r="F22" i="14"/>
  <c r="E22" i="14"/>
  <c r="D22" i="14"/>
  <c r="C22" i="14"/>
  <c r="F21" i="14"/>
  <c r="C21" i="14"/>
  <c r="V20" i="14"/>
  <c r="U20" i="14"/>
  <c r="T20" i="14"/>
  <c r="S20" i="14"/>
  <c r="R20" i="14"/>
  <c r="Q20" i="14"/>
  <c r="I20" i="14"/>
  <c r="H20" i="14"/>
  <c r="G20" i="14"/>
  <c r="F20" i="14"/>
  <c r="E20" i="14"/>
  <c r="D20" i="14"/>
  <c r="C20" i="14"/>
  <c r="V19" i="14"/>
  <c r="U19" i="14"/>
  <c r="T19" i="14"/>
  <c r="S19" i="14"/>
  <c r="R19" i="14"/>
  <c r="Q19" i="14"/>
  <c r="I19" i="14"/>
  <c r="H19" i="14"/>
  <c r="G19" i="14"/>
  <c r="F19" i="14"/>
  <c r="E19" i="14"/>
  <c r="D19" i="14"/>
  <c r="C19" i="14"/>
  <c r="V18" i="14"/>
  <c r="U18" i="14"/>
  <c r="T18" i="14"/>
  <c r="S18" i="14"/>
  <c r="R18" i="14"/>
  <c r="Q18" i="14"/>
  <c r="I18" i="14"/>
  <c r="H18" i="14"/>
  <c r="G18" i="14"/>
  <c r="F18" i="14"/>
  <c r="E18" i="14"/>
  <c r="D18" i="14"/>
  <c r="C18" i="14"/>
  <c r="V17" i="14"/>
  <c r="U17" i="14"/>
  <c r="T17" i="14"/>
  <c r="S17" i="14"/>
  <c r="R17" i="14"/>
  <c r="Q17" i="14"/>
  <c r="I17" i="14"/>
  <c r="H17" i="14"/>
  <c r="G17" i="14"/>
  <c r="F17" i="14"/>
  <c r="E17" i="14"/>
  <c r="D17" i="14"/>
  <c r="C17" i="14"/>
  <c r="V16" i="14"/>
  <c r="U16" i="14"/>
  <c r="T16" i="14"/>
  <c r="S16" i="14"/>
  <c r="R16" i="14"/>
  <c r="Q16" i="14"/>
  <c r="I16" i="14"/>
  <c r="H16" i="14"/>
  <c r="G16" i="14"/>
  <c r="F16" i="14"/>
  <c r="E16" i="14"/>
  <c r="D16" i="14"/>
  <c r="C16" i="14"/>
  <c r="V15" i="14"/>
  <c r="U15" i="14"/>
  <c r="T15" i="14"/>
  <c r="S15" i="14"/>
  <c r="R15" i="14"/>
  <c r="Q15" i="14"/>
  <c r="I15" i="14"/>
  <c r="H15" i="14"/>
  <c r="G15" i="14"/>
  <c r="F15" i="14"/>
  <c r="E15" i="14"/>
  <c r="D15" i="14"/>
  <c r="C15" i="14"/>
  <c r="V14" i="14"/>
  <c r="U14" i="14"/>
  <c r="T14" i="14"/>
  <c r="S14" i="14"/>
  <c r="R14" i="14"/>
  <c r="Q14" i="14"/>
  <c r="I14" i="14"/>
  <c r="H14" i="14"/>
  <c r="G14" i="14"/>
  <c r="F14" i="14"/>
  <c r="E14" i="14"/>
  <c r="D14" i="14"/>
  <c r="C14" i="14"/>
  <c r="V13" i="14"/>
  <c r="U13" i="14"/>
  <c r="T13" i="14"/>
  <c r="S13" i="14"/>
  <c r="R13" i="14"/>
  <c r="Q13" i="14"/>
  <c r="I13" i="14"/>
  <c r="H13" i="14"/>
  <c r="G13" i="14"/>
  <c r="F13" i="14"/>
  <c r="E13" i="14"/>
  <c r="D13" i="14"/>
  <c r="C13" i="14"/>
  <c r="V12" i="14"/>
  <c r="U12" i="14"/>
  <c r="T12" i="14"/>
  <c r="S12" i="14"/>
  <c r="R12" i="14"/>
  <c r="Q12" i="14"/>
  <c r="I12" i="14"/>
  <c r="H12" i="14"/>
  <c r="G12" i="14"/>
  <c r="F12" i="14"/>
  <c r="E12" i="14"/>
  <c r="D12" i="14"/>
  <c r="C12" i="14"/>
  <c r="V11" i="14"/>
  <c r="U11" i="14"/>
  <c r="T11" i="14"/>
  <c r="S11" i="14"/>
  <c r="R11" i="14"/>
  <c r="Q11" i="14"/>
  <c r="I11" i="14"/>
  <c r="H11" i="14"/>
  <c r="G11" i="14"/>
  <c r="F11" i="14"/>
  <c r="E11" i="14"/>
  <c r="D11" i="14"/>
  <c r="C11" i="14"/>
  <c r="V10" i="14"/>
  <c r="U10" i="14"/>
  <c r="T10" i="14"/>
  <c r="S10" i="14"/>
  <c r="R10" i="14"/>
  <c r="I10" i="14"/>
  <c r="H10" i="14"/>
  <c r="G10" i="14"/>
  <c r="F10" i="14"/>
  <c r="E10" i="14"/>
  <c r="C10" i="14"/>
  <c r="V9" i="14"/>
  <c r="U9" i="14"/>
  <c r="T9" i="14"/>
  <c r="S9" i="14"/>
  <c r="R9" i="14"/>
  <c r="Q9" i="14"/>
  <c r="I9" i="14"/>
  <c r="H9" i="14"/>
  <c r="G9" i="14"/>
  <c r="F9" i="14"/>
  <c r="E9" i="14"/>
  <c r="D9" i="14"/>
  <c r="C9" i="14"/>
  <c r="T8" i="14"/>
  <c r="S8" i="14"/>
  <c r="R8" i="14"/>
  <c r="Q8" i="14"/>
  <c r="H8" i="14"/>
  <c r="G8" i="14"/>
  <c r="F8" i="14"/>
  <c r="E8" i="14"/>
  <c r="D8" i="14"/>
  <c r="C8" i="14"/>
  <c r="V7" i="14"/>
  <c r="U7" i="14"/>
  <c r="T7" i="14"/>
  <c r="S7" i="14"/>
  <c r="R7" i="14"/>
  <c r="Q7" i="14"/>
  <c r="I7" i="14"/>
  <c r="H7" i="14"/>
  <c r="G7" i="14"/>
  <c r="F7" i="14"/>
  <c r="E7" i="14"/>
  <c r="D7" i="14"/>
  <c r="C7" i="14"/>
  <c r="V6" i="14"/>
  <c r="U6" i="14"/>
  <c r="T6" i="14"/>
  <c r="S6" i="14"/>
  <c r="R6" i="14"/>
  <c r="Q6" i="14"/>
  <c r="I6" i="14"/>
  <c r="H6" i="14"/>
  <c r="G6" i="14"/>
  <c r="F6" i="14"/>
  <c r="E6" i="14"/>
  <c r="C6" i="14"/>
  <c r="P28" i="6"/>
  <c r="R40" i="6"/>
  <c r="R26" i="6"/>
  <c r="R17" i="6"/>
  <c r="R16" i="6"/>
  <c r="R13" i="6"/>
  <c r="R43" i="6"/>
  <c r="R42" i="6"/>
  <c r="R41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8" i="6"/>
  <c r="R15" i="6"/>
  <c r="R14" i="6"/>
  <c r="R12" i="6"/>
  <c r="R11" i="6"/>
  <c r="R10" i="6"/>
  <c r="R9" i="6"/>
  <c r="R8" i="6"/>
  <c r="R7" i="6"/>
  <c r="R6" i="6"/>
  <c r="R5" i="6"/>
  <c r="S5" i="6"/>
  <c r="T5" i="6"/>
  <c r="U5" i="6"/>
  <c r="S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S41" i="6"/>
  <c r="T41" i="6"/>
  <c r="U41" i="6"/>
  <c r="S42" i="6"/>
  <c r="T42" i="6"/>
  <c r="U42" i="6"/>
  <c r="S43" i="6"/>
  <c r="T43" i="6"/>
  <c r="U43" i="6"/>
  <c r="U4" i="6"/>
  <c r="T4" i="6"/>
  <c r="S4" i="6"/>
  <c r="R4" i="6"/>
  <c r="Q6" i="6"/>
  <c r="P6" i="6"/>
  <c r="Q40" i="6"/>
  <c r="Q26" i="6"/>
  <c r="Q17" i="6"/>
  <c r="Q16" i="6"/>
  <c r="Q13" i="6"/>
  <c r="Q43" i="6"/>
  <c r="Q42" i="6"/>
  <c r="Q41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5" i="6"/>
  <c r="Q24" i="6"/>
  <c r="Q23" i="6"/>
  <c r="Q22" i="6"/>
  <c r="Q21" i="6"/>
  <c r="Q20" i="6"/>
  <c r="Q18" i="6"/>
  <c r="Q15" i="6"/>
  <c r="Q14" i="6"/>
  <c r="Q12" i="6"/>
  <c r="Q11" i="6"/>
  <c r="Q10" i="6"/>
  <c r="Q9" i="6"/>
  <c r="Q8" i="6"/>
  <c r="Q7" i="6"/>
  <c r="Q5" i="6"/>
  <c r="Q4" i="6"/>
  <c r="P13" i="6"/>
  <c r="P40" i="6"/>
  <c r="P26" i="6"/>
  <c r="P17" i="6"/>
  <c r="P16" i="6"/>
  <c r="P43" i="6"/>
  <c r="P42" i="6"/>
  <c r="P41" i="6"/>
  <c r="P39" i="6"/>
  <c r="P38" i="6"/>
  <c r="P37" i="6"/>
  <c r="P36" i="6"/>
  <c r="P35" i="6"/>
  <c r="P34" i="6"/>
  <c r="P33" i="6"/>
  <c r="P32" i="6"/>
  <c r="P31" i="6"/>
  <c r="P30" i="6"/>
  <c r="P29" i="6"/>
  <c r="P27" i="6"/>
  <c r="P25" i="6"/>
  <c r="P24" i="6"/>
  <c r="P23" i="6"/>
  <c r="P22" i="6"/>
  <c r="P21" i="6"/>
  <c r="P20" i="6"/>
  <c r="P18" i="6"/>
  <c r="P15" i="6"/>
  <c r="P14" i="6"/>
  <c r="P12" i="6"/>
  <c r="P11" i="6"/>
  <c r="P10" i="6"/>
  <c r="P9" i="6"/>
  <c r="P7" i="6"/>
  <c r="P5" i="6"/>
  <c r="P4" i="6"/>
  <c r="CP26" i="12"/>
  <c r="ER26" i="12" s="1"/>
  <c r="FB26" i="12" s="1"/>
  <c r="FL26" i="12" s="1"/>
  <c r="CQ26" i="12"/>
  <c r="ES26" i="12" s="1"/>
  <c r="FC26" i="12" s="1"/>
  <c r="FM26" i="12" s="1"/>
  <c r="CR26" i="12"/>
  <c r="ET26" i="12" s="1"/>
  <c r="FD26" i="12" s="1"/>
  <c r="FN26" i="12" s="1"/>
  <c r="CS26" i="12"/>
  <c r="EU26" i="12" s="1"/>
  <c r="FE26" i="12" s="1"/>
  <c r="FO26" i="12" s="1"/>
  <c r="CT26" i="12"/>
  <c r="CU26" i="12"/>
  <c r="CV26" i="12"/>
  <c r="EX26" i="12" s="1"/>
  <c r="FH26" i="12" s="1"/>
  <c r="FR26" i="12" s="1"/>
  <c r="CW26" i="12"/>
  <c r="EY26" i="12" s="1"/>
  <c r="FI26" i="12" s="1"/>
  <c r="FS26" i="12" s="1"/>
  <c r="CX26" i="12"/>
  <c r="EZ26" i="12" s="1"/>
  <c r="FJ26" i="12" s="1"/>
  <c r="FT26" i="12" s="1"/>
  <c r="CY26" i="12"/>
  <c r="CZ26" i="12"/>
  <c r="CP27" i="12"/>
  <c r="ER27" i="12" s="1"/>
  <c r="FB27" i="12" s="1"/>
  <c r="FL27" i="12" s="1"/>
  <c r="CQ27" i="12"/>
  <c r="ES27" i="12" s="1"/>
  <c r="FC27" i="12" s="1"/>
  <c r="FM27" i="12" s="1"/>
  <c r="CR27" i="12"/>
  <c r="ET27" i="12" s="1"/>
  <c r="FD27" i="12" s="1"/>
  <c r="FN27" i="12" s="1"/>
  <c r="CS27" i="12"/>
  <c r="EU27" i="12" s="1"/>
  <c r="FE27" i="12" s="1"/>
  <c r="FO27" i="12" s="1"/>
  <c r="CT27" i="12"/>
  <c r="EV27" i="12" s="1"/>
  <c r="FF27" i="12" s="1"/>
  <c r="FP27" i="12" s="1"/>
  <c r="CU27" i="12"/>
  <c r="EW27" i="12" s="1"/>
  <c r="FG27" i="12" s="1"/>
  <c r="FQ27" i="12" s="1"/>
  <c r="CV27" i="12"/>
  <c r="EX27" i="12" s="1"/>
  <c r="FH27" i="12" s="1"/>
  <c r="FR27" i="12" s="1"/>
  <c r="CW27" i="12"/>
  <c r="EY27" i="12" s="1"/>
  <c r="FI27" i="12" s="1"/>
  <c r="FS27" i="12" s="1"/>
  <c r="CX27" i="12"/>
  <c r="EZ27" i="12" s="1"/>
  <c r="FJ27" i="12" s="1"/>
  <c r="FT27" i="12" s="1"/>
  <c r="CY27" i="12"/>
  <c r="CZ27" i="12"/>
  <c r="CP28" i="12"/>
  <c r="ER28" i="12" s="1"/>
  <c r="CQ28" i="12"/>
  <c r="ES28" i="12" s="1"/>
  <c r="FC28" i="12" s="1"/>
  <c r="FM28" i="12" s="1"/>
  <c r="CR28" i="12"/>
  <c r="ET28" i="12" s="1"/>
  <c r="FD28" i="12" s="1"/>
  <c r="FN28" i="12" s="1"/>
  <c r="CS28" i="12"/>
  <c r="EU28" i="12" s="1"/>
  <c r="FE28" i="12" s="1"/>
  <c r="FO28" i="12" s="1"/>
  <c r="CT28" i="12"/>
  <c r="EV28" i="12" s="1"/>
  <c r="FF28" i="12" s="1"/>
  <c r="FP28" i="12" s="1"/>
  <c r="CU28" i="12"/>
  <c r="EW28" i="12" s="1"/>
  <c r="FG28" i="12" s="1"/>
  <c r="FQ28" i="12" s="1"/>
  <c r="CV28" i="12"/>
  <c r="CW28" i="12"/>
  <c r="CX28" i="12"/>
  <c r="EZ28" i="12" s="1"/>
  <c r="FJ28" i="12" s="1"/>
  <c r="FT28" i="12" s="1"/>
  <c r="CY28" i="12"/>
  <c r="CZ28" i="12"/>
  <c r="CP29" i="12"/>
  <c r="ER29" i="12" s="1"/>
  <c r="CQ29" i="12"/>
  <c r="ES29" i="12" s="1"/>
  <c r="FC29" i="12" s="1"/>
  <c r="FM29" i="12" s="1"/>
  <c r="CR29" i="12"/>
  <c r="ET29" i="12" s="1"/>
  <c r="CS29" i="12"/>
  <c r="CT29" i="12"/>
  <c r="EV29" i="12" s="1"/>
  <c r="CU29" i="12"/>
  <c r="EW29" i="12" s="1"/>
  <c r="FG29" i="12" s="1"/>
  <c r="FQ29" i="12" s="1"/>
  <c r="CV29" i="12"/>
  <c r="EX29" i="12" s="1"/>
  <c r="CW29" i="12"/>
  <c r="EY29" i="12" s="1"/>
  <c r="CX29" i="12"/>
  <c r="EZ29" i="12" s="1"/>
  <c r="CY29" i="12"/>
  <c r="CZ29" i="12"/>
  <c r="CP30" i="12"/>
  <c r="ER30" i="12" s="1"/>
  <c r="FB30" i="12" s="1"/>
  <c r="FL30" i="12" s="1"/>
  <c r="CQ30" i="12"/>
  <c r="ES30" i="12" s="1"/>
  <c r="FC30" i="12" s="1"/>
  <c r="FM30" i="12" s="1"/>
  <c r="CR30" i="12"/>
  <c r="ET30" i="12" s="1"/>
  <c r="FD30" i="12" s="1"/>
  <c r="FN30" i="12" s="1"/>
  <c r="CS30" i="12"/>
  <c r="EU30" i="12" s="1"/>
  <c r="FE30" i="12" s="1"/>
  <c r="FO30" i="12" s="1"/>
  <c r="CT30" i="12"/>
  <c r="EV30" i="12" s="1"/>
  <c r="CU30" i="12"/>
  <c r="EW30" i="12" s="1"/>
  <c r="CV30" i="12"/>
  <c r="EX30" i="12" s="1"/>
  <c r="CW30" i="12"/>
  <c r="EY30" i="12" s="1"/>
  <c r="FI30" i="12" s="1"/>
  <c r="FS30" i="12" s="1"/>
  <c r="CX30" i="12"/>
  <c r="EZ30" i="12" s="1"/>
  <c r="CY30" i="12"/>
  <c r="CZ30" i="12"/>
  <c r="CP31" i="12"/>
  <c r="ER31" i="12" s="1"/>
  <c r="CQ31" i="12"/>
  <c r="ES31" i="12" s="1"/>
  <c r="CR31" i="12"/>
  <c r="ET31" i="12" s="1"/>
  <c r="CS31" i="12"/>
  <c r="CT31" i="12"/>
  <c r="CU31" i="12"/>
  <c r="CV31" i="12"/>
  <c r="CW31" i="12"/>
  <c r="CX31" i="12"/>
  <c r="EZ31" i="12" s="1"/>
  <c r="FJ31" i="12" s="1"/>
  <c r="FT31" i="12" s="1"/>
  <c r="CY31" i="12"/>
  <c r="CZ31" i="12"/>
  <c r="CP32" i="12"/>
  <c r="ER32" i="12" s="1"/>
  <c r="CQ32" i="12"/>
  <c r="ES32" i="12" s="1"/>
  <c r="FC32" i="12" s="1"/>
  <c r="FM32" i="12" s="1"/>
  <c r="CR32" i="12"/>
  <c r="ET32" i="12" s="1"/>
  <c r="CS32" i="12"/>
  <c r="EU32" i="12" s="1"/>
  <c r="CT32" i="12"/>
  <c r="EV32" i="12" s="1"/>
  <c r="CU32" i="12"/>
  <c r="EW32" i="12" s="1"/>
  <c r="CV32" i="12"/>
  <c r="EX32" i="12" s="1"/>
  <c r="FH32" i="12" s="1"/>
  <c r="FR32" i="12" s="1"/>
  <c r="CW32" i="12"/>
  <c r="EY32" i="12" s="1"/>
  <c r="FI32" i="12" s="1"/>
  <c r="FS32" i="12" s="1"/>
  <c r="CX32" i="12"/>
  <c r="EZ32" i="12" s="1"/>
  <c r="CY32" i="12"/>
  <c r="CZ32" i="12"/>
  <c r="CP33" i="12"/>
  <c r="ER33" i="12" s="1"/>
  <c r="FB33" i="12" s="1"/>
  <c r="FL33" i="12" s="1"/>
  <c r="CQ33" i="12"/>
  <c r="ES33" i="12" s="1"/>
  <c r="FC33" i="12" s="1"/>
  <c r="FM33" i="12" s="1"/>
  <c r="CR33" i="12"/>
  <c r="ET33" i="12" s="1"/>
  <c r="FD33" i="12" s="1"/>
  <c r="FN33" i="12" s="1"/>
  <c r="CS33" i="12"/>
  <c r="EU33" i="12" s="1"/>
  <c r="FE33" i="12" s="1"/>
  <c r="FO33" i="12" s="1"/>
  <c r="CT33" i="12"/>
  <c r="EV33" i="12" s="1"/>
  <c r="FF33" i="12" s="1"/>
  <c r="FP33" i="12" s="1"/>
  <c r="CU33" i="12"/>
  <c r="EW33" i="12" s="1"/>
  <c r="FG33" i="12" s="1"/>
  <c r="FQ33" i="12" s="1"/>
  <c r="CV33" i="12"/>
  <c r="EX33" i="12" s="1"/>
  <c r="FH33" i="12" s="1"/>
  <c r="FR33" i="12" s="1"/>
  <c r="CW33" i="12"/>
  <c r="EY33" i="12" s="1"/>
  <c r="FI33" i="12" s="1"/>
  <c r="FS33" i="12" s="1"/>
  <c r="CX33" i="12"/>
  <c r="EZ33" i="12" s="1"/>
  <c r="FJ33" i="12" s="1"/>
  <c r="FT33" i="12" s="1"/>
  <c r="CY33" i="12"/>
  <c r="CZ33" i="12"/>
  <c r="CP34" i="12"/>
  <c r="ER34" i="12" s="1"/>
  <c r="CQ34" i="12"/>
  <c r="ES34" i="12" s="1"/>
  <c r="FC34" i="12" s="1"/>
  <c r="FM34" i="12" s="1"/>
  <c r="CR34" i="12"/>
  <c r="ET34" i="12" s="1"/>
  <c r="FD34" i="12" s="1"/>
  <c r="FN34" i="12" s="1"/>
  <c r="CS34" i="12"/>
  <c r="EU34" i="12" s="1"/>
  <c r="FE34" i="12" s="1"/>
  <c r="FO34" i="12" s="1"/>
  <c r="CT34" i="12"/>
  <c r="CU34" i="12"/>
  <c r="CV34" i="12"/>
  <c r="EX34" i="12" s="1"/>
  <c r="FH34" i="12" s="1"/>
  <c r="FR34" i="12" s="1"/>
  <c r="CW34" i="12"/>
  <c r="EY34" i="12" s="1"/>
  <c r="FI34" i="12" s="1"/>
  <c r="FS34" i="12" s="1"/>
  <c r="CX34" i="12"/>
  <c r="EZ34" i="12" s="1"/>
  <c r="FJ34" i="12" s="1"/>
  <c r="FT34" i="12" s="1"/>
  <c r="CY34" i="12"/>
  <c r="CZ34" i="12"/>
  <c r="CP35" i="12"/>
  <c r="ER35" i="12" s="1"/>
  <c r="FB35" i="12" s="1"/>
  <c r="FL35" i="12" s="1"/>
  <c r="CQ35" i="12"/>
  <c r="ES35" i="12" s="1"/>
  <c r="FC35" i="12" s="1"/>
  <c r="FM35" i="12" s="1"/>
  <c r="CR35" i="12"/>
  <c r="ET35" i="12" s="1"/>
  <c r="FD35" i="12" s="1"/>
  <c r="FN35" i="12" s="1"/>
  <c r="CS35" i="12"/>
  <c r="EU35" i="12" s="1"/>
  <c r="FE35" i="12" s="1"/>
  <c r="FO35" i="12" s="1"/>
  <c r="CT35" i="12"/>
  <c r="EV35" i="12" s="1"/>
  <c r="FF35" i="12" s="1"/>
  <c r="FP35" i="12" s="1"/>
  <c r="CU35" i="12"/>
  <c r="EW35" i="12" s="1"/>
  <c r="FG35" i="12" s="1"/>
  <c r="FQ35" i="12" s="1"/>
  <c r="CV35" i="12"/>
  <c r="EX35" i="12" s="1"/>
  <c r="FH35" i="12" s="1"/>
  <c r="FR35" i="12" s="1"/>
  <c r="CW35" i="12"/>
  <c r="EY35" i="12" s="1"/>
  <c r="FI35" i="12" s="1"/>
  <c r="FS35" i="12" s="1"/>
  <c r="CX35" i="12"/>
  <c r="EZ35" i="12" s="1"/>
  <c r="FJ35" i="12" s="1"/>
  <c r="FT35" i="12" s="1"/>
  <c r="CY35" i="12"/>
  <c r="CZ35" i="12"/>
  <c r="CP36" i="12"/>
  <c r="ER36" i="12" s="1"/>
  <c r="CQ36" i="12"/>
  <c r="ES36" i="12" s="1"/>
  <c r="CR36" i="12"/>
  <c r="ET36" i="12" s="1"/>
  <c r="FD36" i="12" s="1"/>
  <c r="FN36" i="12" s="1"/>
  <c r="CS36" i="12"/>
  <c r="EU36" i="12" s="1"/>
  <c r="CT36" i="12"/>
  <c r="EV36" i="12" s="1"/>
  <c r="FF36" i="12" s="1"/>
  <c r="FP36" i="12" s="1"/>
  <c r="CU36" i="12"/>
  <c r="EW36" i="12" s="1"/>
  <c r="FG36" i="12" s="1"/>
  <c r="FQ36" i="12" s="1"/>
  <c r="CV36" i="12"/>
  <c r="CW36" i="12"/>
  <c r="CX36" i="12"/>
  <c r="EZ36" i="12" s="1"/>
  <c r="FJ36" i="12" s="1"/>
  <c r="FT36" i="12" s="1"/>
  <c r="CY36" i="12"/>
  <c r="CZ36" i="12"/>
  <c r="CP37" i="12"/>
  <c r="ER37" i="12" s="1"/>
  <c r="FB37" i="12" s="1"/>
  <c r="FL37" i="12" s="1"/>
  <c r="CQ37" i="12"/>
  <c r="ES37" i="12" s="1"/>
  <c r="FC37" i="12" s="1"/>
  <c r="FM37" i="12" s="1"/>
  <c r="CR37" i="12"/>
  <c r="ET37" i="12" s="1"/>
  <c r="FD37" i="12" s="1"/>
  <c r="FN37" i="12" s="1"/>
  <c r="CS37" i="12"/>
  <c r="CT37" i="12"/>
  <c r="EV37" i="12" s="1"/>
  <c r="FF37" i="12" s="1"/>
  <c r="FP37" i="12" s="1"/>
  <c r="CU37" i="12"/>
  <c r="EW37" i="12" s="1"/>
  <c r="FG37" i="12" s="1"/>
  <c r="FQ37" i="12" s="1"/>
  <c r="CV37" i="12"/>
  <c r="EX37" i="12" s="1"/>
  <c r="FH37" i="12" s="1"/>
  <c r="FR37" i="12" s="1"/>
  <c r="CW37" i="12"/>
  <c r="EY37" i="12" s="1"/>
  <c r="FI37" i="12" s="1"/>
  <c r="FS37" i="12" s="1"/>
  <c r="CX37" i="12"/>
  <c r="EZ37" i="12" s="1"/>
  <c r="FJ37" i="12" s="1"/>
  <c r="FT37" i="12" s="1"/>
  <c r="CY37" i="12"/>
  <c r="CZ37" i="12"/>
  <c r="CP38" i="12"/>
  <c r="ER38" i="12" s="1"/>
  <c r="FB38" i="12" s="1"/>
  <c r="FL38" i="12" s="1"/>
  <c r="CQ38" i="12"/>
  <c r="ES38" i="12" s="1"/>
  <c r="FC38" i="12" s="1"/>
  <c r="FM38" i="12" s="1"/>
  <c r="CR38" i="12"/>
  <c r="ET38" i="12" s="1"/>
  <c r="FD38" i="12" s="1"/>
  <c r="FN38" i="12" s="1"/>
  <c r="CS38" i="12"/>
  <c r="EU38" i="12" s="1"/>
  <c r="FE38" i="12" s="1"/>
  <c r="FO38" i="12" s="1"/>
  <c r="CT38" i="12"/>
  <c r="EV38" i="12" s="1"/>
  <c r="FF38" i="12" s="1"/>
  <c r="FP38" i="12" s="1"/>
  <c r="CU38" i="12"/>
  <c r="EW38" i="12" s="1"/>
  <c r="FG38" i="12" s="1"/>
  <c r="FQ38" i="12" s="1"/>
  <c r="CV38" i="12"/>
  <c r="EX38" i="12" s="1"/>
  <c r="FH38" i="12" s="1"/>
  <c r="FR38" i="12" s="1"/>
  <c r="CW38" i="12"/>
  <c r="EY38" i="12" s="1"/>
  <c r="FI38" i="12" s="1"/>
  <c r="FS38" i="12" s="1"/>
  <c r="CX38" i="12"/>
  <c r="EZ38" i="12" s="1"/>
  <c r="FJ38" i="12" s="1"/>
  <c r="FT38" i="12" s="1"/>
  <c r="CY38" i="12"/>
  <c r="CZ38" i="12"/>
  <c r="CP39" i="12"/>
  <c r="ER39" i="12" s="1"/>
  <c r="FB39" i="12" s="1"/>
  <c r="FL39" i="12" s="1"/>
  <c r="CQ39" i="12"/>
  <c r="CR39" i="12"/>
  <c r="ET39" i="12" s="1"/>
  <c r="FD39" i="12" s="1"/>
  <c r="FN39" i="12" s="1"/>
  <c r="CS39" i="12"/>
  <c r="CT39" i="12"/>
  <c r="CU39" i="12"/>
  <c r="CV39" i="12"/>
  <c r="CW39" i="12"/>
  <c r="CX39" i="12"/>
  <c r="EZ39" i="12" s="1"/>
  <c r="FJ39" i="12" s="1"/>
  <c r="FT39" i="12" s="1"/>
  <c r="CY39" i="12"/>
  <c r="CZ39" i="12"/>
  <c r="CP40" i="12"/>
  <c r="ER40" i="12" s="1"/>
  <c r="FB40" i="12" s="1"/>
  <c r="FL40" i="12" s="1"/>
  <c r="CQ40" i="12"/>
  <c r="ES40" i="12" s="1"/>
  <c r="CR40" i="12"/>
  <c r="ET40" i="12" s="1"/>
  <c r="CS40" i="12"/>
  <c r="EU40" i="12" s="1"/>
  <c r="FE40" i="12" s="1"/>
  <c r="FO40" i="12" s="1"/>
  <c r="CT40" i="12"/>
  <c r="EV40" i="12" s="1"/>
  <c r="FF40" i="12" s="1"/>
  <c r="FP40" i="12" s="1"/>
  <c r="CU40" i="12"/>
  <c r="EW40" i="12" s="1"/>
  <c r="FG40" i="12" s="1"/>
  <c r="FQ40" i="12" s="1"/>
  <c r="CV40" i="12"/>
  <c r="EX40" i="12" s="1"/>
  <c r="FH40" i="12" s="1"/>
  <c r="FR40" i="12" s="1"/>
  <c r="CW40" i="12"/>
  <c r="EY40" i="12" s="1"/>
  <c r="FI40" i="12" s="1"/>
  <c r="FS40" i="12" s="1"/>
  <c r="CX40" i="12"/>
  <c r="EZ40" i="12" s="1"/>
  <c r="FJ40" i="12" s="1"/>
  <c r="FT40" i="12" s="1"/>
  <c r="CY40" i="12"/>
  <c r="CZ40" i="12"/>
  <c r="CP41" i="12"/>
  <c r="ER41" i="12" s="1"/>
  <c r="FB41" i="12" s="1"/>
  <c r="FL41" i="12" s="1"/>
  <c r="CQ41" i="12"/>
  <c r="ES41" i="12" s="1"/>
  <c r="FC41" i="12" s="1"/>
  <c r="FM41" i="12" s="1"/>
  <c r="CR41" i="12"/>
  <c r="ET41" i="12" s="1"/>
  <c r="FD41" i="12" s="1"/>
  <c r="FN41" i="12" s="1"/>
  <c r="CS41" i="12"/>
  <c r="EU41" i="12" s="1"/>
  <c r="FE41" i="12" s="1"/>
  <c r="FO41" i="12" s="1"/>
  <c r="CT41" i="12"/>
  <c r="EV41" i="12" s="1"/>
  <c r="FF41" i="12" s="1"/>
  <c r="FP41" i="12" s="1"/>
  <c r="CU41" i="12"/>
  <c r="EW41" i="12" s="1"/>
  <c r="FG41" i="12" s="1"/>
  <c r="FQ41" i="12" s="1"/>
  <c r="CV41" i="12"/>
  <c r="EX41" i="12" s="1"/>
  <c r="FH41" i="12" s="1"/>
  <c r="FR41" i="12" s="1"/>
  <c r="CW41" i="12"/>
  <c r="EY41" i="12" s="1"/>
  <c r="FI41" i="12" s="1"/>
  <c r="FS41" i="12" s="1"/>
  <c r="CX41" i="12"/>
  <c r="EZ41" i="12" s="1"/>
  <c r="FJ41" i="12" s="1"/>
  <c r="FT41" i="12" s="1"/>
  <c r="CY41" i="12"/>
  <c r="CZ41" i="12"/>
  <c r="CP42" i="12"/>
  <c r="ER42" i="12" s="1"/>
  <c r="FB42" i="12" s="1"/>
  <c r="FL42" i="12" s="1"/>
  <c r="CQ42" i="12"/>
  <c r="ES42" i="12" s="1"/>
  <c r="FC42" i="12" s="1"/>
  <c r="FM42" i="12" s="1"/>
  <c r="CR42" i="12"/>
  <c r="ET42" i="12" s="1"/>
  <c r="FD42" i="12" s="1"/>
  <c r="FN42" i="12" s="1"/>
  <c r="CS42" i="12"/>
  <c r="EU42" i="12" s="1"/>
  <c r="FE42" i="12" s="1"/>
  <c r="FO42" i="12" s="1"/>
  <c r="CT42" i="12"/>
  <c r="CU42" i="12"/>
  <c r="CV42" i="12"/>
  <c r="EX42" i="12" s="1"/>
  <c r="FH42" i="12" s="1"/>
  <c r="FR42" i="12" s="1"/>
  <c r="CW42" i="12"/>
  <c r="EY42" i="12" s="1"/>
  <c r="FI42" i="12" s="1"/>
  <c r="FS42" i="12" s="1"/>
  <c r="CX42" i="12"/>
  <c r="EZ42" i="12" s="1"/>
  <c r="FJ42" i="12" s="1"/>
  <c r="FT42" i="12" s="1"/>
  <c r="CY42" i="12"/>
  <c r="CZ42" i="12"/>
  <c r="CP43" i="12"/>
  <c r="ER43" i="12" s="1"/>
  <c r="FB43" i="12" s="1"/>
  <c r="FL43" i="12" s="1"/>
  <c r="CQ43" i="12"/>
  <c r="ES43" i="12" s="1"/>
  <c r="FC43" i="12" s="1"/>
  <c r="FM43" i="12" s="1"/>
  <c r="CR43" i="12"/>
  <c r="ET43" i="12" s="1"/>
  <c r="FD43" i="12" s="1"/>
  <c r="FN43" i="12" s="1"/>
  <c r="CS43" i="12"/>
  <c r="EU43" i="12" s="1"/>
  <c r="FE43" i="12" s="1"/>
  <c r="FO43" i="12" s="1"/>
  <c r="CT43" i="12"/>
  <c r="EV43" i="12" s="1"/>
  <c r="FF43" i="12" s="1"/>
  <c r="FP43" i="12" s="1"/>
  <c r="CU43" i="12"/>
  <c r="EW43" i="12" s="1"/>
  <c r="FG43" i="12" s="1"/>
  <c r="FQ43" i="12" s="1"/>
  <c r="CV43" i="12"/>
  <c r="EX43" i="12" s="1"/>
  <c r="FH43" i="12" s="1"/>
  <c r="FR43" i="12" s="1"/>
  <c r="CW43" i="12"/>
  <c r="EY43" i="12" s="1"/>
  <c r="FI43" i="12" s="1"/>
  <c r="FS43" i="12" s="1"/>
  <c r="CX43" i="12"/>
  <c r="EZ43" i="12" s="1"/>
  <c r="FJ43" i="12" s="1"/>
  <c r="FT43" i="12" s="1"/>
  <c r="CY43" i="12"/>
  <c r="CZ43" i="12"/>
  <c r="CP44" i="12"/>
  <c r="ER44" i="12" s="1"/>
  <c r="CQ44" i="12"/>
  <c r="ES44" i="12" s="1"/>
  <c r="CR44" i="12"/>
  <c r="ET44" i="12" s="1"/>
  <c r="CS44" i="12"/>
  <c r="EU44" i="12" s="1"/>
  <c r="FE44" i="12" s="1"/>
  <c r="FO44" i="12" s="1"/>
  <c r="CT44" i="12"/>
  <c r="EV44" i="12" s="1"/>
  <c r="FF44" i="12" s="1"/>
  <c r="FP44" i="12" s="1"/>
  <c r="CU44" i="12"/>
  <c r="EW44" i="12" s="1"/>
  <c r="FG44" i="12" s="1"/>
  <c r="FQ44" i="12" s="1"/>
  <c r="CV44" i="12"/>
  <c r="CW44" i="12"/>
  <c r="CX44" i="12"/>
  <c r="EZ44" i="12" s="1"/>
  <c r="CY44" i="12"/>
  <c r="CZ44" i="12"/>
  <c r="CP9" i="12"/>
  <c r="ER9" i="12" s="1"/>
  <c r="FB9" i="12" s="1"/>
  <c r="FL9" i="12" s="1"/>
  <c r="CQ9" i="12"/>
  <c r="ES9" i="12" s="1"/>
  <c r="FC9" i="12" s="1"/>
  <c r="FM9" i="12" s="1"/>
  <c r="CR9" i="12"/>
  <c r="ET9" i="12" s="1"/>
  <c r="CS9" i="12"/>
  <c r="CT9" i="12"/>
  <c r="EV9" i="12" s="1"/>
  <c r="FF9" i="12" s="1"/>
  <c r="FP9" i="12" s="1"/>
  <c r="CU9" i="12"/>
  <c r="EW9" i="12" s="1"/>
  <c r="FG9" i="12" s="1"/>
  <c r="FQ9" i="12" s="1"/>
  <c r="CV9" i="12"/>
  <c r="EX9" i="12" s="1"/>
  <c r="FH9" i="12" s="1"/>
  <c r="FR9" i="12" s="1"/>
  <c r="CW9" i="12"/>
  <c r="EY9" i="12" s="1"/>
  <c r="FI9" i="12" s="1"/>
  <c r="FS9" i="12" s="1"/>
  <c r="CX9" i="12"/>
  <c r="EZ9" i="12" s="1"/>
  <c r="CY9" i="12"/>
  <c r="CZ9" i="12"/>
  <c r="O8" i="14"/>
  <c r="CP10" i="12"/>
  <c r="ER10" i="12" s="1"/>
  <c r="CQ10" i="12"/>
  <c r="ES10" i="12" s="1"/>
  <c r="CR10" i="12"/>
  <c r="ET10" i="12" s="1"/>
  <c r="FD10" i="12" s="1"/>
  <c r="FN10" i="12" s="1"/>
  <c r="CS10" i="12"/>
  <c r="EU10" i="12" s="1"/>
  <c r="CT10" i="12"/>
  <c r="EV10" i="12" s="1"/>
  <c r="CU10" i="12"/>
  <c r="EW10" i="12" s="1"/>
  <c r="CV10" i="12"/>
  <c r="EX10" i="12" s="1"/>
  <c r="FH10" i="12" s="1"/>
  <c r="FR10" i="12" s="1"/>
  <c r="CW10" i="12"/>
  <c r="EY10" i="12" s="1"/>
  <c r="FI10" i="12" s="1"/>
  <c r="FS10" i="12" s="1"/>
  <c r="CX10" i="12"/>
  <c r="EZ10" i="12" s="1"/>
  <c r="FJ10" i="12" s="1"/>
  <c r="FT10" i="12" s="1"/>
  <c r="CY10" i="12"/>
  <c r="CZ10" i="12"/>
  <c r="CP11" i="12"/>
  <c r="ER11" i="12" s="1"/>
  <c r="FB11" i="12" s="1"/>
  <c r="FL11" i="12" s="1"/>
  <c r="CQ11" i="12"/>
  <c r="ES11" i="12" s="1"/>
  <c r="FC11" i="12" s="1"/>
  <c r="FM11" i="12" s="1"/>
  <c r="CR11" i="12"/>
  <c r="ET11" i="12" s="1"/>
  <c r="FD11" i="12" s="1"/>
  <c r="FN11" i="12" s="1"/>
  <c r="CS11" i="12"/>
  <c r="EU11" i="12" s="1"/>
  <c r="FE11" i="12" s="1"/>
  <c r="FO11" i="12" s="1"/>
  <c r="CT11" i="12"/>
  <c r="CU11" i="12"/>
  <c r="CV11" i="12"/>
  <c r="EX11" i="12" s="1"/>
  <c r="FH11" i="12" s="1"/>
  <c r="FR11" i="12" s="1"/>
  <c r="CW11" i="12"/>
  <c r="EY11" i="12" s="1"/>
  <c r="FI11" i="12" s="1"/>
  <c r="FS11" i="12" s="1"/>
  <c r="CX11" i="12"/>
  <c r="EZ11" i="12" s="1"/>
  <c r="FJ11" i="12" s="1"/>
  <c r="FT11" i="12" s="1"/>
  <c r="CY11" i="12"/>
  <c r="CZ11" i="12"/>
  <c r="CP12" i="12"/>
  <c r="ER12" i="12" s="1"/>
  <c r="FB12" i="12" s="1"/>
  <c r="FL12" i="12" s="1"/>
  <c r="CQ12" i="12"/>
  <c r="ES12" i="12" s="1"/>
  <c r="FC12" i="12" s="1"/>
  <c r="FM12" i="12" s="1"/>
  <c r="CR12" i="12"/>
  <c r="ET12" i="12" s="1"/>
  <c r="FD12" i="12" s="1"/>
  <c r="FN12" i="12" s="1"/>
  <c r="CS12" i="12"/>
  <c r="EU12" i="12" s="1"/>
  <c r="FE12" i="12" s="1"/>
  <c r="FO12" i="12" s="1"/>
  <c r="CT12" i="12"/>
  <c r="EV12" i="12" s="1"/>
  <c r="FF12" i="12" s="1"/>
  <c r="FP12" i="12" s="1"/>
  <c r="CU12" i="12"/>
  <c r="EW12" i="12" s="1"/>
  <c r="FG12" i="12" s="1"/>
  <c r="FQ12" i="12" s="1"/>
  <c r="CV12" i="12"/>
  <c r="EX12" i="12" s="1"/>
  <c r="FH12" i="12" s="1"/>
  <c r="FR12" i="12" s="1"/>
  <c r="CW12" i="12"/>
  <c r="EY12" i="12" s="1"/>
  <c r="FI12" i="12" s="1"/>
  <c r="FS12" i="12" s="1"/>
  <c r="CX12" i="12"/>
  <c r="EZ12" i="12" s="1"/>
  <c r="FJ12" i="12" s="1"/>
  <c r="FT12" i="12" s="1"/>
  <c r="CY12" i="12"/>
  <c r="CZ12" i="12"/>
  <c r="CP13" i="12"/>
  <c r="ER13" i="12" s="1"/>
  <c r="CQ13" i="12"/>
  <c r="ES13" i="12" s="1"/>
  <c r="CR13" i="12"/>
  <c r="ET13" i="12" s="1"/>
  <c r="FD13" i="12" s="1"/>
  <c r="FN13" i="12" s="1"/>
  <c r="CS13" i="12"/>
  <c r="EU13" i="12" s="1"/>
  <c r="FE13" i="12" s="1"/>
  <c r="FO13" i="12" s="1"/>
  <c r="CT13" i="12"/>
  <c r="EV13" i="12" s="1"/>
  <c r="FF13" i="12" s="1"/>
  <c r="FP13" i="12" s="1"/>
  <c r="CU13" i="12"/>
  <c r="EW13" i="12" s="1"/>
  <c r="FG13" i="12" s="1"/>
  <c r="FQ13" i="12" s="1"/>
  <c r="CV13" i="12"/>
  <c r="CW13" i="12"/>
  <c r="CX13" i="12"/>
  <c r="EZ13" i="12" s="1"/>
  <c r="FJ13" i="12" s="1"/>
  <c r="FT13" i="12" s="1"/>
  <c r="CY13" i="12"/>
  <c r="CZ13" i="12"/>
  <c r="CP14" i="12"/>
  <c r="ER14" i="12" s="1"/>
  <c r="FB14" i="12" s="1"/>
  <c r="FL14" i="12" s="1"/>
  <c r="CQ14" i="12"/>
  <c r="ES14" i="12" s="1"/>
  <c r="FC14" i="12" s="1"/>
  <c r="FM14" i="12" s="1"/>
  <c r="CR14" i="12"/>
  <c r="ET14" i="12" s="1"/>
  <c r="FD14" i="12" s="1"/>
  <c r="FN14" i="12" s="1"/>
  <c r="CS14" i="12"/>
  <c r="CT14" i="12"/>
  <c r="CU14" i="12"/>
  <c r="EW14" i="12" s="1"/>
  <c r="FG14" i="12" s="1"/>
  <c r="FQ14" i="12" s="1"/>
  <c r="CV14" i="12"/>
  <c r="EX14" i="12" s="1"/>
  <c r="FH14" i="12" s="1"/>
  <c r="FR14" i="12" s="1"/>
  <c r="CW14" i="12"/>
  <c r="EY14" i="12" s="1"/>
  <c r="FI14" i="12" s="1"/>
  <c r="FS14" i="12" s="1"/>
  <c r="CX14" i="12"/>
  <c r="EZ14" i="12" s="1"/>
  <c r="FJ14" i="12" s="1"/>
  <c r="FT14" i="12" s="1"/>
  <c r="CY14" i="12"/>
  <c r="CZ14" i="12"/>
  <c r="CP15" i="12"/>
  <c r="ER15" i="12" s="1"/>
  <c r="FB15" i="12" s="1"/>
  <c r="FL15" i="12" s="1"/>
  <c r="CQ15" i="12"/>
  <c r="ES15" i="12" s="1"/>
  <c r="FC15" i="12" s="1"/>
  <c r="FM15" i="12" s="1"/>
  <c r="CR15" i="12"/>
  <c r="ET15" i="12" s="1"/>
  <c r="FD15" i="12" s="1"/>
  <c r="FN15" i="12" s="1"/>
  <c r="CS15" i="12"/>
  <c r="EU15" i="12" s="1"/>
  <c r="FE15" i="12" s="1"/>
  <c r="FO15" i="12" s="1"/>
  <c r="CT15" i="12"/>
  <c r="EV15" i="12" s="1"/>
  <c r="FF15" i="12" s="1"/>
  <c r="FP15" i="12" s="1"/>
  <c r="CU15" i="12"/>
  <c r="EW15" i="12" s="1"/>
  <c r="FG15" i="12" s="1"/>
  <c r="FQ15" i="12" s="1"/>
  <c r="CV15" i="12"/>
  <c r="EX15" i="12" s="1"/>
  <c r="FH15" i="12" s="1"/>
  <c r="FR15" i="12" s="1"/>
  <c r="CW15" i="12"/>
  <c r="EY15" i="12" s="1"/>
  <c r="FI15" i="12" s="1"/>
  <c r="FS15" i="12" s="1"/>
  <c r="CX15" i="12"/>
  <c r="EZ15" i="12" s="1"/>
  <c r="FJ15" i="12" s="1"/>
  <c r="FT15" i="12" s="1"/>
  <c r="CY15" i="12"/>
  <c r="CZ15" i="12"/>
  <c r="CP16" i="12"/>
  <c r="ER16" i="12" s="1"/>
  <c r="FB16" i="12" s="1"/>
  <c r="FL16" i="12" s="1"/>
  <c r="CQ16" i="12"/>
  <c r="CR16" i="12"/>
  <c r="ET16" i="12" s="1"/>
  <c r="CS16" i="12"/>
  <c r="CT16" i="12"/>
  <c r="CU16" i="12"/>
  <c r="CV16" i="12"/>
  <c r="CW16" i="12"/>
  <c r="CX16" i="12"/>
  <c r="EZ16" i="12" s="1"/>
  <c r="FJ16" i="12" s="1"/>
  <c r="FT16" i="12" s="1"/>
  <c r="CY16" i="12"/>
  <c r="CZ16" i="12"/>
  <c r="CP17" i="12"/>
  <c r="ER17" i="12" s="1"/>
  <c r="FB17" i="12" s="1"/>
  <c r="FL17" i="12" s="1"/>
  <c r="CQ17" i="12"/>
  <c r="ES17" i="12" s="1"/>
  <c r="FC17" i="12" s="1"/>
  <c r="FM17" i="12" s="1"/>
  <c r="CR17" i="12"/>
  <c r="ET17" i="12" s="1"/>
  <c r="FD17" i="12" s="1"/>
  <c r="FN17" i="12" s="1"/>
  <c r="CS17" i="12"/>
  <c r="EU17" i="12" s="1"/>
  <c r="FE17" i="12" s="1"/>
  <c r="FO17" i="12" s="1"/>
  <c r="CT17" i="12"/>
  <c r="EV17" i="12" s="1"/>
  <c r="FF17" i="12" s="1"/>
  <c r="FP17" i="12" s="1"/>
  <c r="CU17" i="12"/>
  <c r="EW17" i="12" s="1"/>
  <c r="FG17" i="12" s="1"/>
  <c r="FQ17" i="12" s="1"/>
  <c r="CV17" i="12"/>
  <c r="EX17" i="12" s="1"/>
  <c r="CW17" i="12"/>
  <c r="EY17" i="12" s="1"/>
  <c r="FI17" i="12" s="1"/>
  <c r="FS17" i="12" s="1"/>
  <c r="CX17" i="12"/>
  <c r="EZ17" i="12" s="1"/>
  <c r="FJ17" i="12" s="1"/>
  <c r="FT17" i="12" s="1"/>
  <c r="CY17" i="12"/>
  <c r="CZ17" i="12"/>
  <c r="CP18" i="12"/>
  <c r="ER18" i="12" s="1"/>
  <c r="CQ18" i="12"/>
  <c r="ES18" i="12" s="1"/>
  <c r="CR18" i="12"/>
  <c r="ET18" i="12" s="1"/>
  <c r="FD18" i="12" s="1"/>
  <c r="FN18" i="12" s="1"/>
  <c r="CS18" i="12"/>
  <c r="EU18" i="12" s="1"/>
  <c r="FE18" i="12" s="1"/>
  <c r="FO18" i="12" s="1"/>
  <c r="CT18" i="12"/>
  <c r="EV18" i="12" s="1"/>
  <c r="CU18" i="12"/>
  <c r="EW18" i="12" s="1"/>
  <c r="FG18" i="12" s="1"/>
  <c r="FQ18" i="12" s="1"/>
  <c r="CV18" i="12"/>
  <c r="EX18" i="12" s="1"/>
  <c r="FH18" i="12" s="1"/>
  <c r="FR18" i="12" s="1"/>
  <c r="CW18" i="12"/>
  <c r="EY18" i="12" s="1"/>
  <c r="FI18" i="12" s="1"/>
  <c r="FS18" i="12" s="1"/>
  <c r="CX18" i="12"/>
  <c r="EZ18" i="12" s="1"/>
  <c r="FJ18" i="12" s="1"/>
  <c r="FT18" i="12" s="1"/>
  <c r="CY18" i="12"/>
  <c r="CZ18" i="12"/>
  <c r="CP19" i="12"/>
  <c r="ER19" i="12" s="1"/>
  <c r="FB19" i="12" s="1"/>
  <c r="FL19" i="12" s="1"/>
  <c r="CQ19" i="12"/>
  <c r="ES19" i="12" s="1"/>
  <c r="CR19" i="12"/>
  <c r="ET19" i="12" s="1"/>
  <c r="FD19" i="12" s="1"/>
  <c r="FN19" i="12" s="1"/>
  <c r="CS19" i="12"/>
  <c r="EU19" i="12" s="1"/>
  <c r="FE19" i="12" s="1"/>
  <c r="FO19" i="12" s="1"/>
  <c r="CT19" i="12"/>
  <c r="CU19" i="12"/>
  <c r="CV19" i="12"/>
  <c r="EX19" i="12" s="1"/>
  <c r="FH19" i="12" s="1"/>
  <c r="FR19" i="12" s="1"/>
  <c r="CW19" i="12"/>
  <c r="EY19" i="12" s="1"/>
  <c r="FI19" i="12" s="1"/>
  <c r="FS19" i="12" s="1"/>
  <c r="CX19" i="12"/>
  <c r="EZ19" i="12" s="1"/>
  <c r="FJ19" i="12" s="1"/>
  <c r="FT19" i="12" s="1"/>
  <c r="CY19" i="12"/>
  <c r="CZ19" i="12"/>
  <c r="CP20" i="12"/>
  <c r="ER20" i="12" s="1"/>
  <c r="CQ20" i="12"/>
  <c r="ES20" i="12" s="1"/>
  <c r="CR20" i="12"/>
  <c r="ET20" i="12" s="1"/>
  <c r="FD20" i="12" s="1"/>
  <c r="FN20" i="12" s="1"/>
  <c r="CS20" i="12"/>
  <c r="EU20" i="12" s="1"/>
  <c r="FE20" i="12" s="1"/>
  <c r="FO20" i="12" s="1"/>
  <c r="CT20" i="12"/>
  <c r="EV20" i="12" s="1"/>
  <c r="FF20" i="12" s="1"/>
  <c r="FP20" i="12" s="1"/>
  <c r="CU20" i="12"/>
  <c r="EW20" i="12" s="1"/>
  <c r="FG20" i="12" s="1"/>
  <c r="FQ20" i="12" s="1"/>
  <c r="CV20" i="12"/>
  <c r="EX20" i="12" s="1"/>
  <c r="FH20" i="12" s="1"/>
  <c r="FR20" i="12" s="1"/>
  <c r="CW20" i="12"/>
  <c r="EY20" i="12" s="1"/>
  <c r="FI20" i="12" s="1"/>
  <c r="FS20" i="12" s="1"/>
  <c r="CX20" i="12"/>
  <c r="EZ20" i="12" s="1"/>
  <c r="FJ20" i="12" s="1"/>
  <c r="FT20" i="12" s="1"/>
  <c r="CY20" i="12"/>
  <c r="CZ20" i="12"/>
  <c r="CP21" i="12"/>
  <c r="ER21" i="12" s="1"/>
  <c r="FB21" i="12" s="1"/>
  <c r="FL21" i="12" s="1"/>
  <c r="CQ21" i="12"/>
  <c r="ES21" i="12" s="1"/>
  <c r="FC21" i="12" s="1"/>
  <c r="FM21" i="12" s="1"/>
  <c r="CR21" i="12"/>
  <c r="ET21" i="12" s="1"/>
  <c r="FD21" i="12" s="1"/>
  <c r="FN21" i="12" s="1"/>
  <c r="CS21" i="12"/>
  <c r="EU21" i="12" s="1"/>
  <c r="FE21" i="12" s="1"/>
  <c r="FO21" i="12" s="1"/>
  <c r="CT21" i="12"/>
  <c r="EV21" i="12" s="1"/>
  <c r="CU21" i="12"/>
  <c r="EW21" i="12" s="1"/>
  <c r="FG21" i="12" s="1"/>
  <c r="FQ21" i="12" s="1"/>
  <c r="CV21" i="12"/>
  <c r="CW21" i="12"/>
  <c r="CX21" i="12"/>
  <c r="EZ21" i="12" s="1"/>
  <c r="FJ21" i="12" s="1"/>
  <c r="FT21" i="12" s="1"/>
  <c r="CY21" i="12"/>
  <c r="CZ21" i="12"/>
  <c r="CP22" i="12"/>
  <c r="ER22" i="12" s="1"/>
  <c r="CQ22" i="12"/>
  <c r="ES22" i="12" s="1"/>
  <c r="FC22" i="12" s="1"/>
  <c r="FM22" i="12" s="1"/>
  <c r="CR22" i="12"/>
  <c r="ET22" i="12" s="1"/>
  <c r="CS22" i="12"/>
  <c r="CT22" i="12"/>
  <c r="CU22" i="12"/>
  <c r="EW22" i="12" s="1"/>
  <c r="FG22" i="12" s="1"/>
  <c r="FQ22" i="12" s="1"/>
  <c r="CV22" i="12"/>
  <c r="EX22" i="12" s="1"/>
  <c r="FH22" i="12" s="1"/>
  <c r="FR22" i="12" s="1"/>
  <c r="CW22" i="12"/>
  <c r="EY22" i="12" s="1"/>
  <c r="FI22" i="12" s="1"/>
  <c r="FS22" i="12" s="1"/>
  <c r="CX22" i="12"/>
  <c r="EZ22" i="12" s="1"/>
  <c r="FJ22" i="12" s="1"/>
  <c r="FT22" i="12" s="1"/>
  <c r="CY22" i="12"/>
  <c r="CZ22" i="12"/>
  <c r="CP23" i="12"/>
  <c r="ER23" i="12" s="1"/>
  <c r="FB23" i="12" s="1"/>
  <c r="FL23" i="12" s="1"/>
  <c r="CQ23" i="12"/>
  <c r="ES23" i="12" s="1"/>
  <c r="FC23" i="12" s="1"/>
  <c r="FM23" i="12" s="1"/>
  <c r="CR23" i="12"/>
  <c r="ET23" i="12" s="1"/>
  <c r="FD23" i="12" s="1"/>
  <c r="FN23" i="12" s="1"/>
  <c r="CS23" i="12"/>
  <c r="EU23" i="12" s="1"/>
  <c r="FE23" i="12" s="1"/>
  <c r="FO23" i="12" s="1"/>
  <c r="CT23" i="12"/>
  <c r="EV23" i="12" s="1"/>
  <c r="FF23" i="12" s="1"/>
  <c r="FP23" i="12" s="1"/>
  <c r="CU23" i="12"/>
  <c r="EW23" i="12" s="1"/>
  <c r="FG23" i="12" s="1"/>
  <c r="FQ23" i="12" s="1"/>
  <c r="CV23" i="12"/>
  <c r="EX23" i="12" s="1"/>
  <c r="FH23" i="12" s="1"/>
  <c r="FR23" i="12" s="1"/>
  <c r="CW23" i="12"/>
  <c r="EY23" i="12" s="1"/>
  <c r="FI23" i="12" s="1"/>
  <c r="FS23" i="12" s="1"/>
  <c r="CX23" i="12"/>
  <c r="EZ23" i="12" s="1"/>
  <c r="FJ23" i="12" s="1"/>
  <c r="FT23" i="12" s="1"/>
  <c r="CY23" i="12"/>
  <c r="CZ23" i="12"/>
  <c r="CP24" i="12"/>
  <c r="ER24" i="12" s="1"/>
  <c r="CQ24" i="12"/>
  <c r="CR24" i="12"/>
  <c r="ET24" i="12" s="1"/>
  <c r="FD24" i="12" s="1"/>
  <c r="FN24" i="12" s="1"/>
  <c r="CS24" i="12"/>
  <c r="CT24" i="12"/>
  <c r="CU24" i="12"/>
  <c r="CV24" i="12"/>
  <c r="CW24" i="12"/>
  <c r="CX24" i="12"/>
  <c r="EZ24" i="12" s="1"/>
  <c r="FJ24" i="12" s="1"/>
  <c r="FT24" i="12" s="1"/>
  <c r="CY24" i="12"/>
  <c r="CZ24" i="12"/>
  <c r="CP25" i="12"/>
  <c r="ER25" i="12" s="1"/>
  <c r="CQ25" i="12"/>
  <c r="ES25" i="12" s="1"/>
  <c r="FC25" i="12" s="1"/>
  <c r="FM25" i="12" s="1"/>
  <c r="CR25" i="12"/>
  <c r="ET25" i="12" s="1"/>
  <c r="FD25" i="12" s="1"/>
  <c r="FN25" i="12" s="1"/>
  <c r="CS25" i="12"/>
  <c r="EU25" i="12" s="1"/>
  <c r="FE25" i="12" s="1"/>
  <c r="FO25" i="12" s="1"/>
  <c r="CT25" i="12"/>
  <c r="EV25" i="12" s="1"/>
  <c r="FF25" i="12" s="1"/>
  <c r="FP25" i="12" s="1"/>
  <c r="CU25" i="12"/>
  <c r="EW25" i="12" s="1"/>
  <c r="FG25" i="12" s="1"/>
  <c r="FQ25" i="12" s="1"/>
  <c r="CV25" i="12"/>
  <c r="EX25" i="12" s="1"/>
  <c r="FH25" i="12" s="1"/>
  <c r="FR25" i="12" s="1"/>
  <c r="CW25" i="12"/>
  <c r="EY25" i="12" s="1"/>
  <c r="CX25" i="12"/>
  <c r="EZ25" i="12" s="1"/>
  <c r="FJ25" i="12" s="1"/>
  <c r="FT25" i="12" s="1"/>
  <c r="CY25" i="12"/>
  <c r="CZ25" i="12"/>
  <c r="CQ8" i="12"/>
  <c r="ES8" i="12" s="1"/>
  <c r="FC8" i="12" s="1"/>
  <c r="FM8" i="12" s="1"/>
  <c r="CR8" i="12"/>
  <c r="ET8" i="12" s="1"/>
  <c r="FD8" i="12" s="1"/>
  <c r="FN8" i="12" s="1"/>
  <c r="CS8" i="12"/>
  <c r="EU8" i="12" s="1"/>
  <c r="FE8" i="12" s="1"/>
  <c r="FO8" i="12" s="1"/>
  <c r="CT8" i="12"/>
  <c r="EV8" i="12" s="1"/>
  <c r="FF8" i="12" s="1"/>
  <c r="FP8" i="12" s="1"/>
  <c r="CU8" i="12"/>
  <c r="EW8" i="12" s="1"/>
  <c r="FG8" i="12" s="1"/>
  <c r="FQ8" i="12" s="1"/>
  <c r="CV8" i="12"/>
  <c r="EX8" i="12" s="1"/>
  <c r="FH8" i="12" s="1"/>
  <c r="FR8" i="12" s="1"/>
  <c r="CW8" i="12"/>
  <c r="EY8" i="12" s="1"/>
  <c r="FI8" i="12" s="1"/>
  <c r="FS8" i="12" s="1"/>
  <c r="CX8" i="12"/>
  <c r="EZ8" i="12" s="1"/>
  <c r="FJ8" i="12" s="1"/>
  <c r="FT8" i="12" s="1"/>
  <c r="CY8" i="12"/>
  <c r="CZ8" i="12"/>
  <c r="CP8" i="12"/>
  <c r="ER8" i="12" s="1"/>
  <c r="CO16" i="12"/>
  <c r="CO19" i="12"/>
  <c r="CO20" i="12"/>
  <c r="CO26" i="12"/>
  <c r="CO28" i="12"/>
  <c r="CO34" i="12"/>
  <c r="CO40" i="12"/>
  <c r="CO41" i="12"/>
  <c r="DA41" i="12" s="1"/>
  <c r="CO42" i="12"/>
  <c r="F19" i="6"/>
  <c r="E19" i="6" s="1"/>
  <c r="I26" i="6"/>
  <c r="H26" i="6"/>
  <c r="G26" i="6"/>
  <c r="F26" i="6"/>
  <c r="E26" i="6"/>
  <c r="I40" i="6"/>
  <c r="H40" i="6"/>
  <c r="G40" i="6"/>
  <c r="F40" i="6"/>
  <c r="E40" i="6"/>
  <c r="I17" i="6"/>
  <c r="H17" i="6"/>
  <c r="G17" i="6"/>
  <c r="F17" i="6"/>
  <c r="E17" i="6"/>
  <c r="I16" i="6"/>
  <c r="H16" i="6"/>
  <c r="G16" i="6"/>
  <c r="F16" i="6"/>
  <c r="E16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E15" i="6"/>
  <c r="E18" i="6"/>
  <c r="E20" i="6"/>
  <c r="E21" i="6"/>
  <c r="E22" i="6"/>
  <c r="E23" i="6"/>
  <c r="E24" i="6"/>
  <c r="E25" i="6"/>
  <c r="E27" i="6"/>
  <c r="E28" i="6"/>
  <c r="E14" i="6"/>
  <c r="F13" i="6"/>
  <c r="E13" i="6"/>
  <c r="E12" i="6"/>
  <c r="E8" i="6"/>
  <c r="E9" i="6"/>
  <c r="E10" i="6"/>
  <c r="E11" i="6"/>
  <c r="E7" i="6"/>
  <c r="E6" i="6"/>
  <c r="F5" i="6"/>
  <c r="E5" i="6"/>
  <c r="E4" i="6"/>
  <c r="I5" i="6"/>
  <c r="I7" i="6"/>
  <c r="I8" i="6"/>
  <c r="I9" i="6"/>
  <c r="I10" i="6"/>
  <c r="I11" i="6"/>
  <c r="I12" i="6"/>
  <c r="I13" i="6"/>
  <c r="I14" i="6"/>
  <c r="I15" i="6"/>
  <c r="I18" i="6"/>
  <c r="I20" i="6"/>
  <c r="I21" i="6"/>
  <c r="I22" i="6"/>
  <c r="I23" i="6"/>
  <c r="I24" i="6"/>
  <c r="I25" i="6"/>
  <c r="I27" i="6"/>
  <c r="H5" i="6"/>
  <c r="H6" i="6"/>
  <c r="H7" i="6"/>
  <c r="H8" i="6"/>
  <c r="H9" i="6"/>
  <c r="H10" i="6"/>
  <c r="H11" i="6"/>
  <c r="H12" i="6"/>
  <c r="H13" i="6"/>
  <c r="H14" i="6"/>
  <c r="H15" i="6"/>
  <c r="H18" i="6"/>
  <c r="H20" i="6"/>
  <c r="H21" i="6"/>
  <c r="H22" i="6"/>
  <c r="H23" i="6"/>
  <c r="H24" i="6"/>
  <c r="H25" i="6"/>
  <c r="H27" i="6"/>
  <c r="G5" i="6"/>
  <c r="G6" i="6"/>
  <c r="G7" i="6"/>
  <c r="G8" i="6"/>
  <c r="G9" i="6"/>
  <c r="G10" i="6"/>
  <c r="G11" i="6"/>
  <c r="G12" i="6"/>
  <c r="G13" i="6"/>
  <c r="G14" i="6"/>
  <c r="G15" i="6"/>
  <c r="G18" i="6"/>
  <c r="G20" i="6"/>
  <c r="G21" i="6"/>
  <c r="G22" i="6"/>
  <c r="G23" i="6"/>
  <c r="G24" i="6"/>
  <c r="G25" i="6"/>
  <c r="G27" i="6"/>
  <c r="G28" i="6"/>
  <c r="F6" i="6"/>
  <c r="F7" i="6"/>
  <c r="F8" i="6"/>
  <c r="F9" i="6"/>
  <c r="F10" i="6"/>
  <c r="F11" i="6"/>
  <c r="F12" i="6"/>
  <c r="F14" i="6"/>
  <c r="F15" i="6"/>
  <c r="F18" i="6"/>
  <c r="F20" i="6"/>
  <c r="F21" i="6"/>
  <c r="F22" i="6"/>
  <c r="F23" i="6"/>
  <c r="F24" i="6"/>
  <c r="F25" i="6"/>
  <c r="F27" i="6"/>
  <c r="F28" i="6"/>
  <c r="I4" i="6"/>
  <c r="H4" i="6"/>
  <c r="G4" i="6"/>
  <c r="F4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5" i="6"/>
  <c r="C6" i="6"/>
  <c r="C4" i="6"/>
  <c r="FM13" i="12" l="1"/>
  <c r="FC13" i="12"/>
  <c r="FQ32" i="12"/>
  <c r="FG32" i="12"/>
  <c r="FB31" i="12"/>
  <c r="FL31" i="12"/>
  <c r="FR29" i="12"/>
  <c r="FH29" i="12"/>
  <c r="FB44" i="12"/>
  <c r="FL44" i="12"/>
  <c r="FB36" i="12"/>
  <c r="FL36" i="12"/>
  <c r="FB25" i="12"/>
  <c r="FL25" i="12"/>
  <c r="FP21" i="12"/>
  <c r="FF21" i="12"/>
  <c r="FQ10" i="12"/>
  <c r="FG10" i="12"/>
  <c r="FJ32" i="12"/>
  <c r="FT32" i="12"/>
  <c r="FB32" i="12"/>
  <c r="FL32" i="12"/>
  <c r="FH30" i="12"/>
  <c r="FR30" i="12"/>
  <c r="FF18" i="12"/>
  <c r="FP18" i="12"/>
  <c r="FP10" i="12"/>
  <c r="FF10" i="12"/>
  <c r="FE36" i="12"/>
  <c r="FO36" i="12"/>
  <c r="FN31" i="12"/>
  <c r="FD31" i="12"/>
  <c r="FG30" i="12"/>
  <c r="FQ30" i="12"/>
  <c r="FJ29" i="12"/>
  <c r="FT29" i="12"/>
  <c r="FB29" i="12"/>
  <c r="FL29" i="12"/>
  <c r="FS25" i="12"/>
  <c r="FI25" i="12"/>
  <c r="FC19" i="12"/>
  <c r="FM19" i="12"/>
  <c r="FD16" i="12"/>
  <c r="FN16" i="12"/>
  <c r="FO10" i="12"/>
  <c r="FE10" i="12"/>
  <c r="FN44" i="12"/>
  <c r="FD44" i="12"/>
  <c r="FB34" i="12"/>
  <c r="FL34" i="12"/>
  <c r="FC31" i="12"/>
  <c r="FM31" i="12"/>
  <c r="FF30" i="12"/>
  <c r="FP30" i="12"/>
  <c r="FS29" i="12"/>
  <c r="FI29" i="12"/>
  <c r="FH17" i="12"/>
  <c r="FR17" i="12"/>
  <c r="FL22" i="12"/>
  <c r="FB22" i="12"/>
  <c r="FJ9" i="12"/>
  <c r="FT9" i="12"/>
  <c r="FC36" i="12"/>
  <c r="FM36" i="12"/>
  <c r="FL13" i="12"/>
  <c r="FB13" i="12"/>
  <c r="FT44" i="12"/>
  <c r="FJ44" i="12"/>
  <c r="FP32" i="12"/>
  <c r="FF32" i="12"/>
  <c r="FB18" i="12"/>
  <c r="FL18" i="12"/>
  <c r="FB10" i="12"/>
  <c r="FL10" i="12"/>
  <c r="FO32" i="12"/>
  <c r="FE32" i="12"/>
  <c r="FP29" i="12"/>
  <c r="FF29" i="12"/>
  <c r="FL24" i="12"/>
  <c r="FB24" i="12"/>
  <c r="FM44" i="12"/>
  <c r="FC44" i="12"/>
  <c r="FC18" i="12"/>
  <c r="FM18" i="12"/>
  <c r="FL28" i="12"/>
  <c r="FB28" i="12"/>
  <c r="DA28" i="12"/>
  <c r="FM20" i="12"/>
  <c r="FC20" i="12"/>
  <c r="FD40" i="12"/>
  <c r="FN40" i="12"/>
  <c r="FD32" i="12"/>
  <c r="FN32" i="12"/>
  <c r="FJ30" i="12"/>
  <c r="FT30" i="12"/>
  <c r="FL8" i="12"/>
  <c r="FB8" i="12"/>
  <c r="FC10" i="12"/>
  <c r="FM10" i="12"/>
  <c r="FN22" i="12"/>
  <c r="FD22" i="12"/>
  <c r="FB20" i="12"/>
  <c r="FL20" i="12"/>
  <c r="FD9" i="12"/>
  <c r="FN9" i="12"/>
  <c r="FM40" i="12"/>
  <c r="FC40" i="12"/>
  <c r="FD29" i="12"/>
  <c r="FN29" i="12"/>
  <c r="DA34" i="12"/>
  <c r="EQ19" i="12"/>
  <c r="FA19" i="12" s="1"/>
  <c r="FK19" i="12" s="1"/>
  <c r="EQ41" i="12"/>
  <c r="FA41" i="12" s="1"/>
  <c r="FK41" i="12" s="1"/>
  <c r="EQ40" i="12"/>
  <c r="FA40" i="12" s="1"/>
  <c r="FK40" i="12" s="1"/>
  <c r="DH24" i="12"/>
  <c r="EX24" i="12"/>
  <c r="FH24" i="12" s="1"/>
  <c r="FR24" i="12" s="1"/>
  <c r="DI36" i="12"/>
  <c r="EY36" i="12"/>
  <c r="FI36" i="12" s="1"/>
  <c r="FS36" i="12" s="1"/>
  <c r="DI28" i="12"/>
  <c r="EY28" i="12"/>
  <c r="FI28" i="12" s="1"/>
  <c r="FS28" i="12" s="1"/>
  <c r="DG26" i="12"/>
  <c r="EW26" i="12"/>
  <c r="FG26" i="12" s="1"/>
  <c r="FQ26" i="12" s="1"/>
  <c r="DG16" i="12"/>
  <c r="EW16" i="12"/>
  <c r="FG16" i="12" s="1"/>
  <c r="FQ16" i="12" s="1"/>
  <c r="DH44" i="12"/>
  <c r="EX44" i="12"/>
  <c r="FH44" i="12" s="1"/>
  <c r="FR44" i="12" s="1"/>
  <c r="EQ28" i="12"/>
  <c r="FA28" i="12" s="1"/>
  <c r="FK28" i="12" s="1"/>
  <c r="DF22" i="12"/>
  <c r="EV22" i="12"/>
  <c r="FF22" i="12" s="1"/>
  <c r="FP22" i="12" s="1"/>
  <c r="DI21" i="12"/>
  <c r="EY21" i="12"/>
  <c r="FI21" i="12" s="1"/>
  <c r="FS21" i="12" s="1"/>
  <c r="DG19" i="12"/>
  <c r="EW19" i="12"/>
  <c r="FG19" i="12" s="1"/>
  <c r="FQ19" i="12" s="1"/>
  <c r="DH16" i="12"/>
  <c r="EX16" i="12"/>
  <c r="FH16" i="12" s="1"/>
  <c r="FR16" i="12" s="1"/>
  <c r="DF14" i="12"/>
  <c r="EV14" i="12"/>
  <c r="FF14" i="12" s="1"/>
  <c r="FP14" i="12" s="1"/>
  <c r="DH39" i="12"/>
  <c r="EX39" i="12"/>
  <c r="FH39" i="12" s="1"/>
  <c r="FR39" i="12" s="1"/>
  <c r="DG34" i="12"/>
  <c r="EW34" i="12"/>
  <c r="FG34" i="12" s="1"/>
  <c r="FQ34" i="12" s="1"/>
  <c r="DH31" i="12"/>
  <c r="EX31" i="12"/>
  <c r="FH31" i="12" s="1"/>
  <c r="FR31" i="12" s="1"/>
  <c r="DH21" i="12"/>
  <c r="EX21" i="12"/>
  <c r="FH21" i="12" s="1"/>
  <c r="FR21" i="12" s="1"/>
  <c r="DF19" i="12"/>
  <c r="EV19" i="12"/>
  <c r="FF19" i="12" s="1"/>
  <c r="FP19" i="12" s="1"/>
  <c r="DH13" i="12"/>
  <c r="EX13" i="12"/>
  <c r="DF11" i="12"/>
  <c r="EV11" i="12"/>
  <c r="FF11" i="12" s="1"/>
  <c r="FP11" i="12" s="1"/>
  <c r="DE9" i="12"/>
  <c r="EU9" i="12"/>
  <c r="DH36" i="12"/>
  <c r="EX36" i="12"/>
  <c r="FH36" i="12" s="1"/>
  <c r="FR36" i="12" s="1"/>
  <c r="DF34" i="12"/>
  <c r="EV34" i="12"/>
  <c r="FF34" i="12" s="1"/>
  <c r="FP34" i="12" s="1"/>
  <c r="DE29" i="12"/>
  <c r="EU29" i="12"/>
  <c r="DH28" i="12"/>
  <c r="EX28" i="12"/>
  <c r="FH28" i="12" s="1"/>
  <c r="FR28" i="12" s="1"/>
  <c r="DF26" i="12"/>
  <c r="EV26" i="12"/>
  <c r="FF26" i="12" s="1"/>
  <c r="FP26" i="12" s="1"/>
  <c r="DF24" i="12"/>
  <c r="EV24" i="12"/>
  <c r="FF24" i="12" s="1"/>
  <c r="FP24" i="12" s="1"/>
  <c r="DF16" i="12"/>
  <c r="EV16" i="12"/>
  <c r="FF16" i="12" s="1"/>
  <c r="FP16" i="12" s="1"/>
  <c r="DF39" i="12"/>
  <c r="EV39" i="12"/>
  <c r="FF39" i="12" s="1"/>
  <c r="FP39" i="12" s="1"/>
  <c r="DF31" i="12"/>
  <c r="EV31" i="12"/>
  <c r="FF31" i="12" s="1"/>
  <c r="FP31" i="12" s="1"/>
  <c r="EQ16" i="12"/>
  <c r="FA16" i="12" s="1"/>
  <c r="FK16" i="12" s="1"/>
  <c r="DE31" i="12"/>
  <c r="EU31" i="12"/>
  <c r="EQ26" i="12"/>
  <c r="FA26" i="12" s="1"/>
  <c r="FK26" i="12" s="1"/>
  <c r="DI16" i="12"/>
  <c r="EY16" i="12"/>
  <c r="FI16" i="12" s="1"/>
  <c r="FS16" i="12" s="1"/>
  <c r="DI39" i="12"/>
  <c r="EY39" i="12"/>
  <c r="FI39" i="12" s="1"/>
  <c r="FS39" i="12" s="1"/>
  <c r="DI31" i="12"/>
  <c r="EY31" i="12"/>
  <c r="FI31" i="12" s="1"/>
  <c r="FS31" i="12" s="1"/>
  <c r="DI13" i="12"/>
  <c r="EY13" i="12"/>
  <c r="FI13" i="12" s="1"/>
  <c r="FS13" i="12" s="1"/>
  <c r="DG11" i="12"/>
  <c r="EW11" i="12"/>
  <c r="FG11" i="12" s="1"/>
  <c r="FQ11" i="12" s="1"/>
  <c r="DI44" i="12"/>
  <c r="EY44" i="12"/>
  <c r="DG42" i="12"/>
  <c r="EW42" i="12"/>
  <c r="FG42" i="12" s="1"/>
  <c r="FQ42" i="12" s="1"/>
  <c r="DG24" i="12"/>
  <c r="EW24" i="12"/>
  <c r="DE22" i="12"/>
  <c r="EU22" i="12"/>
  <c r="DE14" i="12"/>
  <c r="EU14" i="12"/>
  <c r="FE14" i="12" s="1"/>
  <c r="FO14" i="12" s="1"/>
  <c r="DF42" i="12"/>
  <c r="EV42" i="12"/>
  <c r="FF42" i="12" s="1"/>
  <c r="FP42" i="12" s="1"/>
  <c r="DG39" i="12"/>
  <c r="EW39" i="12"/>
  <c r="FG39" i="12" s="1"/>
  <c r="FQ39" i="12" s="1"/>
  <c r="DE37" i="12"/>
  <c r="EU37" i="12"/>
  <c r="FE37" i="12" s="1"/>
  <c r="FO37" i="12" s="1"/>
  <c r="DG31" i="12"/>
  <c r="EW31" i="12"/>
  <c r="FG31" i="12" s="1"/>
  <c r="FQ31" i="12" s="1"/>
  <c r="DE16" i="12"/>
  <c r="EU16" i="12"/>
  <c r="FE16" i="12" s="1"/>
  <c r="FO16" i="12" s="1"/>
  <c r="DE39" i="12"/>
  <c r="EU39" i="12"/>
  <c r="FE39" i="12" s="1"/>
  <c r="FO39" i="12" s="1"/>
  <c r="EQ34" i="12"/>
  <c r="FA34" i="12" s="1"/>
  <c r="FK34" i="12" s="1"/>
  <c r="DA16" i="12"/>
  <c r="DC24" i="12"/>
  <c r="ES24" i="12"/>
  <c r="FC24" i="12" s="1"/>
  <c r="FM24" i="12" s="1"/>
  <c r="DC16" i="12"/>
  <c r="ES16" i="12"/>
  <c r="DC39" i="12"/>
  <c r="ES39" i="12"/>
  <c r="FC39" i="12" s="1"/>
  <c r="FM39" i="12" s="1"/>
  <c r="EQ42" i="12"/>
  <c r="FA42" i="12" s="1"/>
  <c r="FK42" i="12" s="1"/>
  <c r="DI24" i="12"/>
  <c r="EY24" i="12"/>
  <c r="FI24" i="12" s="1"/>
  <c r="FS24" i="12" s="1"/>
  <c r="DE24" i="12"/>
  <c r="EU24" i="12"/>
  <c r="FE24" i="12" s="1"/>
  <c r="FO24" i="12" s="1"/>
  <c r="EQ20" i="12"/>
  <c r="DA26" i="12"/>
  <c r="DE19" i="12"/>
  <c r="DE11" i="12"/>
  <c r="DE42" i="12"/>
  <c r="DE34" i="12"/>
  <c r="DE26" i="12"/>
  <c r="DA42" i="12"/>
  <c r="DC31" i="12"/>
  <c r="DJ21" i="12"/>
  <c r="DB21" i="12"/>
  <c r="DA21" i="12" s="1"/>
  <c r="DH19" i="12"/>
  <c r="DJ13" i="12"/>
  <c r="DB13" i="12"/>
  <c r="DA13" i="12" s="1"/>
  <c r="DH11" i="12"/>
  <c r="DJ44" i="12"/>
  <c r="DB44" i="12"/>
  <c r="DA44" i="12" s="1"/>
  <c r="DJ36" i="12"/>
  <c r="DB36" i="12"/>
  <c r="DA36" i="12" s="1"/>
  <c r="DJ28" i="12"/>
  <c r="DB28" i="12"/>
  <c r="DG25" i="12"/>
  <c r="DJ24" i="12"/>
  <c r="DB24" i="12"/>
  <c r="DA24" i="12" s="1"/>
  <c r="DH22" i="12"/>
  <c r="DC21" i="12"/>
  <c r="DI19" i="12"/>
  <c r="DG17" i="12"/>
  <c r="DJ16" i="12"/>
  <c r="DB16" i="12"/>
  <c r="DH14" i="12"/>
  <c r="DC13" i="12"/>
  <c r="DI11" i="12"/>
  <c r="DH9" i="12"/>
  <c r="DC44" i="12"/>
  <c r="DI42" i="12"/>
  <c r="DG40" i="12"/>
  <c r="DJ39" i="12"/>
  <c r="DB39" i="12"/>
  <c r="DA39" i="12" s="1"/>
  <c r="DH37" i="12"/>
  <c r="DC36" i="12"/>
  <c r="DI34" i="12"/>
  <c r="DG32" i="12"/>
  <c r="DJ31" i="12"/>
  <c r="DB31" i="12"/>
  <c r="DA31" i="12" s="1"/>
  <c r="DH29" i="12"/>
  <c r="DC28" i="12"/>
  <c r="DI26" i="12"/>
  <c r="DG21" i="12"/>
  <c r="DJ30" i="12"/>
  <c r="DB30" i="12"/>
  <c r="DA30" i="12" s="1"/>
  <c r="DG13" i="12"/>
  <c r="DG44" i="12"/>
  <c r="DG36" i="12"/>
  <c r="DG28" i="12"/>
  <c r="DF36" i="12"/>
  <c r="DE23" i="12"/>
  <c r="DE15" i="12"/>
  <c r="DE38" i="12"/>
  <c r="DE30" i="12"/>
  <c r="DB8" i="12"/>
  <c r="DA8" i="12" s="1"/>
  <c r="DE8" i="12"/>
  <c r="DC8" i="12"/>
  <c r="DE25" i="12"/>
  <c r="DC23" i="12"/>
  <c r="DJ18" i="12"/>
  <c r="DB18" i="12"/>
  <c r="DA18" i="12" s="1"/>
  <c r="DE17" i="12"/>
  <c r="DC15" i="12"/>
  <c r="DJ10" i="12"/>
  <c r="DB10" i="12"/>
  <c r="DA10" i="12" s="1"/>
  <c r="DF9" i="12"/>
  <c r="DJ41" i="12"/>
  <c r="DB41" i="12"/>
  <c r="DE40" i="12"/>
  <c r="DC38" i="12"/>
  <c r="DF37" i="12"/>
  <c r="DJ33" i="12"/>
  <c r="DB33" i="12"/>
  <c r="DA33" i="12" s="1"/>
  <c r="DE32" i="12"/>
  <c r="DC30" i="12"/>
  <c r="DF29" i="12"/>
  <c r="DJ23" i="12"/>
  <c r="DB23" i="12"/>
  <c r="DA23" i="12" s="1"/>
  <c r="DJ15" i="12"/>
  <c r="DD32" i="12"/>
  <c r="DI8" i="12"/>
  <c r="DI23" i="12"/>
  <c r="DI15" i="12"/>
  <c r="DF21" i="12"/>
  <c r="DF13" i="12"/>
  <c r="DF44" i="12"/>
  <c r="DH30" i="12"/>
  <c r="DF28" i="12"/>
  <c r="DJ8" i="12"/>
  <c r="DB38" i="12"/>
  <c r="DA38" i="12" s="1"/>
  <c r="DI38" i="12"/>
  <c r="DI30" i="12"/>
  <c r="DD29" i="12"/>
  <c r="DB15" i="12"/>
  <c r="DA15" i="12" s="1"/>
  <c r="DJ38" i="12"/>
  <c r="DF20" i="12"/>
  <c r="DD18" i="12"/>
  <c r="DF12" i="12"/>
  <c r="DD10" i="12"/>
  <c r="DF43" i="12"/>
  <c r="DD41" i="12"/>
  <c r="DF35" i="12"/>
  <c r="DD33" i="12"/>
  <c r="DF27" i="12"/>
  <c r="DA40" i="12"/>
  <c r="DD8" i="12"/>
  <c r="DF25" i="12"/>
  <c r="DD23" i="12"/>
  <c r="DG22" i="12"/>
  <c r="DE20" i="12"/>
  <c r="DC18" i="12"/>
  <c r="DF17" i="12"/>
  <c r="DD15" i="12"/>
  <c r="DG14" i="12"/>
  <c r="DE12" i="12"/>
  <c r="DC10" i="12"/>
  <c r="DG9" i="12"/>
  <c r="DE43" i="12"/>
  <c r="DH42" i="12"/>
  <c r="DC41" i="12"/>
  <c r="DF40" i="12"/>
  <c r="DD38" i="12"/>
  <c r="DG37" i="12"/>
  <c r="DE35" i="12"/>
  <c r="DH34" i="12"/>
  <c r="DC33" i="12"/>
  <c r="DF32" i="12"/>
  <c r="DD30" i="12"/>
  <c r="DG29" i="12"/>
  <c r="DE27" i="12"/>
  <c r="DH26" i="12"/>
  <c r="DD35" i="12"/>
  <c r="DC20" i="12"/>
  <c r="DC12" i="12"/>
  <c r="DI10" i="12"/>
  <c r="DC35" i="12"/>
  <c r="DI33" i="12"/>
  <c r="DC27" i="12"/>
  <c r="DD43" i="12"/>
  <c r="DJ20" i="12"/>
  <c r="DC40" i="12"/>
  <c r="DJ35" i="12"/>
  <c r="DB27" i="12"/>
  <c r="DA27" i="12" s="1"/>
  <c r="DD25" i="12"/>
  <c r="DD17" i="12"/>
  <c r="DC43" i="12"/>
  <c r="DI41" i="12"/>
  <c r="DD40" i="12"/>
  <c r="DD22" i="12"/>
  <c r="DB20" i="12"/>
  <c r="DJ12" i="12"/>
  <c r="DH33" i="12"/>
  <c r="DC32" i="12"/>
  <c r="DJ27" i="12"/>
  <c r="DA20" i="12"/>
  <c r="DH8" i="12"/>
  <c r="DJ25" i="12"/>
  <c r="DB25" i="12"/>
  <c r="DA25" i="12" s="1"/>
  <c r="DH23" i="12"/>
  <c r="DC22" i="12"/>
  <c r="DI20" i="12"/>
  <c r="DD19" i="12"/>
  <c r="DG18" i="12"/>
  <c r="DJ17" i="12"/>
  <c r="DB17" i="12"/>
  <c r="DA17" i="12" s="1"/>
  <c r="DH15" i="12"/>
  <c r="DC14" i="12"/>
  <c r="DI12" i="12"/>
  <c r="DD11" i="12"/>
  <c r="DG10" i="12"/>
  <c r="DC9" i="12"/>
  <c r="DI43" i="12"/>
  <c r="DD42" i="12"/>
  <c r="DG41" i="12"/>
  <c r="DJ40" i="12"/>
  <c r="DB40" i="12"/>
  <c r="DH38" i="12"/>
  <c r="DC37" i="12"/>
  <c r="DI35" i="12"/>
  <c r="DD34" i="12"/>
  <c r="DG33" i="12"/>
  <c r="DJ32" i="12"/>
  <c r="DB32" i="12"/>
  <c r="DA32" i="12" s="1"/>
  <c r="DC29" i="12"/>
  <c r="DI27" i="12"/>
  <c r="DD26" i="12"/>
  <c r="DD20" i="12"/>
  <c r="DD12" i="12"/>
  <c r="DH18" i="12"/>
  <c r="DD14" i="12"/>
  <c r="DB12" i="12"/>
  <c r="DA12" i="12" s="1"/>
  <c r="DH10" i="12"/>
  <c r="DJ43" i="12"/>
  <c r="DH41" i="12"/>
  <c r="DA19" i="12"/>
  <c r="DG8" i="12"/>
  <c r="DI25" i="12"/>
  <c r="DD24" i="12"/>
  <c r="DG23" i="12"/>
  <c r="DJ22" i="12"/>
  <c r="DB22" i="12"/>
  <c r="DA22" i="12" s="1"/>
  <c r="DE21" i="12"/>
  <c r="DH20" i="12"/>
  <c r="DC19" i="12"/>
  <c r="DF18" i="12"/>
  <c r="DI17" i="12"/>
  <c r="DD16" i="12"/>
  <c r="DG15" i="12"/>
  <c r="DJ14" i="12"/>
  <c r="DB14" i="12"/>
  <c r="DA14" i="12" s="1"/>
  <c r="DE13" i="12"/>
  <c r="DH12" i="12"/>
  <c r="DC11" i="12"/>
  <c r="DF10" i="12"/>
  <c r="DJ9" i="12"/>
  <c r="DB9" i="12"/>
  <c r="DA9" i="12" s="1"/>
  <c r="DE44" i="12"/>
  <c r="DH43" i="12"/>
  <c r="DC42" i="12"/>
  <c r="DF41" i="12"/>
  <c r="DI40" i="12"/>
  <c r="DD39" i="12"/>
  <c r="DG38" i="12"/>
  <c r="DJ37" i="12"/>
  <c r="DB37" i="12"/>
  <c r="DA37" i="12" s="1"/>
  <c r="DE36" i="12"/>
  <c r="DH35" i="12"/>
  <c r="DC34" i="12"/>
  <c r="DF33" i="12"/>
  <c r="DI32" i="12"/>
  <c r="DD31" i="12"/>
  <c r="DG30" i="12"/>
  <c r="DJ29" i="12"/>
  <c r="DB29" i="12"/>
  <c r="DA29" i="12" s="1"/>
  <c r="DE28" i="12"/>
  <c r="DH27" i="12"/>
  <c r="DC26" i="12"/>
  <c r="DD27" i="12"/>
  <c r="DI18" i="12"/>
  <c r="DC25" i="12"/>
  <c r="DC17" i="12"/>
  <c r="DD9" i="12"/>
  <c r="DB43" i="12"/>
  <c r="DA43" i="12" s="1"/>
  <c r="DD37" i="12"/>
  <c r="DB35" i="12"/>
  <c r="DA35" i="12" s="1"/>
  <c r="DF8" i="12"/>
  <c r="DH25" i="12"/>
  <c r="DF23" i="12"/>
  <c r="DI22" i="12"/>
  <c r="DD21" i="12"/>
  <c r="DG20" i="12"/>
  <c r="DJ19" i="12"/>
  <c r="DB19" i="12"/>
  <c r="DE18" i="12"/>
  <c r="DH17" i="12"/>
  <c r="DF15" i="12"/>
  <c r="DI14" i="12"/>
  <c r="DD13" i="12"/>
  <c r="DG12" i="12"/>
  <c r="DJ11" i="12"/>
  <c r="DB11" i="12"/>
  <c r="DA11" i="12" s="1"/>
  <c r="DE10" i="12"/>
  <c r="DI9" i="12"/>
  <c r="DD44" i="12"/>
  <c r="DG43" i="12"/>
  <c r="DJ42" i="12"/>
  <c r="DB42" i="12"/>
  <c r="DE41" i="12"/>
  <c r="DH40" i="12"/>
  <c r="DF38" i="12"/>
  <c r="DI37" i="12"/>
  <c r="DD36" i="12"/>
  <c r="DG35" i="12"/>
  <c r="DJ34" i="12"/>
  <c r="DB34" i="12"/>
  <c r="DE33" i="12"/>
  <c r="DH32" i="12"/>
  <c r="DF30" i="12"/>
  <c r="DI29" i="12"/>
  <c r="DD28" i="12"/>
  <c r="DG27" i="12"/>
  <c r="DJ26" i="12"/>
  <c r="DB26" i="12"/>
  <c r="O5" i="6"/>
  <c r="K37" i="6"/>
  <c r="O36" i="14"/>
  <c r="P6" i="14"/>
  <c r="P23" i="14"/>
  <c r="O12" i="6"/>
  <c r="L11" i="14"/>
  <c r="O39" i="6"/>
  <c r="P43" i="14"/>
  <c r="N4" i="6"/>
  <c r="O23" i="14"/>
  <c r="P22" i="14"/>
  <c r="O38" i="6"/>
  <c r="P16" i="14"/>
  <c r="N10" i="14"/>
  <c r="O44" i="14"/>
  <c r="P35" i="14"/>
  <c r="N27" i="6"/>
  <c r="O17" i="14"/>
  <c r="L7" i="14"/>
  <c r="L38" i="14"/>
  <c r="M15" i="14"/>
  <c r="J13" i="6"/>
  <c r="N15" i="14"/>
  <c r="N12" i="6"/>
  <c r="O11" i="6"/>
  <c r="J8" i="6"/>
  <c r="L45" i="14"/>
  <c r="J43" i="6"/>
  <c r="M40" i="6"/>
  <c r="J35" i="6"/>
  <c r="J25" i="6"/>
  <c r="L6" i="14"/>
  <c r="J4" i="6"/>
  <c r="J22" i="6"/>
  <c r="N8" i="6"/>
  <c r="J40" i="6"/>
  <c r="J32" i="6"/>
  <c r="K18" i="6"/>
  <c r="J18" i="6"/>
  <c r="J10" i="6"/>
  <c r="J6" i="6"/>
  <c r="J37" i="6"/>
  <c r="J29" i="6"/>
  <c r="J27" i="6"/>
  <c r="M20" i="6"/>
  <c r="O18" i="6"/>
  <c r="K19" i="14"/>
  <c r="J15" i="6"/>
  <c r="N14" i="14"/>
  <c r="J7" i="6"/>
  <c r="J42" i="6"/>
  <c r="J34" i="6"/>
  <c r="J24" i="6"/>
  <c r="K26" i="6"/>
  <c r="J26" i="6"/>
  <c r="J17" i="6"/>
  <c r="K25" i="14"/>
  <c r="K21" i="6"/>
  <c r="J21" i="6"/>
  <c r="J12" i="6"/>
  <c r="J39" i="6"/>
  <c r="J31" i="6"/>
  <c r="J16" i="6"/>
  <c r="J9" i="6"/>
  <c r="M7" i="14"/>
  <c r="J5" i="6"/>
  <c r="J36" i="6"/>
  <c r="L23" i="6"/>
  <c r="J23" i="6"/>
  <c r="M16" i="14"/>
  <c r="J14" i="6"/>
  <c r="L41" i="6"/>
  <c r="J41" i="6"/>
  <c r="L33" i="6"/>
  <c r="J33" i="6"/>
  <c r="M22" i="14"/>
  <c r="J20" i="6"/>
  <c r="K13" i="14"/>
  <c r="J11" i="6"/>
  <c r="K40" i="14"/>
  <c r="J38" i="6"/>
  <c r="K32" i="14"/>
  <c r="J30" i="6"/>
  <c r="J28" i="6"/>
  <c r="J30" i="14"/>
  <c r="J41" i="14"/>
  <c r="O30" i="6"/>
  <c r="J25" i="14"/>
  <c r="M30" i="14"/>
  <c r="M10" i="14"/>
  <c r="M27" i="14"/>
  <c r="K18" i="14"/>
  <c r="P24" i="14"/>
  <c r="O19" i="14"/>
  <c r="O11" i="14"/>
  <c r="J38" i="14"/>
  <c r="L22" i="14"/>
  <c r="L16" i="14"/>
  <c r="M11" i="6"/>
  <c r="O10" i="6"/>
  <c r="K7" i="14"/>
  <c r="K38" i="14"/>
  <c r="L35" i="14"/>
  <c r="N32" i="14"/>
  <c r="P28" i="14"/>
  <c r="J11" i="14"/>
  <c r="K16" i="6"/>
  <c r="L39" i="6"/>
  <c r="O7" i="6"/>
  <c r="L6" i="6"/>
  <c r="N39" i="14"/>
  <c r="O38" i="14"/>
  <c r="N35" i="6"/>
  <c r="N31" i="14"/>
  <c r="O28" i="14"/>
  <c r="O24" i="6"/>
  <c r="L38" i="6"/>
  <c r="N34" i="6"/>
  <c r="L19" i="6"/>
  <c r="K19" i="6" s="1"/>
  <c r="M4" i="6"/>
  <c r="N23" i="14"/>
  <c r="P15" i="14"/>
  <c r="K10" i="6"/>
  <c r="M7" i="6"/>
  <c r="P42" i="14"/>
  <c r="O31" i="6"/>
  <c r="M24" i="6"/>
  <c r="K8" i="6"/>
  <c r="L11" i="6"/>
  <c r="O6" i="14"/>
  <c r="J23" i="14"/>
  <c r="J32" i="14"/>
  <c r="J35" i="14"/>
  <c r="L21" i="6"/>
  <c r="O41" i="6"/>
  <c r="K28" i="6"/>
  <c r="K20" i="6"/>
  <c r="L22" i="6"/>
  <c r="M30" i="6"/>
  <c r="M13" i="14"/>
  <c r="L24" i="14"/>
  <c r="O33" i="6"/>
  <c r="P13" i="14"/>
  <c r="K22" i="6"/>
  <c r="M13" i="6"/>
  <c r="M24" i="14"/>
  <c r="K27" i="14"/>
  <c r="M16" i="6"/>
  <c r="O14" i="6"/>
  <c r="K30" i="6"/>
  <c r="L30" i="6"/>
  <c r="M12" i="6"/>
  <c r="L27" i="14"/>
  <c r="M32" i="14"/>
  <c r="M35" i="14"/>
  <c r="J42" i="14"/>
  <c r="O41" i="14"/>
  <c r="P40" i="14"/>
  <c r="L37" i="14"/>
  <c r="M32" i="6"/>
  <c r="O33" i="14"/>
  <c r="P32" i="14"/>
  <c r="K25" i="6"/>
  <c r="K38" i="6"/>
  <c r="L35" i="6"/>
  <c r="J10" i="14"/>
  <c r="J13" i="14"/>
  <c r="J16" i="14"/>
  <c r="J19" i="14"/>
  <c r="K22" i="14"/>
  <c r="J24" i="14"/>
  <c r="J33" i="14"/>
  <c r="M40" i="14"/>
  <c r="M43" i="14"/>
  <c r="J6" i="14"/>
  <c r="J17" i="14"/>
  <c r="J20" i="14"/>
  <c r="J29" i="14"/>
  <c r="J45" i="14"/>
  <c r="J39" i="14"/>
  <c r="J27" i="14"/>
  <c r="J12" i="14"/>
  <c r="J15" i="14"/>
  <c r="J18" i="14"/>
  <c r="J36" i="14"/>
  <c r="J44" i="14"/>
  <c r="J7" i="14"/>
  <c r="J9" i="14"/>
  <c r="J26" i="14"/>
  <c r="J40" i="14"/>
  <c r="J43" i="14"/>
  <c r="J31" i="14"/>
  <c r="J34" i="14"/>
  <c r="J37" i="14"/>
  <c r="M27" i="6"/>
  <c r="N29" i="14"/>
  <c r="P27" i="14"/>
  <c r="O25" i="6"/>
  <c r="P34" i="14"/>
  <c r="O34" i="14"/>
  <c r="M19" i="14"/>
  <c r="L17" i="6"/>
  <c r="L42" i="6"/>
  <c r="K42" i="6"/>
  <c r="M44" i="14"/>
  <c r="L44" i="14"/>
  <c r="K44" i="14"/>
  <c r="N38" i="6"/>
  <c r="O40" i="14"/>
  <c r="N40" i="14"/>
  <c r="N21" i="6"/>
  <c r="K30" i="14"/>
  <c r="K9" i="6"/>
  <c r="L10" i="6"/>
  <c r="M38" i="6"/>
  <c r="N10" i="6"/>
  <c r="O32" i="6"/>
  <c r="O13" i="6"/>
  <c r="K11" i="14"/>
  <c r="J14" i="14"/>
  <c r="J22" i="14"/>
  <c r="J28" i="14"/>
  <c r="P18" i="14"/>
  <c r="O16" i="6"/>
  <c r="K15" i="14"/>
  <c r="N12" i="14"/>
  <c r="M10" i="6"/>
  <c r="N44" i="14"/>
  <c r="M42" i="6"/>
  <c r="O43" i="14"/>
  <c r="N41" i="6"/>
  <c r="M39" i="14"/>
  <c r="L39" i="14"/>
  <c r="K39" i="14"/>
  <c r="L37" i="6"/>
  <c r="N36" i="14"/>
  <c r="M34" i="6"/>
  <c r="N33" i="6"/>
  <c r="O35" i="14"/>
  <c r="N35" i="14"/>
  <c r="K31" i="14"/>
  <c r="M31" i="14"/>
  <c r="L31" i="14"/>
  <c r="L29" i="6"/>
  <c r="L9" i="14"/>
  <c r="L7" i="6"/>
  <c r="K9" i="14"/>
  <c r="M9" i="14"/>
  <c r="N33" i="14"/>
  <c r="M31" i="6"/>
  <c r="N30" i="6"/>
  <c r="O32" i="14"/>
  <c r="O29" i="6"/>
  <c r="P31" i="14"/>
  <c r="O27" i="6"/>
  <c r="P29" i="14"/>
  <c r="N25" i="6"/>
  <c r="K36" i="6"/>
  <c r="M37" i="6"/>
  <c r="N9" i="6"/>
  <c r="O29" i="14"/>
  <c r="O7" i="14"/>
  <c r="N5" i="6"/>
  <c r="O43" i="6"/>
  <c r="P45" i="14"/>
  <c r="K42" i="14"/>
  <c r="N6" i="14"/>
  <c r="O15" i="14"/>
  <c r="K29" i="14"/>
  <c r="L29" i="14"/>
  <c r="L27" i="6"/>
  <c r="M29" i="14"/>
  <c r="K27" i="6"/>
  <c r="N26" i="6"/>
  <c r="P20" i="14"/>
  <c r="E21" i="14"/>
  <c r="J21" i="14"/>
  <c r="N9" i="14"/>
  <c r="N41" i="14"/>
  <c r="M39" i="6"/>
  <c r="K34" i="6"/>
  <c r="M36" i="14"/>
  <c r="L34" i="6"/>
  <c r="L36" i="14"/>
  <c r="K36" i="14"/>
  <c r="O23" i="6"/>
  <c r="K14" i="14"/>
  <c r="M42" i="14"/>
  <c r="K40" i="6"/>
  <c r="L42" i="14"/>
  <c r="L18" i="14"/>
  <c r="L16" i="6"/>
  <c r="M18" i="14"/>
  <c r="O4" i="6"/>
  <c r="N25" i="14"/>
  <c r="M23" i="6"/>
  <c r="N22" i="6"/>
  <c r="O24" i="14"/>
  <c r="N24" i="14"/>
  <c r="M17" i="6"/>
  <c r="N19" i="14"/>
  <c r="N15" i="6"/>
  <c r="P17" i="14"/>
  <c r="L12" i="6"/>
  <c r="K12" i="6"/>
  <c r="M14" i="14"/>
  <c r="L14" i="14"/>
  <c r="M9" i="6"/>
  <c r="N11" i="14"/>
  <c r="M11" i="14"/>
  <c r="M8" i="6"/>
  <c r="O10" i="14"/>
  <c r="P9" i="14"/>
  <c r="N7" i="6"/>
  <c r="K8" i="14"/>
  <c r="N7" i="14"/>
  <c r="M5" i="6"/>
  <c r="M43" i="6"/>
  <c r="O45" i="14"/>
  <c r="N45" i="14"/>
  <c r="P44" i="14"/>
  <c r="O42" i="6"/>
  <c r="K39" i="6"/>
  <c r="M41" i="14"/>
  <c r="L41" i="14"/>
  <c r="K41" i="14"/>
  <c r="N38" i="14"/>
  <c r="M38" i="14"/>
  <c r="O37" i="14"/>
  <c r="N37" i="14"/>
  <c r="M35" i="6"/>
  <c r="P36" i="14"/>
  <c r="O34" i="6"/>
  <c r="M33" i="14"/>
  <c r="K31" i="6"/>
  <c r="L33" i="14"/>
  <c r="K33" i="14"/>
  <c r="N28" i="14"/>
  <c r="M26" i="6"/>
  <c r="M25" i="6"/>
  <c r="O27" i="14"/>
  <c r="N27" i="14"/>
  <c r="P26" i="14"/>
  <c r="N24" i="6"/>
  <c r="K17" i="6"/>
  <c r="L26" i="6"/>
  <c r="M28" i="6"/>
  <c r="N43" i="6"/>
  <c r="N18" i="6"/>
  <c r="O22" i="6"/>
  <c r="O9" i="14"/>
  <c r="N18" i="14"/>
  <c r="L19" i="14"/>
  <c r="N26" i="14"/>
  <c r="N20" i="14"/>
  <c r="M18" i="6"/>
  <c r="P10" i="14"/>
  <c r="O8" i="6"/>
  <c r="O35" i="6"/>
  <c r="P37" i="14"/>
  <c r="M34" i="14"/>
  <c r="L34" i="14"/>
  <c r="K34" i="14"/>
  <c r="K32" i="6"/>
  <c r="M36" i="6"/>
  <c r="M12" i="14"/>
  <c r="L12" i="14"/>
  <c r="K12" i="14"/>
  <c r="M23" i="14"/>
  <c r="L23" i="14"/>
  <c r="K23" i="14"/>
  <c r="L15" i="6"/>
  <c r="M17" i="14"/>
  <c r="L17" i="14"/>
  <c r="K17" i="14"/>
  <c r="K15" i="6"/>
  <c r="O13" i="14"/>
  <c r="N11" i="6"/>
  <c r="O37" i="6"/>
  <c r="P39" i="14"/>
  <c r="O21" i="6"/>
  <c r="N22" i="14"/>
  <c r="M14" i="6"/>
  <c r="N13" i="6"/>
  <c r="P14" i="14"/>
  <c r="L5" i="6"/>
  <c r="M41" i="6"/>
  <c r="N40" i="6"/>
  <c r="P41" i="14"/>
  <c r="L36" i="6"/>
  <c r="M33" i="6"/>
  <c r="N32" i="6"/>
  <c r="P33" i="14"/>
  <c r="K28" i="14"/>
  <c r="K7" i="6"/>
  <c r="L31" i="6"/>
  <c r="L40" i="6"/>
  <c r="M22" i="6"/>
  <c r="N42" i="6"/>
  <c r="N17" i="6"/>
  <c r="O15" i="6"/>
  <c r="N13" i="14"/>
  <c r="O18" i="14"/>
  <c r="O26" i="14"/>
  <c r="N30" i="14"/>
  <c r="O25" i="14"/>
  <c r="N23" i="6"/>
  <c r="M28" i="14"/>
  <c r="L28" i="14"/>
  <c r="O22" i="14"/>
  <c r="N20" i="6"/>
  <c r="L18" i="6"/>
  <c r="M20" i="14"/>
  <c r="L20" i="14"/>
  <c r="K20" i="14"/>
  <c r="M15" i="6"/>
  <c r="N17" i="14"/>
  <c r="N14" i="6"/>
  <c r="O16" i="14"/>
  <c r="N16" i="14"/>
  <c r="L26" i="14"/>
  <c r="K26" i="14"/>
  <c r="K24" i="6"/>
  <c r="L24" i="6"/>
  <c r="M26" i="14"/>
  <c r="M29" i="6"/>
  <c r="O40" i="6"/>
  <c r="M21" i="14"/>
  <c r="L21" i="14" s="1"/>
  <c r="P25" i="14"/>
  <c r="O20" i="14"/>
  <c r="O17" i="6"/>
  <c r="K14" i="6"/>
  <c r="O12" i="14"/>
  <c r="O9" i="6"/>
  <c r="P7" i="14"/>
  <c r="O39" i="14"/>
  <c r="P38" i="14"/>
  <c r="O31" i="14"/>
  <c r="O26" i="6"/>
  <c r="K29" i="6"/>
  <c r="L9" i="6"/>
  <c r="L32" i="6"/>
  <c r="M21" i="6"/>
  <c r="N36" i="6"/>
  <c r="N16" i="6"/>
  <c r="J8" i="14"/>
  <c r="P12" i="14"/>
  <c r="K10" i="14"/>
  <c r="K5" i="6"/>
  <c r="K35" i="6"/>
  <c r="K13" i="6"/>
  <c r="L8" i="6"/>
  <c r="L20" i="6"/>
  <c r="N37" i="6"/>
  <c r="N29" i="6"/>
  <c r="M6" i="14"/>
  <c r="L10" i="14"/>
  <c r="L13" i="14"/>
  <c r="K16" i="14"/>
  <c r="K24" i="14"/>
  <c r="L30" i="14"/>
  <c r="L32" i="14"/>
  <c r="N34" i="14"/>
  <c r="K35" i="14"/>
  <c r="M37" i="14"/>
  <c r="L40" i="14"/>
  <c r="N42" i="14"/>
  <c r="K43" i="14"/>
  <c r="M45" i="14"/>
  <c r="O42" i="14"/>
  <c r="L43" i="14"/>
  <c r="N43" i="14"/>
  <c r="N6" i="6"/>
  <c r="L25" i="14"/>
  <c r="K11" i="6"/>
  <c r="K23" i="6"/>
  <c r="K41" i="6"/>
  <c r="L4" i="6"/>
  <c r="L14" i="6"/>
  <c r="L25" i="6"/>
  <c r="L43" i="6"/>
  <c r="O20" i="6"/>
  <c r="M25" i="14"/>
  <c r="K33" i="6"/>
  <c r="L13" i="6"/>
  <c r="N39" i="6"/>
  <c r="N31" i="6"/>
  <c r="O36" i="6"/>
  <c r="K6" i="14"/>
  <c r="P11" i="14"/>
  <c r="O14" i="14"/>
  <c r="L15" i="14"/>
  <c r="P19" i="14"/>
  <c r="K37" i="14"/>
  <c r="K45" i="14"/>
  <c r="L8" i="14"/>
  <c r="K4" i="6"/>
  <c r="K43" i="6"/>
  <c r="L28" i="6"/>
  <c r="M6" i="6"/>
  <c r="M8" i="14"/>
  <c r="N8" i="14"/>
  <c r="K6" i="6"/>
  <c r="FE22" i="12" l="1"/>
  <c r="FO22" i="12"/>
  <c r="FE9" i="12"/>
  <c r="FO9" i="12"/>
  <c r="FG24" i="12"/>
  <c r="FQ24" i="12"/>
  <c r="FE29" i="12"/>
  <c r="FO29" i="12"/>
  <c r="FO31" i="12"/>
  <c r="FE31" i="12"/>
  <c r="FK20" i="12"/>
  <c r="FA20" i="12"/>
  <c r="FM16" i="12"/>
  <c r="FC16" i="12"/>
  <c r="FR13" i="12"/>
  <c r="FH13" i="12"/>
  <c r="FI44" i="12"/>
  <c r="FS44" i="12"/>
</calcChain>
</file>

<file path=xl/sharedStrings.xml><?xml version="1.0" encoding="utf-8"?>
<sst xmlns="http://schemas.openxmlformats.org/spreadsheetml/2006/main" count="498" uniqueCount="346">
  <si>
    <t>%</t>
  </si>
  <si>
    <t>Podiel na hodnotení</t>
  </si>
  <si>
    <t>tržby</t>
  </si>
  <si>
    <t>produktivita tržieb</t>
  </si>
  <si>
    <t>produktivita pridanej hodnoty</t>
  </si>
  <si>
    <t>IČO</t>
  </si>
  <si>
    <t>Názov</t>
  </si>
  <si>
    <t>Mesto</t>
  </si>
  <si>
    <t>Kategória zamestnancov</t>
  </si>
  <si>
    <t>Zisk</t>
  </si>
  <si>
    <t>Rok finančných údajov</t>
  </si>
  <si>
    <t>Odvetvie</t>
  </si>
  <si>
    <t>SK NACE</t>
  </si>
  <si>
    <t>Nitra</t>
  </si>
  <si>
    <t>100-149</t>
  </si>
  <si>
    <t>Nové Zámky</t>
  </si>
  <si>
    <t>150-199</t>
  </si>
  <si>
    <t>50-99</t>
  </si>
  <si>
    <t>Výroba - ostatné</t>
  </si>
  <si>
    <t>Komárno</t>
  </si>
  <si>
    <t>Topoľčany</t>
  </si>
  <si>
    <t>Tovarníky</t>
  </si>
  <si>
    <t>Zlaté Moravce</t>
  </si>
  <si>
    <t>Veľké Zálužie</t>
  </si>
  <si>
    <t>Kovovýroba a hutníctvo</t>
  </si>
  <si>
    <t>Výroba kovových konštrukcií a ich častí [25110]</t>
  </si>
  <si>
    <t>Chémia a plasty</t>
  </si>
  <si>
    <t>Výroba ostatných plastových výrobkov [22290]</t>
  </si>
  <si>
    <t>Šaľa</t>
  </si>
  <si>
    <t>Potravinárstvo</t>
  </si>
  <si>
    <t>Výroba chleba; výroba čerstvého pečiva a koláčov [10710]</t>
  </si>
  <si>
    <t>46883631</t>
  </si>
  <si>
    <t>Mlyn Kolárovo, a. s.</t>
  </si>
  <si>
    <t>Kolárovo</t>
  </si>
  <si>
    <t>Výroba mlynských výrobkov [10610]</t>
  </si>
  <si>
    <t>Levice</t>
  </si>
  <si>
    <t>45333246</t>
  </si>
  <si>
    <t>SOFA TREND, s.r.o.</t>
  </si>
  <si>
    <t>200-249</t>
  </si>
  <si>
    <t>Drevo a papier</t>
  </si>
  <si>
    <t>Výroba ostatného nábytku [31090]</t>
  </si>
  <si>
    <t>Vráble</t>
  </si>
  <si>
    <t>44342462</t>
  </si>
  <si>
    <t>KolArms s.r.o.</t>
  </si>
  <si>
    <t>Výroba zbraní a munície [25400]</t>
  </si>
  <si>
    <t>36801640</t>
  </si>
  <si>
    <t>TECHNOV, s.r.o.</t>
  </si>
  <si>
    <t>Rumanová</t>
  </si>
  <si>
    <t>Strojárstvo</t>
  </si>
  <si>
    <t>Výroba chladiacich a ventilačných zariadení iných ako pre domácnosti [28250]</t>
  </si>
  <si>
    <t>Výroba vlnitého papiera a lepenky a škatúľ z papiera a lepenky [17210]</t>
  </si>
  <si>
    <t>Výroba výrobkov z plastu pre stavebníctvo [22230]</t>
  </si>
  <si>
    <t>36517844</t>
  </si>
  <si>
    <t>HoReCup, a.s.</t>
  </si>
  <si>
    <t>Výroba výrobkov pre domácnosť, hygienické a toaletné výrobky [17220]</t>
  </si>
  <si>
    <t>Lužianky</t>
  </si>
  <si>
    <t>Štúrovo</t>
  </si>
  <si>
    <t>36567256</t>
  </si>
  <si>
    <t>TOP REFAL obaly, spol. s r.o.</t>
  </si>
  <si>
    <t>36564303</t>
  </si>
  <si>
    <t>ROEZ, s.r.o.</t>
  </si>
  <si>
    <t>Obrábanie [25620]</t>
  </si>
  <si>
    <t>Opracovanie a povrchová úprava kovov [25610]</t>
  </si>
  <si>
    <t>36555690</t>
  </si>
  <si>
    <t>POLLÁK ŠAĽA s.r.o.</t>
  </si>
  <si>
    <t>Výroba strojov na spracovanie potravín, nápojov a tabaku [28930]</t>
  </si>
  <si>
    <t>36551261</t>
  </si>
  <si>
    <t>LOKO TRANS Slovakia, s.r.o.</t>
  </si>
  <si>
    <t>Šurany</t>
  </si>
  <si>
    <t>Oprava a údržba ostatných dopravných prostriedkov [33170]</t>
  </si>
  <si>
    <t>36251674</t>
  </si>
  <si>
    <t>Motory International, s.r.o.</t>
  </si>
  <si>
    <t>Elektrotechnika</t>
  </si>
  <si>
    <t>Výroba elektrických motorov, generátorov a transformátorov [27110]</t>
  </si>
  <si>
    <t>Čab</t>
  </si>
  <si>
    <t>Spracovanie odpadov</t>
  </si>
  <si>
    <t>36546534</t>
  </si>
  <si>
    <t>Agromont Nitra, spol. s r.o.</t>
  </si>
  <si>
    <t>Inštalácia priemyselných strojov a prístrojov [33200]</t>
  </si>
  <si>
    <t>36545198</t>
  </si>
  <si>
    <t>KLIMAK, s.r.o.</t>
  </si>
  <si>
    <t>36541541</t>
  </si>
  <si>
    <t>Welding, s.r.o.</t>
  </si>
  <si>
    <t>36540374</t>
  </si>
  <si>
    <t>RETIC, s.r.o.</t>
  </si>
  <si>
    <t>Nové Sady</t>
  </si>
  <si>
    <t>Výroba drôtených výrobkov, reťazí a pružín [25930]</t>
  </si>
  <si>
    <t>Hurbanovo</t>
  </si>
  <si>
    <t>36536776</t>
  </si>
  <si>
    <t>PEKÁREŇ JURAJ OREMUS, spol. s r.o.</t>
  </si>
  <si>
    <t>Bánov</t>
  </si>
  <si>
    <t>36533793</t>
  </si>
  <si>
    <t>SKIPPI Nitra, s.r.o.</t>
  </si>
  <si>
    <t>36525880</t>
  </si>
  <si>
    <t>ALT, akciová spoločnosť     (skrátene: ALT, a.s.)</t>
  </si>
  <si>
    <t>Výroba strojov pre baníctvo, ťažbu a stavebníctvo [28920]</t>
  </si>
  <si>
    <t>36524689</t>
  </si>
  <si>
    <t>ZOVOS - EKO, s.r.o.</t>
  </si>
  <si>
    <t>36521451</t>
  </si>
  <si>
    <t>FENESTRA Sk, spol. s r.o.</t>
  </si>
  <si>
    <t>36519901</t>
  </si>
  <si>
    <t>KLIMAK SERVICE, s.r.o.</t>
  </si>
  <si>
    <t>Oprava strojov [33120]</t>
  </si>
  <si>
    <t>36520012</t>
  </si>
  <si>
    <t>MARTUS, s.r.o.</t>
  </si>
  <si>
    <t>Výroba hroznového vína [11020]</t>
  </si>
  <si>
    <t>36518123</t>
  </si>
  <si>
    <t>TEKMAR SLOVENSKO, s.r.o.</t>
  </si>
  <si>
    <t>34137025</t>
  </si>
  <si>
    <t>TESGAL, s.r.o.</t>
  </si>
  <si>
    <t>34121641</t>
  </si>
  <si>
    <t>Cover 3S, s.r.o.</t>
  </si>
  <si>
    <t>Kamanová</t>
  </si>
  <si>
    <t>31384358</t>
  </si>
  <si>
    <t>TOMATA s.r.o.</t>
  </si>
  <si>
    <t>Iné spracovanie a konzervovanie ovocia a zeleniny [10390]</t>
  </si>
  <si>
    <t>34099867</t>
  </si>
  <si>
    <t>CONVERTIS, s.r.o.</t>
  </si>
  <si>
    <t>31434347</t>
  </si>
  <si>
    <t>ENVI-GEOS Nitra, s.r.o.</t>
  </si>
  <si>
    <t>Zber iného ako nebezpečného odpadu [38110]</t>
  </si>
  <si>
    <t>31433090</t>
  </si>
  <si>
    <t>ORGECO spol. s r. o.</t>
  </si>
  <si>
    <t>Výroba elektrických svietidiel [27400]</t>
  </si>
  <si>
    <t>31432212</t>
  </si>
  <si>
    <t>TOPOBAL s r.o.</t>
  </si>
  <si>
    <t>31429947</t>
  </si>
  <si>
    <t>ŠVEC a SPOL, s.r.o.</t>
  </si>
  <si>
    <t>31429777</t>
  </si>
  <si>
    <t>NAMEX,s.r.o.</t>
  </si>
  <si>
    <t>31423736</t>
  </si>
  <si>
    <t>HYKEMONT spol. s r. o.</t>
  </si>
  <si>
    <t>Výroba ostatných nádrží, zásobníkov a kontajnerov z kovu [25290]</t>
  </si>
  <si>
    <t>Informačné technológie</t>
  </si>
  <si>
    <t>31409890</t>
  </si>
  <si>
    <t>HSH spoločnosť s ručením obmedzeným</t>
  </si>
  <si>
    <t>Spracovanie a konzervovanie hydinového mäsa [10120]</t>
  </si>
  <si>
    <t>30998808</t>
  </si>
  <si>
    <t>SEC spol. s r. o.</t>
  </si>
  <si>
    <t>30997763</t>
  </si>
  <si>
    <t>NRSYS  s.r.o.</t>
  </si>
  <si>
    <t>Počítačové programovanie [62010]</t>
  </si>
  <si>
    <t>18047181</t>
  </si>
  <si>
    <t>Vinárske závody Topoľčianky, s.r.o.</t>
  </si>
  <si>
    <t>Topoľčianky</t>
  </si>
  <si>
    <t>17639719</t>
  </si>
  <si>
    <t>CAMPRI, spol. s r.o.</t>
  </si>
  <si>
    <t>Aktíva</t>
  </si>
  <si>
    <t>Vlastné imanie</t>
  </si>
  <si>
    <t>ROE</t>
  </si>
  <si>
    <t>Pridaná hodnota 2013</t>
  </si>
  <si>
    <t>Pridaná hodnota 2020</t>
  </si>
  <si>
    <t>Osobné náklady 2013</t>
  </si>
  <si>
    <t>Osobné náklady 2020</t>
  </si>
  <si>
    <t>Osobné náklady 2023</t>
  </si>
  <si>
    <t>Pridaná hodnota 2023</t>
  </si>
  <si>
    <t>Pridaná hodnota 2022</t>
  </si>
  <si>
    <t>Pridaná hodnota 2021</t>
  </si>
  <si>
    <t>Pridaná hodnota 2019</t>
  </si>
  <si>
    <t>Pridaná hodnota 2018</t>
  </si>
  <si>
    <t>Pridaná hodnota 2017</t>
  </si>
  <si>
    <t>Pridaná hodnota 2016</t>
  </si>
  <si>
    <t>Pridaná hodnota 2015</t>
  </si>
  <si>
    <t>Pridaná hodnota2014</t>
  </si>
  <si>
    <t>Osobné náklady 2024</t>
  </si>
  <si>
    <t>Osobné náklady 2022</t>
  </si>
  <si>
    <t>Osobné náklady 2021</t>
  </si>
  <si>
    <t>Osobné náklady 2019</t>
  </si>
  <si>
    <t>Osobné náklady 2018</t>
  </si>
  <si>
    <t>Osobné náklady 2017</t>
  </si>
  <si>
    <t>Osobné náklady 2016</t>
  </si>
  <si>
    <t>Osobné náklady 2015</t>
  </si>
  <si>
    <t>Osobné náklady 2014</t>
  </si>
  <si>
    <t>Krytie osobných nákladov 2023</t>
  </si>
  <si>
    <t>Krytie osobných nákladov 2024</t>
  </si>
  <si>
    <t>Krytie osobných nákladov 2022</t>
  </si>
  <si>
    <t>Krytie osobných nákladov 2021</t>
  </si>
  <si>
    <t>Krytie osobných nákladov 2020</t>
  </si>
  <si>
    <t>Krytie osobných nákladov 2019</t>
  </si>
  <si>
    <t>Krytie osobných nákladov 2018</t>
  </si>
  <si>
    <t>Krytie osobných nákladov 2017</t>
  </si>
  <si>
    <t>Krytie osobných nákladov 2016</t>
  </si>
  <si>
    <t>Krytie osobných nákladov 2015</t>
  </si>
  <si>
    <t>Krytie osobných nákladov 2014</t>
  </si>
  <si>
    <t>Krytie osobných nákladov 2013</t>
  </si>
  <si>
    <t>EBITDA 2023</t>
  </si>
  <si>
    <t>EBITDA 2024</t>
  </si>
  <si>
    <t>EBITDA 2022</t>
  </si>
  <si>
    <t>EBITDA 2021</t>
  </si>
  <si>
    <t>EBITDA 2020</t>
  </si>
  <si>
    <t>EBITDA 2019</t>
  </si>
  <si>
    <t>EBITDA 2018</t>
  </si>
  <si>
    <t>EBITDA 2017</t>
  </si>
  <si>
    <t>EBITDA 2016</t>
  </si>
  <si>
    <t>EBITDA 2015</t>
  </si>
  <si>
    <t>EBITDA 2014</t>
  </si>
  <si>
    <t>EBITDA 2013</t>
  </si>
  <si>
    <t>Tržby 2024</t>
  </si>
  <si>
    <t>Pridaná hodnota 2024</t>
  </si>
  <si>
    <t>Dlhodobý vývoj tržieb (13 až 23)</t>
  </si>
  <si>
    <t>Krátkodobý vývoj tržieb (13 až 16)</t>
  </si>
  <si>
    <t>Krátkodobý vývoj tržieb (16 až 19)</t>
  </si>
  <si>
    <t>Krátkodobý vývoj tržieb (19 až 22)</t>
  </si>
  <si>
    <t>Krátkodobý vývoj (22 až 23/24)</t>
  </si>
  <si>
    <t>Dáta z:</t>
  </si>
  <si>
    <t>Analýza tržieb</t>
  </si>
  <si>
    <t>Produktivita práce (PP - množstvo tržieb na jedno euro osobných nákladov)</t>
  </si>
  <si>
    <t>Dlhodobý vývoj PP (13 až 23)</t>
  </si>
  <si>
    <t>Vývoj tržieb za posledné tri roky</t>
  </si>
  <si>
    <t>Vývoj PP za posledné tri roky</t>
  </si>
  <si>
    <t>Krátkodobý vývoj PP (22 až 23/24)</t>
  </si>
  <si>
    <t>Krátkodobý vývoj PP (19 až 22)</t>
  </si>
  <si>
    <t>Krátkodobý vývoj PP (16 až 19)</t>
  </si>
  <si>
    <t>Krátkodobý vývoj PP (13 až 16)</t>
  </si>
  <si>
    <t>PP 2024</t>
  </si>
  <si>
    <t>PP 2023</t>
  </si>
  <si>
    <t>PP 2022</t>
  </si>
  <si>
    <t>PP 2021</t>
  </si>
  <si>
    <t>PP 2020</t>
  </si>
  <si>
    <t>PP 2019</t>
  </si>
  <si>
    <t>PP 2018</t>
  </si>
  <si>
    <t>PP 2017</t>
  </si>
  <si>
    <t>PP 2016</t>
  </si>
  <si>
    <t>PP 2015</t>
  </si>
  <si>
    <t>PP 2014</t>
  </si>
  <si>
    <t>PP 2013</t>
  </si>
  <si>
    <t>Krytie osobných nákladov (KON - koľko pridanej hodnoty kryje osobné náklady)</t>
  </si>
  <si>
    <t>Dlhodobý vývoj KON (13 až 23)</t>
  </si>
  <si>
    <t>Vývoj KONza posledné tri roky</t>
  </si>
  <si>
    <t>Krátkodobý vývoj KON (22 až 23/24)</t>
  </si>
  <si>
    <t>Krátkodobý vývoj KON (19 až 22)</t>
  </si>
  <si>
    <t>Krátkodobý vývoj KON (16 až 19)</t>
  </si>
  <si>
    <t>Krátkodobý vývoj KON (13 až 16)</t>
  </si>
  <si>
    <t>Kontinuálny rast</t>
  </si>
  <si>
    <t>Dlhodobý vývoj EBITDA</t>
  </si>
  <si>
    <t>Zisk 2024</t>
  </si>
  <si>
    <t>Zisk 2023</t>
  </si>
  <si>
    <t>Zisk 2022</t>
  </si>
  <si>
    <t>Zisk 2021</t>
  </si>
  <si>
    <t>Zisk 2020</t>
  </si>
  <si>
    <t>Zisk 2019</t>
  </si>
  <si>
    <t>Zisk 2018</t>
  </si>
  <si>
    <t>Zisk 2017</t>
  </si>
  <si>
    <t>Zisk 2016</t>
  </si>
  <si>
    <t>Zisk 2015</t>
  </si>
  <si>
    <t>Zisk 2014</t>
  </si>
  <si>
    <t>Zisk 2013</t>
  </si>
  <si>
    <t>Podiel PP tržieb</t>
  </si>
  <si>
    <t>Podiel KON</t>
  </si>
  <si>
    <t>Zohladnenei ziskovosti</t>
  </si>
  <si>
    <t>Performer konštanta</t>
  </si>
  <si>
    <t>Poradie</t>
  </si>
  <si>
    <t>Vývoj tržieb 2024</t>
  </si>
  <si>
    <t>Vývoj tržieb 2023</t>
  </si>
  <si>
    <t>Vývoj tržieb 2022</t>
  </si>
  <si>
    <t>Vývoj tržieb 2021</t>
  </si>
  <si>
    <t>Vývoj tržieb 2020</t>
  </si>
  <si>
    <t>Vývoj tržieb 2019</t>
  </si>
  <si>
    <t>Vývoj tržieb 2018</t>
  </si>
  <si>
    <t>Vývoj tržieb 2017</t>
  </si>
  <si>
    <t>Vývoj tržieb 2016</t>
  </si>
  <si>
    <t>Vývoj tržieb 2015</t>
  </si>
  <si>
    <t>Number 2024</t>
  </si>
  <si>
    <t>Number 2023</t>
  </si>
  <si>
    <t>Number 2022</t>
  </si>
  <si>
    <t>Number 2021</t>
  </si>
  <si>
    <t>Number 2020</t>
  </si>
  <si>
    <t>Number 2019</t>
  </si>
  <si>
    <t>Number 2018</t>
  </si>
  <si>
    <t>Number 2017</t>
  </si>
  <si>
    <t>Number 2016</t>
  </si>
  <si>
    <t>Vývoj KON 2024</t>
  </si>
  <si>
    <t>Vývoj KON 2023</t>
  </si>
  <si>
    <t>Vývoj KON 2022</t>
  </si>
  <si>
    <t>Vývoj KON 2021</t>
  </si>
  <si>
    <t>Vývoj KON 2020</t>
  </si>
  <si>
    <t>Vývoj KON 2019</t>
  </si>
  <si>
    <t>Vývoj KON 2018</t>
  </si>
  <si>
    <t>Vývoj KON 2017</t>
  </si>
  <si>
    <t>Vývoj KON 2016</t>
  </si>
  <si>
    <t>Vývoj KON 2015</t>
  </si>
  <si>
    <t>Number 2015</t>
  </si>
  <si>
    <t>Vyvoj PP 2024</t>
  </si>
  <si>
    <t>Vyvoj PP 2023</t>
  </si>
  <si>
    <t>Vyvoj PP 2022</t>
  </si>
  <si>
    <t>Vyvoj PP 2021</t>
  </si>
  <si>
    <t>Vyvoj PP 2020</t>
  </si>
  <si>
    <t>Vyvoj PP 2019</t>
  </si>
  <si>
    <t>Vyvoj PP 2018</t>
  </si>
  <si>
    <t>Vyvoj PP 2017</t>
  </si>
  <si>
    <t>Vyvoj PP 2016</t>
  </si>
  <si>
    <t>Vyvoj PP 2015</t>
  </si>
  <si>
    <t>PM INDEX NO PROFIT 2024</t>
  </si>
  <si>
    <t>PM INDEX NO PROFIT 2023</t>
  </si>
  <si>
    <t>PM INDEX NO PROFIT 2022</t>
  </si>
  <si>
    <t>PM INDEX NO PROFIT 2021</t>
  </si>
  <si>
    <t>PM INDEX NO PROFIT 2020</t>
  </si>
  <si>
    <t>PM INDEX NO PROFIT 2019</t>
  </si>
  <si>
    <t>PM INDEX NO PROFIT 2018</t>
  </si>
  <si>
    <t>PM INDEX NO PROFIT 2017</t>
  </si>
  <si>
    <t>PM INDEX NO PROFIT 2016</t>
  </si>
  <si>
    <t>PM INDEX NO PROFIT 2015</t>
  </si>
  <si>
    <t>Priemerný zisk 2024</t>
  </si>
  <si>
    <t>Priemerný zisk 2023</t>
  </si>
  <si>
    <t>Priemerný zisk 2022</t>
  </si>
  <si>
    <t>Priemerný zisk 2021</t>
  </si>
  <si>
    <t>Priemerný zisk 2020</t>
  </si>
  <si>
    <t>Priemerný zisk 2019</t>
  </si>
  <si>
    <t>Priemerný zisk 2018</t>
  </si>
  <si>
    <t>Priemerný zisk 2017</t>
  </si>
  <si>
    <t>Priemerný zisk 2016</t>
  </si>
  <si>
    <t>Priemerný zisk 2015</t>
  </si>
  <si>
    <t>Obmedzenie ziskovosti zhora</t>
  </si>
  <si>
    <t>PM INDEX HELP 2024</t>
  </si>
  <si>
    <t>PM INDEX HELP 2023</t>
  </si>
  <si>
    <t>PM INDEX HELP 2022</t>
  </si>
  <si>
    <t>PM INDEX HELP 2021</t>
  </si>
  <si>
    <t>PM INDEX HELP 2020</t>
  </si>
  <si>
    <t>PM INDEX HELP 2019</t>
  </si>
  <si>
    <t>PM INDEX HELP 2018</t>
  </si>
  <si>
    <t>PM INDEX HELP 2017</t>
  </si>
  <si>
    <t>PM INDEX HELP 2016</t>
  </si>
  <si>
    <t>PM INDEX HELP 2015</t>
  </si>
  <si>
    <t>PM INDEX FINAL 2024</t>
  </si>
  <si>
    <t>PM INDEX FINAL 2023</t>
  </si>
  <si>
    <t>PM INDEX FINAL 2022</t>
  </si>
  <si>
    <t>PM INDEX FINAL 2021</t>
  </si>
  <si>
    <t>PM INDEX FINAL 2020</t>
  </si>
  <si>
    <t>PM INDEX FINAL 2019</t>
  </si>
  <si>
    <t>PM INDEX FINAL 2018</t>
  </si>
  <si>
    <t>PM INDEX FINAL 2017</t>
  </si>
  <si>
    <t>PM INDEX FINAL 2016</t>
  </si>
  <si>
    <t>PM INDEX FINAL 2015</t>
  </si>
  <si>
    <t>Kraj</t>
  </si>
  <si>
    <t>Nitriansky</t>
  </si>
  <si>
    <t>Tržby 2023</t>
  </si>
  <si>
    <t>Tržby 2022</t>
  </si>
  <si>
    <t>Tržby 2021</t>
  </si>
  <si>
    <t>Tržby 2020</t>
  </si>
  <si>
    <t>Tržby 2019</t>
  </si>
  <si>
    <t>Tržby 2018</t>
  </si>
  <si>
    <t>Tržby 2017</t>
  </si>
  <si>
    <t>Tržby 2016</t>
  </si>
  <si>
    <t>Tržby 2015</t>
  </si>
  <si>
    <t>Tržby 2014</t>
  </si>
  <si>
    <t>Tržby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</si>
</sst>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1"/>
      <color theme="0"/>
      <name val="Calibri (Text)"/>
      <charset val="238"/>
    </font>
    <font>
      <sz val="12"/>
      <color theme="0"/>
      <name val="Calibri (Text)"/>
      <charset val="238"/>
    </font>
    <font>
      <sz val="8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9" fontId="0" fillId="0" borderId="0" xfId="1" applyFon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4" fillId="0" borderId="0" xfId="0" applyFont="1"/>
    <xf numFmtId="4" fontId="8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wrapText="1"/>
    </xf>
    <xf numFmtId="0" fontId="1" fillId="2" borderId="3" xfId="0" applyFont="1" applyFill="1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1" fillId="2" borderId="2" xfId="0" applyFont="1" applyFill="1" applyBorder="1"/>
    <xf numFmtId="1" fontId="0" fillId="2" borderId="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2" fontId="0" fillId="0" borderId="0" xfId="0" applyNumberFormat="1"/>
    <xf numFmtId="0" fontId="9" fillId="4" borderId="0" xfId="0" applyFont="1" applyFill="1" applyAlignment="1">
      <alignment horizontal="center" wrapText="1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/>
    <xf numFmtId="4" fontId="10" fillId="0" borderId="0" xfId="0" applyNumberFormat="1" applyFont="1"/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stat.sk/36541541" TargetMode="External"/><Relationship Id="rId18" Type="http://schemas.openxmlformats.org/officeDocument/2006/relationships/hyperlink" Target="https://finstat.sk/34137025" TargetMode="External"/><Relationship Id="rId26" Type="http://schemas.openxmlformats.org/officeDocument/2006/relationships/hyperlink" Target="https://finstat.sk/36546534" TargetMode="External"/><Relationship Id="rId21" Type="http://schemas.openxmlformats.org/officeDocument/2006/relationships/hyperlink" Target="https://finstat.sk/36525880" TargetMode="External"/><Relationship Id="rId34" Type="http://schemas.openxmlformats.org/officeDocument/2006/relationships/hyperlink" Target="https://finstat.sk/36251674" TargetMode="External"/><Relationship Id="rId7" Type="http://schemas.openxmlformats.org/officeDocument/2006/relationships/hyperlink" Target="https://finstat.sk/36524689" TargetMode="External"/><Relationship Id="rId12" Type="http://schemas.openxmlformats.org/officeDocument/2006/relationships/hyperlink" Target="https://finstat.sk/17639719" TargetMode="External"/><Relationship Id="rId17" Type="http://schemas.openxmlformats.org/officeDocument/2006/relationships/hyperlink" Target="https://finstat.sk/34099867" TargetMode="External"/><Relationship Id="rId25" Type="http://schemas.openxmlformats.org/officeDocument/2006/relationships/hyperlink" Target="https://finstat.sk/36533793" TargetMode="External"/><Relationship Id="rId33" Type="http://schemas.openxmlformats.org/officeDocument/2006/relationships/hyperlink" Target="https://finstat.sk/36567256" TargetMode="External"/><Relationship Id="rId2" Type="http://schemas.openxmlformats.org/officeDocument/2006/relationships/hyperlink" Target="https://finstat.sk/36545198" TargetMode="External"/><Relationship Id="rId16" Type="http://schemas.openxmlformats.org/officeDocument/2006/relationships/hyperlink" Target="https://finstat.sk/36520012" TargetMode="External"/><Relationship Id="rId20" Type="http://schemas.openxmlformats.org/officeDocument/2006/relationships/hyperlink" Target="https://finstat.sk/31423736" TargetMode="External"/><Relationship Id="rId29" Type="http://schemas.openxmlformats.org/officeDocument/2006/relationships/hyperlink" Target="https://finstat.sk/31384358" TargetMode="External"/><Relationship Id="rId1" Type="http://schemas.openxmlformats.org/officeDocument/2006/relationships/hyperlink" Target="https://finstat.sk/46883631" TargetMode="External"/><Relationship Id="rId6" Type="http://schemas.openxmlformats.org/officeDocument/2006/relationships/hyperlink" Target="https://finstat.sk/31429947" TargetMode="External"/><Relationship Id="rId11" Type="http://schemas.openxmlformats.org/officeDocument/2006/relationships/hyperlink" Target="https://finstat.sk/36517844" TargetMode="External"/><Relationship Id="rId24" Type="http://schemas.openxmlformats.org/officeDocument/2006/relationships/hyperlink" Target="https://finstat.sk/36536776" TargetMode="External"/><Relationship Id="rId32" Type="http://schemas.openxmlformats.org/officeDocument/2006/relationships/hyperlink" Target="https://finstat.sk/31432212" TargetMode="External"/><Relationship Id="rId37" Type="http://schemas.openxmlformats.org/officeDocument/2006/relationships/hyperlink" Target="https://finstat.sk/34121641" TargetMode="External"/><Relationship Id="rId5" Type="http://schemas.openxmlformats.org/officeDocument/2006/relationships/hyperlink" Target="https://finstat.sk/36564303" TargetMode="External"/><Relationship Id="rId15" Type="http://schemas.openxmlformats.org/officeDocument/2006/relationships/hyperlink" Target="https://finstat.sk/36801640" TargetMode="External"/><Relationship Id="rId23" Type="http://schemas.openxmlformats.org/officeDocument/2006/relationships/hyperlink" Target="https://finstat.sk/44342462" TargetMode="External"/><Relationship Id="rId28" Type="http://schemas.openxmlformats.org/officeDocument/2006/relationships/hyperlink" Target="https://finstat.sk/30997763" TargetMode="External"/><Relationship Id="rId36" Type="http://schemas.openxmlformats.org/officeDocument/2006/relationships/hyperlink" Target="https://finstat.sk/36519901" TargetMode="External"/><Relationship Id="rId10" Type="http://schemas.openxmlformats.org/officeDocument/2006/relationships/hyperlink" Target="https://finstat.sk/31409890" TargetMode="External"/><Relationship Id="rId19" Type="http://schemas.openxmlformats.org/officeDocument/2006/relationships/hyperlink" Target="https://finstat.sk/30998808" TargetMode="External"/><Relationship Id="rId31" Type="http://schemas.openxmlformats.org/officeDocument/2006/relationships/hyperlink" Target="https://finstat.sk/31433090" TargetMode="External"/><Relationship Id="rId4" Type="http://schemas.openxmlformats.org/officeDocument/2006/relationships/hyperlink" Target="https://finstat.sk/36521451" TargetMode="External"/><Relationship Id="rId9" Type="http://schemas.openxmlformats.org/officeDocument/2006/relationships/hyperlink" Target="https://finstat.sk/36540374" TargetMode="External"/><Relationship Id="rId14" Type="http://schemas.openxmlformats.org/officeDocument/2006/relationships/hyperlink" Target="https://finstat.sk/45333246" TargetMode="External"/><Relationship Id="rId22" Type="http://schemas.openxmlformats.org/officeDocument/2006/relationships/hyperlink" Target="https://finstat.sk/36555690" TargetMode="External"/><Relationship Id="rId27" Type="http://schemas.openxmlformats.org/officeDocument/2006/relationships/hyperlink" Target="https://finstat.sk/31429777" TargetMode="External"/><Relationship Id="rId30" Type="http://schemas.openxmlformats.org/officeDocument/2006/relationships/hyperlink" Target="https://finstat.sk/31434347" TargetMode="External"/><Relationship Id="rId35" Type="http://schemas.openxmlformats.org/officeDocument/2006/relationships/hyperlink" Target="https://finstat.sk/36518123" TargetMode="External"/><Relationship Id="rId8" Type="http://schemas.openxmlformats.org/officeDocument/2006/relationships/hyperlink" Target="https://finstat.sk/18047181" TargetMode="External"/><Relationship Id="rId3" Type="http://schemas.openxmlformats.org/officeDocument/2006/relationships/hyperlink" Target="https://finstat.sk/36551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8B63-E0DC-044F-8779-AB8D30843E9B}">
  <dimension ref="A1:XEJ197"/>
  <sheetViews>
    <sheetView tabSelected="1" zoomScale="110" zoomScaleNormal="110" workbookViewId="0">
      <pane xSplit="2" ySplit="7" topLeftCell="FL8" activePane="bottomRight" state="frozen"/>
      <selection pane="topRight" activeCell="C1" sqref="C1"/>
      <selection pane="bottomLeft" activeCell="A2" sqref="A2"/>
      <selection pane="bottomRight" activeCell="GA7" sqref="GA7"/>
    </sheetView>
  </sheetViews>
  <sheetFormatPr baseColWidth="10" defaultRowHeight="16" x14ac:dyDescent="0.2"/>
  <cols>
    <col min="2" max="2" width="30" customWidth="1"/>
    <col min="3" max="3" width="11.1640625" customWidth="1"/>
    <col min="4" max="4" width="5.5" customWidth="1"/>
    <col min="5" max="5" width="20"/>
    <col min="7" max="7" width="20"/>
    <col min="8" max="8" width="32.83203125" style="3" customWidth="1"/>
    <col min="9" max="12" width="10.83203125" hidden="1" customWidth="1"/>
    <col min="13" max="13" width="13.83203125" customWidth="1"/>
    <col min="14" max="14" width="17" customWidth="1"/>
    <col min="15" max="15" width="14.5" customWidth="1"/>
    <col min="16" max="16" width="15.83203125" customWidth="1"/>
    <col min="17" max="17" width="13.5" customWidth="1"/>
    <col min="18" max="18" width="14" customWidth="1"/>
    <col min="19" max="19" width="15.33203125" customWidth="1"/>
    <col min="20" max="20" width="13.33203125" customWidth="1"/>
    <col min="21" max="21" width="15.6640625" customWidth="1"/>
    <col min="22" max="22" width="13" customWidth="1"/>
    <col min="23" max="23" width="14" customWidth="1"/>
    <col min="24" max="34" width="13.6640625" customWidth="1"/>
    <col min="35" max="35" width="11.83203125" customWidth="1"/>
    <col min="36" max="43" width="20"/>
    <col min="44" max="44" width="19.5" customWidth="1"/>
    <col min="45" max="50" width="20"/>
    <col min="51" max="51" width="13.5" customWidth="1"/>
    <col min="52" max="52" width="15.1640625" customWidth="1"/>
    <col min="53" max="53" width="15.83203125" customWidth="1"/>
    <col min="54" max="55" width="13.83203125" customWidth="1"/>
    <col min="56" max="57" width="14" customWidth="1"/>
    <col min="58" max="58" width="12" customWidth="1"/>
    <col min="81" max="81" width="12.33203125" customWidth="1"/>
    <col min="82" max="82" width="14.1640625" customWidth="1"/>
    <col min="83" max="92" width="14.1640625" bestFit="1" customWidth="1"/>
    <col min="93" max="93" width="15.83203125" bestFit="1" customWidth="1"/>
    <col min="115" max="115" width="14" customWidth="1"/>
    <col min="116" max="116" width="13.33203125" customWidth="1"/>
    <col min="117" max="118" width="13.6640625" customWidth="1"/>
    <col min="119" max="119" width="13.1640625" customWidth="1"/>
    <col min="120" max="120" width="12.6640625" customWidth="1"/>
    <col min="121" max="121" width="12.5" customWidth="1"/>
    <col min="122" max="123" width="13" customWidth="1"/>
    <col min="124" max="125" width="12.83203125" customWidth="1"/>
    <col min="126" max="126" width="14.33203125" customWidth="1"/>
    <col min="127" max="127" width="12.33203125" bestFit="1" customWidth="1"/>
    <col min="128" max="136" width="12.33203125" customWidth="1"/>
    <col min="137" max="137" width="12.6640625" bestFit="1" customWidth="1"/>
    <col min="138" max="138" width="12.83203125" bestFit="1" customWidth="1"/>
  </cols>
  <sheetData>
    <row r="1" spans="1:16364" x14ac:dyDescent="0.2">
      <c r="B1" t="s">
        <v>247</v>
      </c>
      <c r="C1">
        <v>0.4</v>
      </c>
    </row>
    <row r="2" spans="1:16364" x14ac:dyDescent="0.2">
      <c r="B2" t="s">
        <v>248</v>
      </c>
      <c r="C2">
        <v>0.4</v>
      </c>
    </row>
    <row r="3" spans="1:16364" x14ac:dyDescent="0.2">
      <c r="B3" t="s">
        <v>249</v>
      </c>
      <c r="C3">
        <v>0.25</v>
      </c>
    </row>
    <row r="4" spans="1:16364" x14ac:dyDescent="0.2">
      <c r="B4" t="s">
        <v>250</v>
      </c>
      <c r="C4">
        <v>7.5</v>
      </c>
      <c r="FB4" s="37"/>
    </row>
    <row r="5" spans="1:16364" x14ac:dyDescent="0.2">
      <c r="B5" t="s">
        <v>312</v>
      </c>
      <c r="C5">
        <v>2</v>
      </c>
    </row>
    <row r="7" spans="1:16364" x14ac:dyDescent="0.2">
      <c r="A7" s="15" t="s">
        <v>5</v>
      </c>
      <c r="B7" s="15" t="s">
        <v>6</v>
      </c>
      <c r="C7" s="15" t="s">
        <v>8</v>
      </c>
      <c r="D7" s="15" t="s">
        <v>10</v>
      </c>
      <c r="E7" s="15" t="s">
        <v>7</v>
      </c>
      <c r="F7" s="15" t="s">
        <v>333</v>
      </c>
      <c r="G7" s="15" t="s">
        <v>11</v>
      </c>
      <c r="H7" s="19" t="s">
        <v>12</v>
      </c>
      <c r="I7" s="15" t="s">
        <v>147</v>
      </c>
      <c r="J7" s="15" t="s">
        <v>148</v>
      </c>
      <c r="K7" s="15" t="s">
        <v>9</v>
      </c>
      <c r="L7" s="15" t="s">
        <v>149</v>
      </c>
      <c r="M7" s="15" t="s">
        <v>197</v>
      </c>
      <c r="N7" s="15" t="s">
        <v>335</v>
      </c>
      <c r="O7" s="15" t="s">
        <v>336</v>
      </c>
      <c r="P7" s="15" t="s">
        <v>337</v>
      </c>
      <c r="Q7" s="15" t="s">
        <v>338</v>
      </c>
      <c r="R7" s="15" t="s">
        <v>339</v>
      </c>
      <c r="S7" s="15" t="s">
        <v>340</v>
      </c>
      <c r="T7" s="15" t="s">
        <v>341</v>
      </c>
      <c r="U7" s="15" t="s">
        <v>342</v>
      </c>
      <c r="V7" s="15" t="s">
        <v>343</v>
      </c>
      <c r="W7" s="15" t="s">
        <v>344</v>
      </c>
      <c r="X7" s="15" t="s">
        <v>345</v>
      </c>
      <c r="Y7" s="16" t="s">
        <v>252</v>
      </c>
      <c r="Z7" s="16" t="s">
        <v>253</v>
      </c>
      <c r="AA7" s="16" t="s">
        <v>254</v>
      </c>
      <c r="AB7" s="16" t="s">
        <v>255</v>
      </c>
      <c r="AC7" s="16" t="s">
        <v>256</v>
      </c>
      <c r="AD7" s="16" t="s">
        <v>257</v>
      </c>
      <c r="AE7" s="16" t="s">
        <v>258</v>
      </c>
      <c r="AF7" s="16" t="s">
        <v>259</v>
      </c>
      <c r="AG7" s="16" t="s">
        <v>260</v>
      </c>
      <c r="AH7" s="16" t="s">
        <v>261</v>
      </c>
      <c r="AI7" s="15" t="s">
        <v>198</v>
      </c>
      <c r="AJ7" s="15" t="s">
        <v>155</v>
      </c>
      <c r="AK7" s="15" t="s">
        <v>156</v>
      </c>
      <c r="AL7" s="15" t="s">
        <v>157</v>
      </c>
      <c r="AM7" s="15" t="s">
        <v>151</v>
      </c>
      <c r="AN7" s="15" t="s">
        <v>158</v>
      </c>
      <c r="AO7" s="15" t="s">
        <v>159</v>
      </c>
      <c r="AP7" s="15" t="s">
        <v>160</v>
      </c>
      <c r="AQ7" s="15" t="s">
        <v>161</v>
      </c>
      <c r="AR7" s="15" t="s">
        <v>162</v>
      </c>
      <c r="AS7" s="15" t="s">
        <v>163</v>
      </c>
      <c r="AT7" s="15" t="s">
        <v>150</v>
      </c>
      <c r="AU7" s="16" t="s">
        <v>164</v>
      </c>
      <c r="AV7" s="16" t="s">
        <v>154</v>
      </c>
      <c r="AW7" s="16" t="s">
        <v>165</v>
      </c>
      <c r="AX7" s="16" t="s">
        <v>166</v>
      </c>
      <c r="AY7" s="16" t="s">
        <v>153</v>
      </c>
      <c r="AZ7" s="16" t="s">
        <v>167</v>
      </c>
      <c r="BA7" s="16" t="s">
        <v>168</v>
      </c>
      <c r="BB7" s="16" t="s">
        <v>169</v>
      </c>
      <c r="BC7" s="16" t="s">
        <v>170</v>
      </c>
      <c r="BD7" s="16" t="s">
        <v>171</v>
      </c>
      <c r="BE7" s="16" t="s">
        <v>172</v>
      </c>
      <c r="BF7" s="16" t="s">
        <v>152</v>
      </c>
      <c r="BG7" s="16" t="s">
        <v>174</v>
      </c>
      <c r="BH7" s="16" t="s">
        <v>173</v>
      </c>
      <c r="BI7" s="16" t="s">
        <v>175</v>
      </c>
      <c r="BJ7" s="16" t="s">
        <v>176</v>
      </c>
      <c r="BK7" s="16" t="s">
        <v>177</v>
      </c>
      <c r="BL7" s="16" t="s">
        <v>178</v>
      </c>
      <c r="BM7" s="16" t="s">
        <v>179</v>
      </c>
      <c r="BN7" s="16" t="s">
        <v>180</v>
      </c>
      <c r="BO7" s="16" t="s">
        <v>181</v>
      </c>
      <c r="BP7" s="16" t="s">
        <v>182</v>
      </c>
      <c r="BQ7" s="16" t="s">
        <v>183</v>
      </c>
      <c r="BR7" s="16" t="s">
        <v>184</v>
      </c>
      <c r="BS7" s="16" t="s">
        <v>271</v>
      </c>
      <c r="BT7" s="16" t="s">
        <v>272</v>
      </c>
      <c r="BU7" s="16" t="s">
        <v>273</v>
      </c>
      <c r="BV7" s="16" t="s">
        <v>274</v>
      </c>
      <c r="BW7" s="16" t="s">
        <v>275</v>
      </c>
      <c r="BX7" s="16" t="s">
        <v>276</v>
      </c>
      <c r="BY7" s="16" t="s">
        <v>277</v>
      </c>
      <c r="BZ7" s="16" t="s">
        <v>278</v>
      </c>
      <c r="CA7" s="16" t="s">
        <v>279</v>
      </c>
      <c r="CB7" s="16" t="s">
        <v>280</v>
      </c>
      <c r="CC7" s="16" t="s">
        <v>186</v>
      </c>
      <c r="CD7" s="16" t="s">
        <v>185</v>
      </c>
      <c r="CE7" s="16" t="s">
        <v>187</v>
      </c>
      <c r="CF7" s="16" t="s">
        <v>188</v>
      </c>
      <c r="CG7" s="16" t="s">
        <v>189</v>
      </c>
      <c r="CH7" s="16" t="s">
        <v>190</v>
      </c>
      <c r="CI7" s="16" t="s">
        <v>191</v>
      </c>
      <c r="CJ7" s="16" t="s">
        <v>192</v>
      </c>
      <c r="CK7" s="16" t="s">
        <v>193</v>
      </c>
      <c r="CL7" s="16" t="s">
        <v>194</v>
      </c>
      <c r="CM7" s="16" t="s">
        <v>195</v>
      </c>
      <c r="CN7" s="16" t="s">
        <v>196</v>
      </c>
      <c r="CO7" s="16" t="s">
        <v>214</v>
      </c>
      <c r="CP7" s="16" t="s">
        <v>215</v>
      </c>
      <c r="CQ7" s="16" t="s">
        <v>216</v>
      </c>
      <c r="CR7" s="16" t="s">
        <v>217</v>
      </c>
      <c r="CS7" s="16" t="s">
        <v>218</v>
      </c>
      <c r="CT7" s="16" t="s">
        <v>219</v>
      </c>
      <c r="CU7" s="16" t="s">
        <v>220</v>
      </c>
      <c r="CV7" s="16" t="s">
        <v>221</v>
      </c>
      <c r="CW7" s="16" t="s">
        <v>222</v>
      </c>
      <c r="CX7" s="16" t="s">
        <v>223</v>
      </c>
      <c r="CY7" s="16" t="s">
        <v>224</v>
      </c>
      <c r="CZ7" s="16" t="s">
        <v>225</v>
      </c>
      <c r="DA7" s="16" t="s">
        <v>282</v>
      </c>
      <c r="DB7" s="16" t="s">
        <v>283</v>
      </c>
      <c r="DC7" s="16" t="s">
        <v>284</v>
      </c>
      <c r="DD7" s="16" t="s">
        <v>285</v>
      </c>
      <c r="DE7" s="16" t="s">
        <v>286</v>
      </c>
      <c r="DF7" s="16" t="s">
        <v>287</v>
      </c>
      <c r="DG7" s="16" t="s">
        <v>288</v>
      </c>
      <c r="DH7" s="16" t="s">
        <v>289</v>
      </c>
      <c r="DI7" s="16" t="s">
        <v>290</v>
      </c>
      <c r="DJ7" s="16" t="s">
        <v>291</v>
      </c>
      <c r="DK7" s="16" t="s">
        <v>235</v>
      </c>
      <c r="DL7" s="16" t="s">
        <v>236</v>
      </c>
      <c r="DM7" s="16" t="s">
        <v>237</v>
      </c>
      <c r="DN7" s="16" t="s">
        <v>238</v>
      </c>
      <c r="DO7" s="16" t="s">
        <v>239</v>
      </c>
      <c r="DP7" s="16" t="s">
        <v>240</v>
      </c>
      <c r="DQ7" s="16" t="s">
        <v>241</v>
      </c>
      <c r="DR7" s="16" t="s">
        <v>242</v>
      </c>
      <c r="DS7" s="16" t="s">
        <v>243</v>
      </c>
      <c r="DT7" s="16" t="s">
        <v>244</v>
      </c>
      <c r="DU7" s="16" t="s">
        <v>245</v>
      </c>
      <c r="DV7" s="16" t="s">
        <v>246</v>
      </c>
      <c r="DW7" s="16" t="s">
        <v>302</v>
      </c>
      <c r="DX7" s="16" t="s">
        <v>303</v>
      </c>
      <c r="DY7" s="16" t="s">
        <v>304</v>
      </c>
      <c r="DZ7" s="16" t="s">
        <v>305</v>
      </c>
      <c r="EA7" s="16" t="s">
        <v>306</v>
      </c>
      <c r="EB7" s="16" t="s">
        <v>307</v>
      </c>
      <c r="EC7" s="16" t="s">
        <v>308</v>
      </c>
      <c r="ED7" s="16" t="s">
        <v>309</v>
      </c>
      <c r="EE7" s="16" t="s">
        <v>310</v>
      </c>
      <c r="EF7" s="16" t="s">
        <v>311</v>
      </c>
      <c r="EG7" s="16" t="s">
        <v>262</v>
      </c>
      <c r="EH7" s="16" t="s">
        <v>263</v>
      </c>
      <c r="EI7" s="16" t="s">
        <v>264</v>
      </c>
      <c r="EJ7" s="16" t="s">
        <v>265</v>
      </c>
      <c r="EK7" s="16" t="s">
        <v>266</v>
      </c>
      <c r="EL7" s="16" t="s">
        <v>267</v>
      </c>
      <c r="EM7" s="16" t="s">
        <v>268</v>
      </c>
      <c r="EN7" s="16" t="s">
        <v>269</v>
      </c>
      <c r="EO7" s="16" t="s">
        <v>270</v>
      </c>
      <c r="EP7" s="16" t="s">
        <v>281</v>
      </c>
      <c r="EQ7" s="16" t="s">
        <v>292</v>
      </c>
      <c r="ER7" s="16" t="s">
        <v>293</v>
      </c>
      <c r="ES7" s="16" t="s">
        <v>294</v>
      </c>
      <c r="ET7" s="16" t="s">
        <v>295</v>
      </c>
      <c r="EU7" s="16" t="s">
        <v>296</v>
      </c>
      <c r="EV7" s="16" t="s">
        <v>297</v>
      </c>
      <c r="EW7" s="16" t="s">
        <v>298</v>
      </c>
      <c r="EX7" s="16" t="s">
        <v>299</v>
      </c>
      <c r="EY7" s="16" t="s">
        <v>300</v>
      </c>
      <c r="EZ7" s="16" t="s">
        <v>301</v>
      </c>
      <c r="FA7" s="16" t="s">
        <v>313</v>
      </c>
      <c r="FB7" s="16" t="s">
        <v>314</v>
      </c>
      <c r="FC7" s="16" t="s">
        <v>315</v>
      </c>
      <c r="FD7" s="16" t="s">
        <v>316</v>
      </c>
      <c r="FE7" s="16" t="s">
        <v>317</v>
      </c>
      <c r="FF7" s="16" t="s">
        <v>318</v>
      </c>
      <c r="FG7" s="16" t="s">
        <v>319</v>
      </c>
      <c r="FH7" s="16" t="s">
        <v>320</v>
      </c>
      <c r="FI7" s="16" t="s">
        <v>321</v>
      </c>
      <c r="FJ7" s="16" t="s">
        <v>322</v>
      </c>
      <c r="FK7" s="16" t="s">
        <v>323</v>
      </c>
      <c r="FL7" s="16" t="s">
        <v>324</v>
      </c>
      <c r="FM7" s="16" t="s">
        <v>325</v>
      </c>
      <c r="FN7" s="16" t="s">
        <v>326</v>
      </c>
      <c r="FO7" s="16" t="s">
        <v>327</v>
      </c>
      <c r="FP7" s="16" t="s">
        <v>328</v>
      </c>
      <c r="FQ7" s="16" t="s">
        <v>329</v>
      </c>
      <c r="FR7" s="16" t="s">
        <v>330</v>
      </c>
      <c r="FS7" s="16" t="s">
        <v>331</v>
      </c>
      <c r="FT7" s="16" t="s">
        <v>332</v>
      </c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</row>
    <row r="8" spans="1:16364" ht="17" x14ac:dyDescent="0.2">
      <c r="A8" t="s">
        <v>31</v>
      </c>
      <c r="B8" s="17" t="s">
        <v>32</v>
      </c>
      <c r="C8" t="s">
        <v>17</v>
      </c>
      <c r="D8">
        <v>2023</v>
      </c>
      <c r="E8" t="s">
        <v>33</v>
      </c>
      <c r="F8" t="s">
        <v>334</v>
      </c>
      <c r="G8" t="s">
        <v>29</v>
      </c>
      <c r="H8" s="3" t="s">
        <v>34</v>
      </c>
      <c r="I8" s="13">
        <v>48860620</v>
      </c>
      <c r="J8" s="13">
        <v>19464937</v>
      </c>
      <c r="K8" s="13">
        <v>3915855</v>
      </c>
      <c r="L8" s="13">
        <v>20.117480986452719</v>
      </c>
      <c r="M8" s="39">
        <v>0</v>
      </c>
      <c r="N8" s="13">
        <v>46994349</v>
      </c>
      <c r="O8" s="13">
        <v>55324542</v>
      </c>
      <c r="P8" s="13">
        <v>33139090</v>
      </c>
      <c r="Q8" s="13">
        <v>31611420</v>
      </c>
      <c r="R8" s="13">
        <v>31992685</v>
      </c>
      <c r="S8" s="13">
        <v>30186614</v>
      </c>
      <c r="T8" s="13">
        <v>24102917</v>
      </c>
      <c r="U8" s="13">
        <v>24122451</v>
      </c>
      <c r="V8" s="13">
        <v>22386216</v>
      </c>
      <c r="W8" s="13">
        <v>29011370</v>
      </c>
      <c r="X8" s="13">
        <v>34263880</v>
      </c>
      <c r="Y8" s="13">
        <f>IF(M8=0,Z8,((M8/X8)^(1/$EG$8)-1)*100)</f>
        <v>3.2097936468019395</v>
      </c>
      <c r="Z8" s="13">
        <f t="shared" ref="Z8:Z44" si="0">((N8/X8)^(1/$EH$8)-1)*100</f>
        <v>3.2097936468019395</v>
      </c>
      <c r="AA8" s="13">
        <f t="shared" ref="AA8:AA44" si="1">((O8/X8)^(1/$EI$8)-1)*100</f>
        <v>5.4678621770512414</v>
      </c>
      <c r="AB8" s="13">
        <f t="shared" ref="AB8:AB44" si="2">((P8/X8)^(1/$EJ$8)-1)*100</f>
        <v>-0.41635813769475005</v>
      </c>
      <c r="AC8" s="13">
        <f t="shared" ref="AC8:AC44" si="3">((Q8/X8)^(1/$EK$8)-1)*100</f>
        <v>-1.1444478035889105</v>
      </c>
      <c r="AD8" s="13">
        <f t="shared" ref="AD8:AD44" si="4">((S8/X8)^(1/$EL$8)-1)*100</f>
        <v>-2.0894154310157176</v>
      </c>
      <c r="AE8" s="13">
        <f t="shared" ref="AE8:AE44" si="5">((T8/X8)^(1/$EM$8)-1)*100</f>
        <v>-6.7934113862349594</v>
      </c>
      <c r="AF8" s="13">
        <f t="shared" ref="AF8:AF44" si="6">((U8/X8)^(1/$EN$8)-1)*100</f>
        <v>-8.3998419267759417</v>
      </c>
      <c r="AG8" s="13">
        <f t="shared" ref="AG8:AG44" si="7">((V8/X8)^(1/$EO$8)-1)*100</f>
        <v>-13.227645239438724</v>
      </c>
      <c r="AH8" s="13">
        <f t="shared" ref="AH8:AH44" si="8">((W8/X8)^(1/$EP$8)-1)*100</f>
        <v>-7.9834706277811085</v>
      </c>
      <c r="AI8" s="13"/>
      <c r="AJ8" s="13">
        <v>9369937</v>
      </c>
      <c r="AK8" s="13">
        <v>6418829</v>
      </c>
      <c r="AL8" s="13">
        <v>4820819</v>
      </c>
      <c r="AM8" s="13">
        <v>4121005</v>
      </c>
      <c r="AN8" s="13">
        <v>4134299</v>
      </c>
      <c r="AO8" s="13">
        <v>4258887</v>
      </c>
      <c r="AP8" s="13">
        <v>4355553</v>
      </c>
      <c r="AQ8" s="13">
        <v>4581642</v>
      </c>
      <c r="AR8" s="13">
        <v>4162244</v>
      </c>
      <c r="AS8" s="13">
        <v>3866401</v>
      </c>
      <c r="AT8" s="13">
        <v>2375389</v>
      </c>
      <c r="AV8" s="13">
        <v>2116793</v>
      </c>
      <c r="AW8" s="13">
        <v>1989833</v>
      </c>
      <c r="AX8" s="13">
        <v>1645662</v>
      </c>
      <c r="AY8" s="13">
        <v>1658857</v>
      </c>
      <c r="AZ8" s="13">
        <v>1618699</v>
      </c>
      <c r="BA8" s="13">
        <v>1512598</v>
      </c>
      <c r="BB8" s="13">
        <v>1516539</v>
      </c>
      <c r="BC8" s="13">
        <v>1294636</v>
      </c>
      <c r="BD8" s="13">
        <v>1167942</v>
      </c>
      <c r="BE8" s="13">
        <v>1177326</v>
      </c>
      <c r="BF8" s="13">
        <v>1542505</v>
      </c>
      <c r="BG8" s="13"/>
      <c r="BH8" s="13">
        <v>4.4264776952682663</v>
      </c>
      <c r="BI8" s="13">
        <v>3.2258129199787118</v>
      </c>
      <c r="BJ8" s="13">
        <v>2.9294101704967361</v>
      </c>
      <c r="BK8" s="13">
        <v>2.4842436689841256</v>
      </c>
      <c r="BL8" s="13">
        <v>2.5540875727976604</v>
      </c>
      <c r="BM8" s="13">
        <v>2.8156106248983539</v>
      </c>
      <c r="BN8" s="13">
        <v>2.8720349427215521</v>
      </c>
      <c r="BO8" s="13">
        <v>3.5389422200525864</v>
      </c>
      <c r="BP8" s="13">
        <v>3.5637420351353062</v>
      </c>
      <c r="BQ8" s="13">
        <v>3.2840530150527552</v>
      </c>
      <c r="BR8" s="13">
        <v>1.5399554620568492</v>
      </c>
      <c r="BS8" s="13">
        <f>IF(BG8=0,BT8,((BG8/BR8)^(1/$EG$8)-1)*100)</f>
        <v>11.136064060434725</v>
      </c>
      <c r="BT8" s="13">
        <f>((BH8/BR8)^(1/$EH$8)-1)*100</f>
        <v>11.136064060434725</v>
      </c>
      <c r="BU8" s="13">
        <f>((BI8/BR8)^(1/$EI$8)-1)*100</f>
        <v>8.5628470303592543</v>
      </c>
      <c r="BV8" s="13">
        <f>((BJ8/BR8)^(1/$EJ$8)-1)*100</f>
        <v>8.3699824566158441</v>
      </c>
      <c r="BW8" s="13">
        <f>((BK8/BR8)^(1/$EI$8)-1)*100</f>
        <v>5.457197453807594</v>
      </c>
      <c r="BX8" s="13">
        <f>((BL8/BR8)^(1/$EL$8)-1)*100</f>
        <v>8.7980898449559817</v>
      </c>
      <c r="BY8" s="13">
        <f>((BM8/BR8)^(1/$EM$8)-1)*100</f>
        <v>12.826960067919725</v>
      </c>
      <c r="BZ8" s="13">
        <f>((BN8/BR8)^(1/$EN$8)-1)*100</f>
        <v>16.861212954078386</v>
      </c>
      <c r="CA8" s="13">
        <f>((BO8/BR8)^(1/$EO$8)-1)*100</f>
        <v>31.963888400195927</v>
      </c>
      <c r="CB8" s="13">
        <f>((BP8/BR8)^(1/$EP$8)-1)*100</f>
        <v>52.124459985407448</v>
      </c>
      <c r="CC8" s="13"/>
      <c r="CD8" s="13">
        <v>7397580</v>
      </c>
      <c r="CE8" s="13">
        <v>4852926</v>
      </c>
      <c r="CF8" s="13">
        <v>3045971</v>
      </c>
      <c r="CG8" s="13">
        <v>2486921</v>
      </c>
      <c r="CH8" s="13">
        <v>2265016</v>
      </c>
      <c r="CI8" s="13">
        <v>2877636</v>
      </c>
      <c r="CJ8" s="13">
        <v>2547997</v>
      </c>
      <c r="CK8" s="13">
        <v>2747240</v>
      </c>
      <c r="CL8" s="13">
        <v>2601867</v>
      </c>
      <c r="CM8" s="13">
        <v>2446412</v>
      </c>
      <c r="CN8" s="13">
        <v>600286</v>
      </c>
      <c r="CO8" s="34">
        <v>0</v>
      </c>
      <c r="CP8" s="34">
        <f t="shared" ref="CP8:CZ8" si="9">N8/AV8</f>
        <v>22.200729594249413</v>
      </c>
      <c r="CQ8" s="34">
        <f t="shared" si="9"/>
        <v>27.803610654763489</v>
      </c>
      <c r="CR8" s="34">
        <f t="shared" si="9"/>
        <v>20.137239603272118</v>
      </c>
      <c r="CS8" s="34">
        <f t="shared" si="9"/>
        <v>19.056145285579166</v>
      </c>
      <c r="CT8" s="34">
        <f t="shared" si="9"/>
        <v>19.76444354385837</v>
      </c>
      <c r="CU8" s="34">
        <f t="shared" si="9"/>
        <v>19.956798832207898</v>
      </c>
      <c r="CV8" s="34">
        <f t="shared" si="9"/>
        <v>15.8933710244181</v>
      </c>
      <c r="CW8" s="34">
        <f t="shared" si="9"/>
        <v>18.632612564458274</v>
      </c>
      <c r="CX8" s="34">
        <f t="shared" si="9"/>
        <v>19.16723261942802</v>
      </c>
      <c r="CY8" s="34">
        <f t="shared" si="9"/>
        <v>24.641747485403364</v>
      </c>
      <c r="CZ8" s="34">
        <f t="shared" si="9"/>
        <v>22.213140313969809</v>
      </c>
      <c r="DA8" s="34">
        <f>IF(CO8=0,DB8,((CO8/CZ8)^(1/$EG$8)-1)*100)</f>
        <v>-5.5885124527588204E-3</v>
      </c>
      <c r="DB8" s="34">
        <f>((CP8/CZ8)^(1/$EH$8)-1)*100</f>
        <v>-5.5885124527588204E-3</v>
      </c>
      <c r="DC8" s="34">
        <f>((CQ8/CZ8)^(1/$EI$8)-1)*100</f>
        <v>2.5256095074094764</v>
      </c>
      <c r="DD8" s="34">
        <f>((CR8/CZ8)^(1/$EJ$8)-1)*100</f>
        <v>-1.2189252099350179</v>
      </c>
      <c r="DE8" s="34">
        <f>((CS8/CZ8)^(1/$EK$8)-1)*100</f>
        <v>-2.166115099885535</v>
      </c>
      <c r="DF8" s="34">
        <f>((CT8/CZ8)^(1/$EL$8)-1)*100</f>
        <v>-1.9278329161102836</v>
      </c>
      <c r="DG8" s="34">
        <f>((CU8/CZ8)^(1/$EM$8)-1)*100</f>
        <v>-2.1194989287634081</v>
      </c>
      <c r="DH8" s="34">
        <f>((CV8/CZ8)^(1/$EN$8)-1)*100</f>
        <v>-8.0288714734138349</v>
      </c>
      <c r="DI8" s="34">
        <f>((CW8/CZ8)^(1/$EO$8)-1)*100</f>
        <v>-5.6906833821413034</v>
      </c>
      <c r="DJ8" s="34">
        <f>((CX8/CZ8)^(1/$EP$8)-1)*100</f>
        <v>-7.1087671538296204</v>
      </c>
      <c r="DL8" s="13">
        <v>3915855</v>
      </c>
      <c r="DM8" s="13">
        <v>1652638</v>
      </c>
      <c r="DN8" s="13">
        <v>82277</v>
      </c>
      <c r="DO8" s="13">
        <v>215609</v>
      </c>
      <c r="DP8" s="13">
        <v>161325</v>
      </c>
      <c r="DQ8" s="13">
        <v>-442649</v>
      </c>
      <c r="DR8" s="13">
        <v>108401</v>
      </c>
      <c r="DS8" s="13">
        <v>394984</v>
      </c>
      <c r="DT8" s="13">
        <v>262193</v>
      </c>
      <c r="DU8" s="13">
        <v>104954</v>
      </c>
      <c r="DV8" s="13">
        <v>6656715</v>
      </c>
      <c r="DW8" s="41">
        <f>SUM(DK8:DV8)/COUNT(DK8:DV8)</f>
        <v>1192027.4545454546</v>
      </c>
      <c r="DX8" s="41">
        <f>SUM(DL8:DV8)/COUNT(DL8:DV8)</f>
        <v>1192027.4545454546</v>
      </c>
      <c r="DY8" s="41">
        <f>SUM(DM8:DV8)/COUNT(DM8:DV8)</f>
        <v>919644.7</v>
      </c>
      <c r="DZ8" s="41">
        <f>SUM(DN8:DV8)/COUNT(DN8:DV8)</f>
        <v>838201</v>
      </c>
      <c r="EA8" s="41">
        <f>SUM(DO8:DV8)/COUNT(DO8:DV8)</f>
        <v>932691.5</v>
      </c>
      <c r="EB8" s="41">
        <f>SUM(DP8:DV8)/COUNT(DP8:DV8)</f>
        <v>1035131.8571428572</v>
      </c>
      <c r="EC8" s="41">
        <f>SUM(DQ8:DV8)/COUNT(DQ8:DV8)</f>
        <v>1180766.3333333333</v>
      </c>
      <c r="ED8" s="41">
        <f>SUM(DR8:DV8)/COUNT(DR8:DV8)</f>
        <v>1505449.4</v>
      </c>
      <c r="EE8" s="41">
        <f>SUM(DS8:DV8)/COUNT(DS8:DV8)</f>
        <v>1854711.5</v>
      </c>
      <c r="EF8" s="41">
        <f>SUM(DT8:DV8)/COUNT(DT8:DV8)</f>
        <v>2341287.3333333335</v>
      </c>
      <c r="EG8" s="38">
        <f>(COUNT(M8:X8)-1)</f>
        <v>11</v>
      </c>
      <c r="EH8" s="40">
        <v>10</v>
      </c>
      <c r="EI8">
        <v>9</v>
      </c>
      <c r="EJ8">
        <v>8</v>
      </c>
      <c r="EK8">
        <v>7</v>
      </c>
      <c r="EL8">
        <v>6</v>
      </c>
      <c r="EM8">
        <v>5</v>
      </c>
      <c r="EN8">
        <v>4</v>
      </c>
      <c r="EO8">
        <v>3</v>
      </c>
      <c r="EP8">
        <v>2</v>
      </c>
      <c r="EQ8" s="37">
        <f t="shared" ref="EQ8:EQ44" si="10">Y8*$C$4+$C$1*CO8*$C$4+$C$2*BS8*$C$4</f>
        <v>57.481644532318718</v>
      </c>
      <c r="ER8" s="37">
        <f t="shared" ref="ER8:ER44" si="11">Z8*$C$4+$C$1*CP8*$C$4+$C$2*BT8*$C$4</f>
        <v>124.08383331506695</v>
      </c>
      <c r="ES8" s="37">
        <f t="shared" ref="ES8:ES44" si="12">AA8*$C$4+$C$1*CQ8*$C$4+$C$2*BU8*$C$4</f>
        <v>150.10833938325254</v>
      </c>
      <c r="ET8" s="37">
        <f t="shared" ref="ET8:ET44" si="13">AB8*$C$4+$C$1*CR8*$C$4+$C$2*BV8*$C$4</f>
        <v>82.398980146953249</v>
      </c>
      <c r="EU8" s="37">
        <f t="shared" ref="EU8:EU44" si="14">AC8*$C$4+$C$1*CS8*$C$4+$C$2*BW8*$C$4</f>
        <v>64.956669691243462</v>
      </c>
      <c r="EV8" s="37">
        <f t="shared" ref="EV8:EV44" si="15">AD8*$C$4+$C$1*CT8*$C$4+$C$2*BX8*$C$4</f>
        <v>70.016984433825172</v>
      </c>
      <c r="EW8" s="37">
        <f t="shared" ref="EW8:EW44" si="16">AE8*$C$4+$C$1*CU8*$C$4+$C$2*BY8*$C$4</f>
        <v>47.400691303620683</v>
      </c>
      <c r="EX8" s="37">
        <f t="shared" ref="EX8:EX44" si="17">AF8*$C$4+$C$1*CV8*$C$4+$C$2*BZ8*$C$4</f>
        <v>35.2649374846699</v>
      </c>
      <c r="EY8" s="37">
        <f t="shared" ref="EY8:EY44" si="18">AG8*$C$4+$C$1*CW8*$C$4+$C$2*CA8*$C$4</f>
        <v>52.582163598172173</v>
      </c>
      <c r="EZ8" s="37">
        <f t="shared" ref="EZ8:EZ44" si="19">AH8*$C$4+$C$1*CX8*$C$4+$C$2*CB8*$C$4</f>
        <v>153.99904810614811</v>
      </c>
      <c r="FA8" s="37">
        <f t="shared" ref="FA8:FJ8" si="20">IF(AND((DK8/DW8)&lt;1, (DK8/DW8&gt;=0)),(EQ8-($C$3*EQ8*DK8/DW8)),(EQ8+($C$3*EQ8*DK8/DW8)))</f>
        <v>57.481644532318718</v>
      </c>
      <c r="FB8" s="37">
        <f t="shared" si="20"/>
        <v>225.98884759413266</v>
      </c>
      <c r="FC8" s="37">
        <f t="shared" si="20"/>
        <v>217.54599921581064</v>
      </c>
      <c r="FD8" s="37">
        <f t="shared" si="20"/>
        <v>80.376929084752518</v>
      </c>
      <c r="FE8" s="37">
        <f t="shared" si="20"/>
        <v>61.202683889008931</v>
      </c>
      <c r="FF8" s="37">
        <f t="shared" si="20"/>
        <v>67.288952749783405</v>
      </c>
      <c r="FG8" s="37">
        <f t="shared" si="20"/>
        <v>42.958265225629439</v>
      </c>
      <c r="FH8" s="37">
        <f t="shared" si="20"/>
        <v>34.63011799351402</v>
      </c>
      <c r="FI8" s="37">
        <f t="shared" si="20"/>
        <v>49.78265632889331</v>
      </c>
      <c r="FJ8" s="37">
        <f t="shared" si="20"/>
        <v>149.68758750013515</v>
      </c>
      <c r="FK8" s="37">
        <f t="shared" ref="FK8:FT8" si="21">IF(DK8/DW8&gt;=$C$5,(EQ8+($C$3*EQ8*$C$5)),FA8)</f>
        <v>57.481644532318718</v>
      </c>
      <c r="FL8" s="37">
        <f t="shared" si="21"/>
        <v>186.12574997260043</v>
      </c>
      <c r="FM8" s="37">
        <f t="shared" si="21"/>
        <v>217.54599921581064</v>
      </c>
      <c r="FN8" s="37">
        <f t="shared" si="21"/>
        <v>80.376929084752518</v>
      </c>
      <c r="FO8" s="37">
        <f t="shared" si="21"/>
        <v>61.202683889008931</v>
      </c>
      <c r="FP8" s="37">
        <f t="shared" si="21"/>
        <v>67.288952749783405</v>
      </c>
      <c r="FQ8" s="37">
        <f t="shared" si="21"/>
        <v>42.958265225629439</v>
      </c>
      <c r="FR8" s="37">
        <f t="shared" si="21"/>
        <v>34.63011799351402</v>
      </c>
      <c r="FS8" s="37">
        <f t="shared" si="21"/>
        <v>49.78265632889331</v>
      </c>
      <c r="FT8" s="37">
        <f t="shared" si="21"/>
        <v>149.68758750013515</v>
      </c>
    </row>
    <row r="9" spans="1:16364" ht="34" x14ac:dyDescent="0.2">
      <c r="A9" t="s">
        <v>79</v>
      </c>
      <c r="B9" s="17" t="s">
        <v>80</v>
      </c>
      <c r="C9" t="s">
        <v>17</v>
      </c>
      <c r="D9">
        <v>2023</v>
      </c>
      <c r="E9" t="s">
        <v>13</v>
      </c>
      <c r="F9" t="s">
        <v>334</v>
      </c>
      <c r="G9" t="s">
        <v>48</v>
      </c>
      <c r="H9" s="3" t="s">
        <v>78</v>
      </c>
      <c r="I9" s="13">
        <v>17476511</v>
      </c>
      <c r="J9" s="13">
        <v>4023281</v>
      </c>
      <c r="K9" s="13">
        <v>226178</v>
      </c>
      <c r="L9" s="13">
        <v>5.6217301252385807</v>
      </c>
      <c r="M9" s="39">
        <v>0</v>
      </c>
      <c r="N9" s="13">
        <v>41502585</v>
      </c>
      <c r="O9" s="13">
        <v>31415090</v>
      </c>
      <c r="P9" s="13">
        <v>30529922</v>
      </c>
      <c r="Q9" s="13">
        <v>20941384</v>
      </c>
      <c r="R9" s="13">
        <v>20338307</v>
      </c>
      <c r="S9" s="13">
        <v>19673864</v>
      </c>
      <c r="T9" s="13">
        <v>33663344</v>
      </c>
      <c r="U9" s="13">
        <v>22350686</v>
      </c>
      <c r="V9" s="13">
        <v>24298074</v>
      </c>
      <c r="W9" s="13">
        <v>23978536</v>
      </c>
      <c r="X9" s="13">
        <v>9984269</v>
      </c>
      <c r="Y9" s="13">
        <f>IF(M9=0,Z9,((M9/X9)^(1/$EG$8)-1)*100)</f>
        <v>15.312367132548621</v>
      </c>
      <c r="Z9" s="13">
        <f t="shared" si="0"/>
        <v>15.312367132548621</v>
      </c>
      <c r="AA9" s="13">
        <f t="shared" si="1"/>
        <v>13.583058626912003</v>
      </c>
      <c r="AB9" s="13">
        <f t="shared" si="2"/>
        <v>14.994263921570305</v>
      </c>
      <c r="AC9" s="13">
        <f t="shared" si="3"/>
        <v>11.161804145926757</v>
      </c>
      <c r="AD9" s="13">
        <f t="shared" si="4"/>
        <v>11.968423964533903</v>
      </c>
      <c r="AE9" s="13">
        <f t="shared" si="5"/>
        <v>27.51703214913497</v>
      </c>
      <c r="AF9" s="13">
        <f t="shared" si="6"/>
        <v>22.318922279828833</v>
      </c>
      <c r="AG9" s="13">
        <f t="shared" si="7"/>
        <v>34.509159511321251</v>
      </c>
      <c r="AH9" s="13">
        <f t="shared" si="8"/>
        <v>54.971984780490857</v>
      </c>
      <c r="AI9" s="13"/>
      <c r="AJ9" s="13">
        <v>3915581</v>
      </c>
      <c r="AK9" s="13">
        <v>3254744</v>
      </c>
      <c r="AL9" s="13">
        <v>3544970</v>
      </c>
      <c r="AM9" s="13">
        <v>3016239</v>
      </c>
      <c r="AN9" s="13">
        <v>2624088</v>
      </c>
      <c r="AO9" s="13">
        <v>2781093</v>
      </c>
      <c r="AP9" s="13">
        <v>3285920</v>
      </c>
      <c r="AQ9" s="13">
        <v>2821405</v>
      </c>
      <c r="AR9" s="13">
        <v>2783493</v>
      </c>
      <c r="AS9" s="13">
        <v>3165847</v>
      </c>
      <c r="AT9" s="13">
        <v>2292638</v>
      </c>
      <c r="AV9" s="13">
        <v>2953091</v>
      </c>
      <c r="AW9" s="13">
        <v>2550463</v>
      </c>
      <c r="AX9" s="13">
        <v>2300886</v>
      </c>
      <c r="AY9" s="13">
        <v>2074809</v>
      </c>
      <c r="AZ9" s="13">
        <v>1991158</v>
      </c>
      <c r="BA9" s="13">
        <v>2192633</v>
      </c>
      <c r="BB9" s="13">
        <v>2208325</v>
      </c>
      <c r="BC9" s="13">
        <v>2054675</v>
      </c>
      <c r="BD9" s="13">
        <v>2037804</v>
      </c>
      <c r="BE9" s="13">
        <v>2066218</v>
      </c>
      <c r="BF9" s="13">
        <v>1784870</v>
      </c>
      <c r="BG9" s="13"/>
      <c r="BH9" s="13">
        <v>1.3259262921460937</v>
      </c>
      <c r="BI9" s="13">
        <v>1.27613848936448</v>
      </c>
      <c r="BJ9" s="13">
        <v>1.5406978007602288</v>
      </c>
      <c r="BK9" s="13">
        <v>1.4537429710397438</v>
      </c>
      <c r="BL9" s="13">
        <v>1.3178703046167104</v>
      </c>
      <c r="BM9" s="13">
        <v>1.2683805269737343</v>
      </c>
      <c r="BN9" s="13">
        <v>1.4879693885637304</v>
      </c>
      <c r="BO9" s="13">
        <v>1.3731636390183362</v>
      </c>
      <c r="BP9" s="13">
        <v>1.3659277339724527</v>
      </c>
      <c r="BQ9" s="13">
        <v>1.5321940860064136</v>
      </c>
      <c r="BR9" s="13">
        <v>1.2844845843114625</v>
      </c>
      <c r="BS9" s="13">
        <f t="shared" ref="BS9:BS44" si="22">IF(BG9=0,BT9,((BG9/BR9)^(1/$EG$8)-1)*100)</f>
        <v>-6.5166988721720998E-2</v>
      </c>
      <c r="BT9" s="13">
        <f t="shared" ref="BT9:BT44" si="23">((BI9/BR9)^(1/$EH$8)-1)*100</f>
        <v>-6.5166988721720998E-2</v>
      </c>
      <c r="BU9" s="13">
        <f t="shared" ref="BU9:BU44" si="24">((BI9/BR9)^(1/$EI$8)-1)*100</f>
        <v>-7.2405143297804564E-2</v>
      </c>
      <c r="BV9" s="13">
        <f t="shared" ref="BV9:BV44" si="25">((BJ9/BR9)^(1/$EJ$8)-1)*100</f>
        <v>2.2995140664161751</v>
      </c>
      <c r="BW9" s="13">
        <f t="shared" ref="BW9:BW20" si="26">((BK9/BR9)^(1/$EI$8)-1)*100</f>
        <v>1.3848802138334282</v>
      </c>
      <c r="BX9" s="13">
        <f t="shared" ref="BX9:BX20" si="27">((BL9/BR9)^(1/$EL$8)-1)*100</f>
        <v>0.42857396070448139</v>
      </c>
      <c r="BY9" s="13">
        <f t="shared" ref="BY9:BY20" si="28">((BM9/BR9)^(1/$EM$8)-1)*100</f>
        <v>-0.25201441015434423</v>
      </c>
      <c r="BZ9" s="13">
        <f t="shared" ref="BZ9:BZ20" si="29">((BN9/BR9)^(1/$EN$8)-1)*100</f>
        <v>3.7447850160721385</v>
      </c>
      <c r="CA9" s="13">
        <f t="shared" ref="CA9:CA20" si="30">((BO9/BR9)^(1/$EO$8)-1)*100</f>
        <v>2.2502706305930875</v>
      </c>
      <c r="CB9" s="13">
        <f t="shared" ref="CB9:CB20" si="31">((BP9/BR9)^(1/$EP$8)-1)*100</f>
        <v>3.121545517146429</v>
      </c>
      <c r="CC9" s="13"/>
      <c r="CD9" s="13">
        <v>940148</v>
      </c>
      <c r="CE9" s="13">
        <v>657732</v>
      </c>
      <c r="CF9" s="13">
        <v>1196976</v>
      </c>
      <c r="CG9" s="13">
        <v>876699</v>
      </c>
      <c r="CH9" s="13">
        <v>482543</v>
      </c>
      <c r="CI9" s="13">
        <v>447705</v>
      </c>
      <c r="CJ9" s="13">
        <v>932362</v>
      </c>
      <c r="CK9" s="13">
        <v>572755</v>
      </c>
      <c r="CL9" s="13">
        <v>604781</v>
      </c>
      <c r="CM9" s="13">
        <v>294533</v>
      </c>
      <c r="CN9" s="13">
        <v>30911</v>
      </c>
      <c r="CO9" s="34">
        <v>0</v>
      </c>
      <c r="CP9" s="34">
        <f t="shared" ref="CP9:CP25" si="32">N9/AV9</f>
        <v>14.053947203117005</v>
      </c>
      <c r="CQ9" s="34">
        <f t="shared" ref="CQ9:CQ26" si="33">O9/AW9</f>
        <v>12.317406682629782</v>
      </c>
      <c r="CR9" s="34">
        <f t="shared" ref="CR9:CR26" si="34">P9/AX9</f>
        <v>13.268767770328473</v>
      </c>
      <c r="CS9" s="34">
        <f t="shared" ref="CS9:CS26" si="35">Q9/AY9</f>
        <v>10.093162310362063</v>
      </c>
      <c r="CT9" s="34">
        <f t="shared" ref="CT9:CT26" si="36">R9/AZ9</f>
        <v>10.214310968793034</v>
      </c>
      <c r="CU9" s="34">
        <f t="shared" ref="CU9:CU26" si="37">S9/BA9</f>
        <v>8.9727118035713236</v>
      </c>
      <c r="CV9" s="34">
        <f t="shared" ref="CV9:CV26" si="38">T9/BB9</f>
        <v>15.243835939003544</v>
      </c>
      <c r="CW9" s="34">
        <f t="shared" ref="CW9:CW26" si="39">U9/BC9</f>
        <v>10.877966588389892</v>
      </c>
      <c r="CX9" s="34">
        <f t="shared" ref="CX9:CX26" si="40">V9/BD9</f>
        <v>11.923656053280885</v>
      </c>
      <c r="CY9" s="34">
        <f t="shared" ref="CY9:CY26" si="41">W9/BE9</f>
        <v>11.605036835416206</v>
      </c>
      <c r="CZ9" s="34">
        <f t="shared" ref="CZ9:CZ26" si="42">X9/BF9</f>
        <v>5.5938354053796635</v>
      </c>
      <c r="DA9" s="34">
        <f t="shared" ref="DA9:DA20" si="43">IF(CO9=0,DB9,((CO9/CZ9)^(1/$EG$8)-1)*100)</f>
        <v>9.6500574167445841</v>
      </c>
      <c r="DB9" s="34">
        <f t="shared" ref="DB9:DB20" si="44">((CP9/CZ9)^(1/$EH$8)-1)*100</f>
        <v>9.6500574167445841</v>
      </c>
      <c r="DC9" s="34">
        <f t="shared" ref="DC9:DC20" si="45">((CQ9/CZ9)^(1/$EI$8)-1)*100</f>
        <v>9.1666429497356603</v>
      </c>
      <c r="DD9" s="34">
        <f t="shared" ref="DD9:DD20" si="46">((CR9/CZ9)^(1/$EJ$8)-1)*100</f>
        <v>11.401262764648013</v>
      </c>
      <c r="DE9" s="34">
        <f t="shared" ref="DE9:DE20" si="47">((CS9/CZ9)^(1/$EK$8)-1)*100</f>
        <v>8.7969689619500357</v>
      </c>
      <c r="DF9" s="34">
        <f t="shared" ref="DF9:DF20" si="48">((CT9/CZ9)^(1/$EL$8)-1)*100</f>
        <v>10.556232879555228</v>
      </c>
      <c r="DG9" s="34">
        <f t="shared" ref="DG9:DG20" si="49">((CU9/CZ9)^(1/$EM$8)-1)*100</f>
        <v>9.9114170398846078</v>
      </c>
      <c r="DH9" s="34">
        <f t="shared" ref="DH9:DH20" si="50">((CV9/CZ9)^(1/$EN$8)-1)*100</f>
        <v>28.483141144882886</v>
      </c>
      <c r="DI9" s="34">
        <f t="shared" ref="DI9:DI20" si="51">((CW9/CZ9)^(1/$EO$8)-1)*100</f>
        <v>24.818611095340025</v>
      </c>
      <c r="DJ9" s="34">
        <f t="shared" ref="DJ9:DJ20" si="52">((CX9/CZ9)^(1/$EP$8)-1)*100</f>
        <v>45.998999036408492</v>
      </c>
      <c r="DL9" s="13">
        <v>226178</v>
      </c>
      <c r="DM9" s="13">
        <v>283335</v>
      </c>
      <c r="DN9" s="13">
        <v>789439</v>
      </c>
      <c r="DO9" s="13">
        <v>592726</v>
      </c>
      <c r="DP9" s="13">
        <v>245971</v>
      </c>
      <c r="DQ9" s="13">
        <v>108602</v>
      </c>
      <c r="DR9" s="13">
        <v>374846</v>
      </c>
      <c r="DS9" s="13">
        <v>220025</v>
      </c>
      <c r="DT9" s="13">
        <v>272665</v>
      </c>
      <c r="DU9" s="13">
        <v>198242</v>
      </c>
      <c r="DV9" s="13">
        <v>-96395</v>
      </c>
      <c r="DW9" s="41">
        <f t="shared" ref="DW9:DW44" si="53">SUM(DK9:DV9)/COUNT(DK9:DV9)</f>
        <v>292330.36363636365</v>
      </c>
      <c r="DX9" s="41">
        <f t="shared" ref="DX9:DX21" si="54">SUM(DL9:DV9)/COUNT(DL9:DV9)</f>
        <v>292330.36363636365</v>
      </c>
      <c r="DY9" s="41">
        <f t="shared" ref="DY9:DY21" si="55">SUM(DM9:DV9)/COUNT(DM9:DV9)</f>
        <v>298945.59999999998</v>
      </c>
      <c r="DZ9" s="41">
        <f t="shared" ref="DZ9:DZ21" si="56">SUM(DN9:DV9)/COUNT(DN9:DV9)</f>
        <v>300680.11111111112</v>
      </c>
      <c r="EA9" s="41">
        <f t="shared" ref="EA9:EA21" si="57">SUM(DO9:DV9)/COUNT(DO9:DV9)</f>
        <v>239585.25</v>
      </c>
      <c r="EB9" s="41">
        <f t="shared" ref="EB9:EB21" si="58">SUM(DP9:DV9)/COUNT(DP9:DV9)</f>
        <v>189136.57142857142</v>
      </c>
      <c r="EC9" s="41">
        <f t="shared" ref="EC9:EC21" si="59">SUM(DQ9:DV9)/COUNT(DQ9:DV9)</f>
        <v>179664.16666666666</v>
      </c>
      <c r="ED9" s="41">
        <f t="shared" ref="ED9:ED21" si="60">SUM(DR9:DV9)/COUNT(DR9:DV9)</f>
        <v>193876.6</v>
      </c>
      <c r="EE9" s="41">
        <f t="shared" ref="EE9:EE21" si="61">SUM(DS9:DV9)/COUNT(DS9:DV9)</f>
        <v>148634.25</v>
      </c>
      <c r="EF9" s="41">
        <f t="shared" ref="EF9:EF21" si="62">SUM(DT9:DV9)/COUNT(DT9:DV9)</f>
        <v>124837.33333333333</v>
      </c>
      <c r="EG9" s="38">
        <f>(COUNT(M9:X9)-1)</f>
        <v>11</v>
      </c>
      <c r="EH9" s="13"/>
      <c r="EQ9" s="37">
        <f t="shared" si="10"/>
        <v>114.64725252794949</v>
      </c>
      <c r="ER9" s="37">
        <f t="shared" si="11"/>
        <v>156.80909413730052</v>
      </c>
      <c r="ES9" s="37">
        <f t="shared" si="12"/>
        <v>138.60794431983598</v>
      </c>
      <c r="ET9" s="37">
        <f t="shared" si="13"/>
        <v>159.16182492201125</v>
      </c>
      <c r="EU9" s="37">
        <f t="shared" si="14"/>
        <v>118.14765866703713</v>
      </c>
      <c r="EV9" s="37">
        <f t="shared" si="15"/>
        <v>121.69183452249682</v>
      </c>
      <c r="EW9" s="37">
        <f t="shared" si="16"/>
        <v>232.5398332987632</v>
      </c>
      <c r="EX9" s="37">
        <f t="shared" si="17"/>
        <v>224.3577799639433</v>
      </c>
      <c r="EY9" s="37">
        <f t="shared" si="18"/>
        <v>298.20340799185834</v>
      </c>
      <c r="EZ9" s="37">
        <f t="shared" si="19"/>
        <v>457.42549056496335</v>
      </c>
      <c r="FA9" s="37">
        <f t="shared" ref="FA9:FA24" si="63">IF(AND((DK9/DW9)&lt;1, (DK9/DW9&gt;=0)),(EQ9-($C$3*EQ9*DK9/DW9)),(EQ9+($C$3*EQ9*DK9/DW9)))</f>
        <v>114.64725252794949</v>
      </c>
      <c r="FB9" s="37">
        <f t="shared" ref="FB9:FB24" si="64">IF(AND((DL9/DX9)&lt;1, (DL9/DX9&gt;=0)),(ER9-($C$3*ER9*DL9/DX9)),(ER9+($C$3*ER9*DL9/DX9)))</f>
        <v>126.4780272130447</v>
      </c>
      <c r="FC9" s="37">
        <f t="shared" ref="FC9:FC24" si="65">IF(AND((DM9/DY9)&lt;1, (DM9/DY9&gt;=0)),(ES9-($C$3*ES9*DM9/DY9)),(ES9+($C$3*ES9*DM9/DY9)))</f>
        <v>105.76544563122781</v>
      </c>
      <c r="FD9" s="37">
        <f t="shared" ref="FD9:FD24" si="66">IF(AND((DN9/DZ9)&lt;1, (DN9/DZ9&gt;=0)),(ET9-($C$3*ET9*DN9/DZ9)),(ET9+($C$3*ET9*DN9/DZ9)))</f>
        <v>263.6321134957177</v>
      </c>
      <c r="FE9" s="37">
        <f t="shared" ref="FE9:FE24" si="67">IF(AND((DO9/EA9)&lt;1, (DO9/EA9&gt;=0)),(EU9-($C$3*EU9*DO9/EA9)),(EU9+($C$3*EU9*DO9/EA9)))</f>
        <v>191.22101056482535</v>
      </c>
      <c r="FF9" s="37">
        <f t="shared" ref="FF9:FF24" si="68">IF(AND((DP9/EB9)&lt;1, (DP9/EB9&gt;=0)),(EV9-($C$3*EV9*DP9/EB9)),(EV9+($C$3*EV9*DP9/EB9)))</f>
        <v>161.25671349229103</v>
      </c>
      <c r="FG9" s="37">
        <f t="shared" ref="FG9:FG24" si="69">IF(AND((DQ9/EC9)&lt;1, (DQ9/EC9&gt;=0)),(EW9-($C$3*EW9*DQ9/EC9)),(EW9+($C$3*EW9*DQ9/EC9)))</f>
        <v>197.39886522975627</v>
      </c>
      <c r="FH9" s="37">
        <f t="shared" ref="FH9:FH24" si="70">IF(AND((DR9/ED9)&lt;1, (DR9/ED9&gt;=0)),(EX9-($C$3*EX9*DR9/ED9)),(EX9+($C$3*EX9*DR9/ED9)))</f>
        <v>332.80255409909455</v>
      </c>
      <c r="FI9" s="37">
        <f t="shared" ref="FI9:FI24" si="71">IF(AND((DS9/EE9)&lt;1, (DS9/EE9&gt;=0)),(EY9-($C$3*EY9*DS9/EE9)),(EY9+($C$3*EY9*DS9/EE9)))</f>
        <v>408.56189677120869</v>
      </c>
      <c r="FJ9" s="37">
        <f t="shared" ref="FJ9:FJ24" si="72">IF(AND((DT9/EF9)&lt;1, (DT9/EF9&gt;=0)),(EZ9-($C$3*EZ9*DT9/EF9)),(EZ9+($C$3*EZ9*DT9/EF9)))</f>
        <v>707.19837110997071</v>
      </c>
      <c r="FK9" s="37">
        <f>IF(DK9/DW9&gt;=$C$5,(EQ9+($C$3*EQ9*$C$5)),FA9)</f>
        <v>114.64725252794949</v>
      </c>
      <c r="FL9" s="37">
        <f t="shared" ref="FL9:FL27" si="73">IF(DL9/DX9&gt;=$C$5,(ER9+($C$3*ER9*$C$5)),FB9)</f>
        <v>126.4780272130447</v>
      </c>
      <c r="FM9" s="37">
        <f t="shared" ref="FM9:FM27" si="74">IF(DM9/DY9&gt;=$C$5,(ES9+($C$3*ES9*$C$5)),FC9)</f>
        <v>105.76544563122781</v>
      </c>
      <c r="FN9" s="37">
        <f t="shared" ref="FN9:FN27" si="75">IF(DN9/DZ9&gt;=$C$5,(ET9+($C$3*ET9*$C$5)),FD9)</f>
        <v>238.74273738301687</v>
      </c>
      <c r="FO9" s="37">
        <f t="shared" ref="FO9:FO27" si="76">IF(DO9/EA9&gt;=$C$5,(EU9+($C$3*EU9*$C$5)),FE9)</f>
        <v>177.22148800055569</v>
      </c>
      <c r="FP9" s="37">
        <f t="shared" ref="FP9:FP27" si="77">IF(DP9/EB9&gt;=$C$5,(EV9+($C$3*EV9*$C$5)),FF9)</f>
        <v>161.25671349229103</v>
      </c>
      <c r="FQ9" s="37">
        <f t="shared" ref="FQ9:FQ27" si="78">IF(DQ9/EC9&gt;=$C$5,(EW9+($C$3*EW9*$C$5)),FG9)</f>
        <v>197.39886522975627</v>
      </c>
      <c r="FR9" s="37">
        <f t="shared" ref="FR9:FR27" si="79">IF(DR9/ED9&gt;=$C$5,(EX9+($C$3*EX9*$C$5)),FH9)</f>
        <v>332.80255409909455</v>
      </c>
      <c r="FS9" s="37">
        <f t="shared" ref="FS9:FS27" si="80">IF(DS9/EE9&gt;=$C$5,(EY9+($C$3*EY9*$C$5)),FI9)</f>
        <v>408.56189677120869</v>
      </c>
      <c r="FT9" s="37">
        <f t="shared" ref="FT9:FT27" si="81">IF(DT9/EF9&gt;=$C$5,(EZ9+($C$3*EZ9*$C$5)),FJ9)</f>
        <v>686.138235847445</v>
      </c>
    </row>
    <row r="10" spans="1:16364" ht="34" x14ac:dyDescent="0.2">
      <c r="A10" t="s">
        <v>66</v>
      </c>
      <c r="B10" s="17" t="s">
        <v>67</v>
      </c>
      <c r="C10" t="s">
        <v>14</v>
      </c>
      <c r="D10">
        <v>2023</v>
      </c>
      <c r="E10" t="s">
        <v>68</v>
      </c>
      <c r="F10" t="s">
        <v>334</v>
      </c>
      <c r="G10" t="s">
        <v>48</v>
      </c>
      <c r="H10" s="3" t="s">
        <v>69</v>
      </c>
      <c r="I10" s="13">
        <v>21132075</v>
      </c>
      <c r="J10" s="13">
        <v>6275047</v>
      </c>
      <c r="K10" s="13">
        <v>2291079</v>
      </c>
      <c r="L10" s="13">
        <v>36.510945655068397</v>
      </c>
      <c r="M10" s="39">
        <v>0</v>
      </c>
      <c r="N10" s="13">
        <v>32596973</v>
      </c>
      <c r="O10" s="13">
        <v>26201312</v>
      </c>
      <c r="P10" s="13">
        <v>18956182</v>
      </c>
      <c r="Q10" s="13">
        <v>15988554</v>
      </c>
      <c r="R10" s="13">
        <v>20077184</v>
      </c>
      <c r="S10" s="13">
        <v>19990329</v>
      </c>
      <c r="T10" s="13">
        <v>14948328</v>
      </c>
      <c r="U10" s="13">
        <v>9502887</v>
      </c>
      <c r="V10" s="13">
        <v>13402311</v>
      </c>
      <c r="W10" s="13">
        <v>8595713</v>
      </c>
      <c r="X10" s="13">
        <v>12511959</v>
      </c>
      <c r="Y10" s="13">
        <f>IF(M10=0,Z10,((M10/X10)^(1/$EG$8)-1)*100)</f>
        <v>10.048770798037898</v>
      </c>
      <c r="Z10" s="13">
        <f t="shared" si="0"/>
        <v>10.048770798037898</v>
      </c>
      <c r="AA10" s="13">
        <f t="shared" si="1"/>
        <v>8.5591449493333407</v>
      </c>
      <c r="AB10" s="13">
        <f t="shared" si="2"/>
        <v>5.3302693214480446</v>
      </c>
      <c r="AC10" s="13">
        <f t="shared" si="3"/>
        <v>3.5647550225767155</v>
      </c>
      <c r="AD10" s="13">
        <f t="shared" si="4"/>
        <v>8.1224234854537549</v>
      </c>
      <c r="AE10" s="13">
        <f t="shared" si="5"/>
        <v>3.6223557276125362</v>
      </c>
      <c r="AF10" s="13">
        <f t="shared" si="6"/>
        <v>-6.6460791188313495</v>
      </c>
      <c r="AG10" s="13">
        <f t="shared" si="7"/>
        <v>2.3178626933560098</v>
      </c>
      <c r="AH10" s="13">
        <f t="shared" si="8"/>
        <v>-17.114550518403792</v>
      </c>
      <c r="AI10" s="13"/>
      <c r="AJ10" s="13">
        <v>8498616</v>
      </c>
      <c r="AK10" s="13">
        <v>7240131</v>
      </c>
      <c r="AL10" s="13">
        <v>4474461</v>
      </c>
      <c r="AM10" s="13">
        <v>4590746</v>
      </c>
      <c r="AN10" s="13">
        <v>5507516</v>
      </c>
      <c r="AO10" s="13">
        <v>4223997</v>
      </c>
      <c r="AP10" s="13">
        <v>2655477</v>
      </c>
      <c r="AQ10" s="13">
        <v>1652542</v>
      </c>
      <c r="AR10" s="13">
        <v>2179165</v>
      </c>
      <c r="AS10" s="13">
        <v>2067613</v>
      </c>
      <c r="AT10" s="13">
        <v>1644133</v>
      </c>
      <c r="AV10" s="13">
        <v>4299477</v>
      </c>
      <c r="AW10" s="13">
        <v>3447159</v>
      </c>
      <c r="AX10" s="13">
        <v>3059822</v>
      </c>
      <c r="AY10" s="13">
        <v>3086471</v>
      </c>
      <c r="AZ10" s="13">
        <v>3143566</v>
      </c>
      <c r="BA10" s="13">
        <v>2265437</v>
      </c>
      <c r="BB10" s="13">
        <v>1773399</v>
      </c>
      <c r="BC10" s="13">
        <v>1661139</v>
      </c>
      <c r="BD10" s="13">
        <v>1690720</v>
      </c>
      <c r="BE10" s="13">
        <v>1448654</v>
      </c>
      <c r="BF10" s="13">
        <v>1171552</v>
      </c>
      <c r="BG10" s="13"/>
      <c r="BH10" s="13">
        <v>1.9766627429336172</v>
      </c>
      <c r="BI10" s="13">
        <v>2.1003182620819056</v>
      </c>
      <c r="BJ10" s="13">
        <v>1.4623272203415754</v>
      </c>
      <c r="BK10" s="13">
        <v>1.487377007592166</v>
      </c>
      <c r="BL10" s="13">
        <v>1.7519962997436669</v>
      </c>
      <c r="BM10" s="13">
        <v>1.8645396009688198</v>
      </c>
      <c r="BN10" s="13">
        <v>1.4973939874782833</v>
      </c>
      <c r="BO10" s="13">
        <v>0.9948246353857203</v>
      </c>
      <c r="BP10" s="13">
        <v>1.2888976294123213</v>
      </c>
      <c r="BQ10" s="13">
        <v>1.4272648955513187</v>
      </c>
      <c r="BR10" s="13">
        <v>1.4033803023681408</v>
      </c>
      <c r="BS10" s="13">
        <f t="shared" si="22"/>
        <v>4.1144413601381657</v>
      </c>
      <c r="BT10" s="13">
        <f t="shared" si="23"/>
        <v>4.1144413601381657</v>
      </c>
      <c r="BU10" s="13">
        <f t="shared" si="24"/>
        <v>4.5819263067928384</v>
      </c>
      <c r="BV10" s="13">
        <f t="shared" si="25"/>
        <v>0.51564144202604911</v>
      </c>
      <c r="BW10" s="13">
        <f t="shared" si="26"/>
        <v>0.64798308458136056</v>
      </c>
      <c r="BX10" s="13">
        <f t="shared" si="27"/>
        <v>3.7670892686614055</v>
      </c>
      <c r="BY10" s="13">
        <f t="shared" si="28"/>
        <v>5.8471690545811805</v>
      </c>
      <c r="BZ10" s="13">
        <f t="shared" si="29"/>
        <v>1.6342711607576055</v>
      </c>
      <c r="CA10" s="13">
        <f t="shared" si="30"/>
        <v>-10.835827180950242</v>
      </c>
      <c r="CB10" s="13">
        <f t="shared" si="31"/>
        <v>-4.165578811082538</v>
      </c>
      <c r="CC10" s="13"/>
      <c r="CD10" s="13">
        <v>3959496</v>
      </c>
      <c r="CE10" s="13">
        <v>3295755</v>
      </c>
      <c r="CF10" s="13">
        <v>1527957</v>
      </c>
      <c r="CG10" s="13">
        <v>1892294</v>
      </c>
      <c r="CH10" s="13">
        <v>2284589</v>
      </c>
      <c r="CI10" s="13">
        <v>1902409</v>
      </c>
      <c r="CJ10" s="13">
        <v>728867</v>
      </c>
      <c r="CK10" s="13">
        <v>519366</v>
      </c>
      <c r="CL10" s="13">
        <v>519685</v>
      </c>
      <c r="CM10" s="13">
        <v>533956</v>
      </c>
      <c r="CN10" s="13">
        <v>523551</v>
      </c>
      <c r="CO10" s="34">
        <v>0</v>
      </c>
      <c r="CP10" s="34">
        <f t="shared" si="32"/>
        <v>7.5816135311341357</v>
      </c>
      <c r="CQ10" s="34">
        <f t="shared" si="33"/>
        <v>7.6008423168179942</v>
      </c>
      <c r="CR10" s="34">
        <f t="shared" si="34"/>
        <v>6.195191092815203</v>
      </c>
      <c r="CS10" s="34">
        <f t="shared" si="35"/>
        <v>5.1802054838681455</v>
      </c>
      <c r="CT10" s="34">
        <f t="shared" si="36"/>
        <v>6.3867544056654131</v>
      </c>
      <c r="CU10" s="34">
        <f t="shared" si="37"/>
        <v>8.8240498411564747</v>
      </c>
      <c r="CV10" s="34">
        <f t="shared" si="38"/>
        <v>8.4291961369099671</v>
      </c>
      <c r="CW10" s="34">
        <f t="shared" si="39"/>
        <v>5.7207054918342175</v>
      </c>
      <c r="CX10" s="34">
        <f t="shared" si="40"/>
        <v>7.9269843616920603</v>
      </c>
      <c r="CY10" s="34">
        <f t="shared" si="41"/>
        <v>5.9335859356340439</v>
      </c>
      <c r="CZ10" s="34">
        <f t="shared" si="42"/>
        <v>10.67981532189779</v>
      </c>
      <c r="DA10" s="34">
        <f t="shared" si="43"/>
        <v>-3.368262168722036</v>
      </c>
      <c r="DB10" s="34">
        <f t="shared" si="44"/>
        <v>-3.368262168722036</v>
      </c>
      <c r="DC10" s="34">
        <f t="shared" si="45"/>
        <v>-3.7083420483629115</v>
      </c>
      <c r="DD10" s="34">
        <f t="shared" si="46"/>
        <v>-6.5807512480291823</v>
      </c>
      <c r="DE10" s="34">
        <f t="shared" si="47"/>
        <v>-9.8196550772571065</v>
      </c>
      <c r="DF10" s="34">
        <f t="shared" si="48"/>
        <v>-8.2119636617957852</v>
      </c>
      <c r="DG10" s="34">
        <f t="shared" si="49"/>
        <v>-3.7455444271259797</v>
      </c>
      <c r="DH10" s="34">
        <f t="shared" si="50"/>
        <v>-5.7447381758885747</v>
      </c>
      <c r="DI10" s="34">
        <f t="shared" si="51"/>
        <v>-18.786427353419089</v>
      </c>
      <c r="DJ10" s="34">
        <f t="shared" si="52"/>
        <v>-13.846657932623252</v>
      </c>
      <c r="DL10" s="13">
        <v>2928309</v>
      </c>
      <c r="DM10" s="13">
        <v>2892486</v>
      </c>
      <c r="DN10" s="13">
        <v>1173560</v>
      </c>
      <c r="DO10" s="13">
        <v>1435106</v>
      </c>
      <c r="DP10" s="13">
        <v>1242427</v>
      </c>
      <c r="DQ10" s="13">
        <v>1053540</v>
      </c>
      <c r="DR10" s="13">
        <v>62442</v>
      </c>
      <c r="DS10" s="13">
        <v>75911</v>
      </c>
      <c r="DT10" s="13">
        <v>170370</v>
      </c>
      <c r="DU10" s="13">
        <v>61674</v>
      </c>
      <c r="DV10" s="13">
        <v>397395</v>
      </c>
      <c r="DW10" s="41">
        <f t="shared" si="53"/>
        <v>1044838.1818181818</v>
      </c>
      <c r="DX10" s="41">
        <f t="shared" si="54"/>
        <v>1044838.1818181818</v>
      </c>
      <c r="DY10" s="41">
        <f t="shared" si="55"/>
        <v>856491.1</v>
      </c>
      <c r="DZ10" s="41">
        <f t="shared" si="56"/>
        <v>630269.4444444445</v>
      </c>
      <c r="EA10" s="41">
        <f t="shared" si="57"/>
        <v>562358.125</v>
      </c>
      <c r="EB10" s="41">
        <f t="shared" si="58"/>
        <v>437679.85714285716</v>
      </c>
      <c r="EC10" s="41">
        <f t="shared" si="59"/>
        <v>303555.33333333331</v>
      </c>
      <c r="ED10" s="41">
        <f t="shared" si="60"/>
        <v>153558.39999999999</v>
      </c>
      <c r="EE10" s="41">
        <f t="shared" si="61"/>
        <v>176337.5</v>
      </c>
      <c r="EF10" s="41">
        <f t="shared" si="62"/>
        <v>209813</v>
      </c>
      <c r="EG10" s="38">
        <f>(COUNT(M10:X10)-1)</f>
        <v>11</v>
      </c>
      <c r="EQ10" s="37">
        <f t="shared" si="10"/>
        <v>87.709105065698736</v>
      </c>
      <c r="ER10" s="37">
        <f t="shared" si="11"/>
        <v>110.45394565910115</v>
      </c>
      <c r="ES10" s="37">
        <f t="shared" si="12"/>
        <v>100.74189299083255</v>
      </c>
      <c r="ET10" s="37">
        <f t="shared" si="13"/>
        <v>60.109517515384091</v>
      </c>
      <c r="EU10" s="37">
        <f t="shared" si="14"/>
        <v>44.22022837467388</v>
      </c>
      <c r="EV10" s="37">
        <f t="shared" si="15"/>
        <v>91.379707163883637</v>
      </c>
      <c r="EW10" s="37">
        <f t="shared" si="16"/>
        <v>71.181324644306997</v>
      </c>
      <c r="EX10" s="37">
        <f t="shared" si="17"/>
        <v>-19.655191498232401</v>
      </c>
      <c r="EY10" s="37">
        <f t="shared" si="18"/>
        <v>2.0386051328219992</v>
      </c>
      <c r="EZ10" s="37">
        <f t="shared" si="19"/>
        <v>-117.07491223619986</v>
      </c>
      <c r="FA10" s="37">
        <f t="shared" si="63"/>
        <v>87.709105065698736</v>
      </c>
      <c r="FB10" s="37">
        <f t="shared" si="64"/>
        <v>187.84470548858377</v>
      </c>
      <c r="FC10" s="37">
        <f t="shared" si="65"/>
        <v>185.79663409949126</v>
      </c>
      <c r="FD10" s="37">
        <f t="shared" si="66"/>
        <v>88.090457253599553</v>
      </c>
      <c r="FE10" s="37">
        <f t="shared" si="67"/>
        <v>72.432106286931628</v>
      </c>
      <c r="FF10" s="37">
        <f t="shared" si="68"/>
        <v>156.22882780518711</v>
      </c>
      <c r="FG10" s="37">
        <f t="shared" si="69"/>
        <v>132.94302385600744</v>
      </c>
      <c r="FH10" s="37">
        <f t="shared" si="70"/>
        <v>-17.657076338897863</v>
      </c>
      <c r="FI10" s="37">
        <f t="shared" si="71"/>
        <v>1.8192068848066156</v>
      </c>
      <c r="FJ10" s="37">
        <f t="shared" si="72"/>
        <v>-93.308447815881095</v>
      </c>
      <c r="FK10" s="37">
        <f t="shared" ref="FK10:FK44" si="82">IF(DK10/DW10&gt;=$C$5,(EQ10+($C$3*EQ10*$C$5)),FA10)</f>
        <v>87.709105065698736</v>
      </c>
      <c r="FL10" s="37">
        <f t="shared" si="73"/>
        <v>165.68091848865174</v>
      </c>
      <c r="FM10" s="37">
        <f t="shared" si="74"/>
        <v>151.11283948624884</v>
      </c>
      <c r="FN10" s="37">
        <f t="shared" si="75"/>
        <v>88.090457253599553</v>
      </c>
      <c r="FO10" s="37">
        <f t="shared" si="76"/>
        <v>66.330342562010827</v>
      </c>
      <c r="FP10" s="37">
        <f t="shared" si="77"/>
        <v>137.06956074582547</v>
      </c>
      <c r="FQ10" s="37">
        <f t="shared" si="78"/>
        <v>106.7719869664605</v>
      </c>
      <c r="FR10" s="37">
        <f t="shared" si="79"/>
        <v>-17.657076338897863</v>
      </c>
      <c r="FS10" s="37">
        <f t="shared" si="80"/>
        <v>1.8192068848066156</v>
      </c>
      <c r="FT10" s="37">
        <f t="shared" si="81"/>
        <v>-93.308447815881095</v>
      </c>
    </row>
    <row r="11" spans="1:16364" ht="34" x14ac:dyDescent="0.2">
      <c r="A11" t="s">
        <v>98</v>
      </c>
      <c r="B11" s="17" t="s">
        <v>99</v>
      </c>
      <c r="C11" t="s">
        <v>16</v>
      </c>
      <c r="D11">
        <v>2023</v>
      </c>
      <c r="E11" t="s">
        <v>22</v>
      </c>
      <c r="F11" t="s">
        <v>334</v>
      </c>
      <c r="G11" t="s">
        <v>26</v>
      </c>
      <c r="H11" s="3" t="s">
        <v>51</v>
      </c>
      <c r="I11" s="13">
        <v>16573085</v>
      </c>
      <c r="J11" s="13">
        <v>5243694</v>
      </c>
      <c r="K11" s="13">
        <v>173374</v>
      </c>
      <c r="L11" s="13">
        <v>3.3063332833685566</v>
      </c>
      <c r="M11" s="39">
        <v>0</v>
      </c>
      <c r="N11" s="13">
        <v>29129661</v>
      </c>
      <c r="O11" s="13">
        <v>29605829</v>
      </c>
      <c r="P11" s="13">
        <v>19532816</v>
      </c>
      <c r="Q11" s="13">
        <v>19220419</v>
      </c>
      <c r="R11" s="13">
        <v>19874637</v>
      </c>
      <c r="S11" s="13">
        <v>20887420</v>
      </c>
      <c r="T11" s="13">
        <v>18438908</v>
      </c>
      <c r="U11" s="13">
        <v>15081061</v>
      </c>
      <c r="V11" s="13">
        <v>12741913</v>
      </c>
      <c r="W11" s="13">
        <v>12792674</v>
      </c>
      <c r="X11" s="13">
        <v>9634740</v>
      </c>
      <c r="Y11" s="13">
        <f>IF(M11=0,Z11,((M11/X11)^(1/$EG$8)-1)*100)</f>
        <v>11.699066370558553</v>
      </c>
      <c r="Z11" s="13">
        <f t="shared" si="0"/>
        <v>11.699066370558553</v>
      </c>
      <c r="AA11" s="13">
        <f t="shared" si="1"/>
        <v>13.284581078570646</v>
      </c>
      <c r="AB11" s="13">
        <f t="shared" si="2"/>
        <v>9.2359543910640163</v>
      </c>
      <c r="AC11" s="13">
        <f t="shared" si="3"/>
        <v>10.368749426439949</v>
      </c>
      <c r="AD11" s="13">
        <f t="shared" si="4"/>
        <v>13.764684485245704</v>
      </c>
      <c r="AE11" s="13">
        <f t="shared" si="5"/>
        <v>13.862060726615887</v>
      </c>
      <c r="AF11" s="13">
        <f t="shared" si="6"/>
        <v>11.853086930663025</v>
      </c>
      <c r="AG11" s="13">
        <f t="shared" si="7"/>
        <v>9.765251971062149</v>
      </c>
      <c r="AH11" s="13">
        <f t="shared" si="8"/>
        <v>15.228701174927561</v>
      </c>
      <c r="AI11" s="13"/>
      <c r="AJ11" s="13">
        <v>5397035</v>
      </c>
      <c r="AK11" s="13">
        <v>4635236</v>
      </c>
      <c r="AL11" s="13">
        <v>3432138</v>
      </c>
      <c r="AM11" s="13">
        <v>3099021</v>
      </c>
      <c r="AN11" s="13">
        <v>3019313</v>
      </c>
      <c r="AO11" s="13">
        <v>3884133</v>
      </c>
      <c r="AP11" s="13">
        <v>3912608</v>
      </c>
      <c r="AQ11" s="13">
        <v>3190363</v>
      </c>
      <c r="AR11" s="13">
        <v>2264831</v>
      </c>
      <c r="AS11" s="13">
        <v>2308209</v>
      </c>
      <c r="AT11" s="13">
        <v>272611</v>
      </c>
      <c r="AV11" s="13">
        <v>4625518</v>
      </c>
      <c r="AW11" s="13">
        <v>3812983</v>
      </c>
      <c r="AX11" s="13">
        <v>3231681</v>
      </c>
      <c r="AY11" s="13">
        <v>3032441</v>
      </c>
      <c r="AZ11" s="13">
        <v>3275446</v>
      </c>
      <c r="BA11" s="13">
        <v>3289373</v>
      </c>
      <c r="BB11" s="13">
        <v>2986414</v>
      </c>
      <c r="BC11" s="13">
        <v>2599287</v>
      </c>
      <c r="BD11" s="13">
        <v>2426341</v>
      </c>
      <c r="BE11" s="13">
        <v>2378020</v>
      </c>
      <c r="BF11" s="13">
        <v>2619293</v>
      </c>
      <c r="BG11" s="13"/>
      <c r="BH11" s="13">
        <v>1.1667958053562866</v>
      </c>
      <c r="BI11" s="13">
        <v>1.2156455982101153</v>
      </c>
      <c r="BJ11" s="13">
        <v>1.0620287088979388</v>
      </c>
      <c r="BK11" s="13">
        <v>1.0219559094472077</v>
      </c>
      <c r="BL11" s="13">
        <v>0.92180209962246362</v>
      </c>
      <c r="BM11" s="13">
        <v>1.1808125743112745</v>
      </c>
      <c r="BN11" s="13">
        <v>1.3101358351521255</v>
      </c>
      <c r="BO11" s="13">
        <v>1.2273992829572109</v>
      </c>
      <c r="BP11" s="13">
        <v>0.93343474804242277</v>
      </c>
      <c r="BQ11" s="13">
        <v>0.97064322419491844</v>
      </c>
      <c r="BR11" s="13">
        <v>0.10407808519321816</v>
      </c>
      <c r="BS11" s="13">
        <f t="shared" si="22"/>
        <v>27.862964354899589</v>
      </c>
      <c r="BT11" s="13">
        <f t="shared" si="23"/>
        <v>27.862964354899589</v>
      </c>
      <c r="BU11" s="13">
        <f t="shared" si="24"/>
        <v>31.403005503666527</v>
      </c>
      <c r="BV11" s="13">
        <f t="shared" si="25"/>
        <v>33.689445014829843</v>
      </c>
      <c r="BW11" s="13">
        <f t="shared" si="26"/>
        <v>28.893292736907572</v>
      </c>
      <c r="BX11" s="13">
        <f t="shared" si="27"/>
        <v>43.840019491068105</v>
      </c>
      <c r="BY11" s="13">
        <f t="shared" si="28"/>
        <v>62.541526891605969</v>
      </c>
      <c r="BZ11" s="13">
        <f t="shared" si="29"/>
        <v>88.360249937084262</v>
      </c>
      <c r="CA11" s="13">
        <f t="shared" si="30"/>
        <v>127.61918144794357</v>
      </c>
      <c r="CB11" s="13">
        <f t="shared" si="31"/>
        <v>199.47621472806384</v>
      </c>
      <c r="CC11" s="13"/>
      <c r="CD11" s="13">
        <v>749585</v>
      </c>
      <c r="CE11" s="13">
        <v>734408</v>
      </c>
      <c r="CF11" s="13">
        <v>334423</v>
      </c>
      <c r="CG11" s="13">
        <v>368693</v>
      </c>
      <c r="CH11" s="13">
        <v>209016</v>
      </c>
      <c r="CI11" s="13">
        <v>600717</v>
      </c>
      <c r="CJ11" s="13">
        <v>767817</v>
      </c>
      <c r="CK11" s="13">
        <v>601561</v>
      </c>
      <c r="CL11" s="13">
        <v>-170859</v>
      </c>
      <c r="CM11" s="13">
        <v>6019099</v>
      </c>
      <c r="CN11" s="13">
        <v>-3953576</v>
      </c>
      <c r="CO11" s="34">
        <v>0</v>
      </c>
      <c r="CP11" s="34">
        <f t="shared" si="32"/>
        <v>6.2975997499090912</v>
      </c>
      <c r="CQ11" s="34">
        <f t="shared" si="33"/>
        <v>7.7644796737882125</v>
      </c>
      <c r="CR11" s="34">
        <f t="shared" si="34"/>
        <v>6.044165869094134</v>
      </c>
      <c r="CS11" s="34">
        <f t="shared" si="35"/>
        <v>6.338266432883608</v>
      </c>
      <c r="CT11" s="34">
        <f t="shared" si="36"/>
        <v>6.0677651226733706</v>
      </c>
      <c r="CU11" s="34">
        <f t="shared" si="37"/>
        <v>6.3499700398829804</v>
      </c>
      <c r="CV11" s="34">
        <f t="shared" si="38"/>
        <v>6.174263849553344</v>
      </c>
      <c r="CW11" s="34">
        <f t="shared" si="39"/>
        <v>5.8019991636167916</v>
      </c>
      <c r="CX11" s="34">
        <f t="shared" si="40"/>
        <v>5.2514930918613665</v>
      </c>
      <c r="CY11" s="34">
        <f t="shared" si="41"/>
        <v>5.3795485319719765</v>
      </c>
      <c r="CZ11" s="34">
        <f t="shared" si="42"/>
        <v>3.6783742788607459</v>
      </c>
      <c r="DA11" s="34">
        <f t="shared" si="43"/>
        <v>5.5241624450338422</v>
      </c>
      <c r="DB11" s="34">
        <f t="shared" si="44"/>
        <v>5.5241624450338422</v>
      </c>
      <c r="DC11" s="34">
        <f t="shared" si="45"/>
        <v>8.6552500493670248</v>
      </c>
      <c r="DD11" s="34">
        <f t="shared" si="46"/>
        <v>6.4045151499028785</v>
      </c>
      <c r="DE11" s="34">
        <f t="shared" si="47"/>
        <v>8.0834564782380056</v>
      </c>
      <c r="DF11" s="34">
        <f t="shared" si="48"/>
        <v>8.6998156059129084</v>
      </c>
      <c r="DG11" s="34">
        <f t="shared" si="49"/>
        <v>11.538076785366957</v>
      </c>
      <c r="DH11" s="34">
        <f t="shared" si="50"/>
        <v>13.823599884479986</v>
      </c>
      <c r="DI11" s="34">
        <f t="shared" si="51"/>
        <v>16.405611045723866</v>
      </c>
      <c r="DJ11" s="34">
        <f t="shared" si="52"/>
        <v>19.485014524187427</v>
      </c>
      <c r="DL11" s="13">
        <v>245972</v>
      </c>
      <c r="DM11" s="13">
        <v>159779</v>
      </c>
      <c r="DN11" s="13">
        <v>70175</v>
      </c>
      <c r="DO11" s="13">
        <v>23049</v>
      </c>
      <c r="DP11" s="13">
        <v>-111274</v>
      </c>
      <c r="DQ11" s="13">
        <v>238056</v>
      </c>
      <c r="DR11" s="13">
        <v>449630</v>
      </c>
      <c r="DS11" s="13">
        <v>312532</v>
      </c>
      <c r="DT11" s="13">
        <v>-579076</v>
      </c>
      <c r="DU11" s="13">
        <v>5607141</v>
      </c>
      <c r="DV11" s="13">
        <v>-4408512</v>
      </c>
      <c r="DW11" s="41">
        <f t="shared" si="53"/>
        <v>182497.45454545456</v>
      </c>
      <c r="DX11" s="41">
        <f t="shared" si="54"/>
        <v>182497.45454545456</v>
      </c>
      <c r="DY11" s="41">
        <f t="shared" si="55"/>
        <v>176150</v>
      </c>
      <c r="DZ11" s="41">
        <f t="shared" si="56"/>
        <v>177969</v>
      </c>
      <c r="EA11" s="41">
        <f t="shared" si="57"/>
        <v>191443.25</v>
      </c>
      <c r="EB11" s="41">
        <f t="shared" si="58"/>
        <v>215499.57142857142</v>
      </c>
      <c r="EC11" s="41">
        <f t="shared" si="59"/>
        <v>269961.83333333331</v>
      </c>
      <c r="ED11" s="41">
        <f t="shared" si="60"/>
        <v>276343</v>
      </c>
      <c r="EE11" s="41">
        <f t="shared" si="61"/>
        <v>233021.25</v>
      </c>
      <c r="EF11" s="41">
        <f t="shared" si="62"/>
        <v>206517.66666666666</v>
      </c>
      <c r="EG11" s="38">
        <f>(COUNT(M11:X11)-1)</f>
        <v>11</v>
      </c>
      <c r="EQ11" s="37">
        <f t="shared" si="10"/>
        <v>171.33189084388792</v>
      </c>
      <c r="ER11" s="37">
        <f t="shared" si="11"/>
        <v>190.22469009361521</v>
      </c>
      <c r="ES11" s="37">
        <f t="shared" si="12"/>
        <v>217.13681362164408</v>
      </c>
      <c r="ET11" s="37">
        <f t="shared" si="13"/>
        <v>188.47049058475204</v>
      </c>
      <c r="EU11" s="37">
        <f t="shared" si="14"/>
        <v>183.46029820767316</v>
      </c>
      <c r="EV11" s="37">
        <f t="shared" si="15"/>
        <v>252.95848748056719</v>
      </c>
      <c r="EW11" s="37">
        <f t="shared" si="16"/>
        <v>310.63994624408605</v>
      </c>
      <c r="EX11" s="37">
        <f t="shared" si="17"/>
        <v>372.50169333988549</v>
      </c>
      <c r="EY11" s="37">
        <f t="shared" si="18"/>
        <v>473.50293161764722</v>
      </c>
      <c r="EZ11" s="37">
        <f t="shared" si="19"/>
        <v>728.39838227173243</v>
      </c>
      <c r="FA11" s="37">
        <f t="shared" si="63"/>
        <v>171.33189084388792</v>
      </c>
      <c r="FB11" s="37">
        <f t="shared" si="64"/>
        <v>254.32140254947683</v>
      </c>
      <c r="FC11" s="37">
        <f t="shared" si="65"/>
        <v>167.89766666783672</v>
      </c>
      <c r="FD11" s="37">
        <f t="shared" si="66"/>
        <v>169.89152925330529</v>
      </c>
      <c r="FE11" s="37">
        <f t="shared" si="67"/>
        <v>177.93832705775191</v>
      </c>
      <c r="FF11" s="37">
        <f t="shared" si="68"/>
        <v>220.30447505107804</v>
      </c>
      <c r="FG11" s="37">
        <f t="shared" si="69"/>
        <v>242.15831855435508</v>
      </c>
      <c r="FH11" s="37">
        <f t="shared" si="70"/>
        <v>524.02347639248023</v>
      </c>
      <c r="FI11" s="37">
        <f t="shared" si="71"/>
        <v>632.27044555073974</v>
      </c>
      <c r="FJ11" s="37">
        <f t="shared" si="72"/>
        <v>217.79070833699348</v>
      </c>
      <c r="FK11" s="37">
        <f t="shared" si="82"/>
        <v>171.33189084388792</v>
      </c>
      <c r="FL11" s="37">
        <f t="shared" si="73"/>
        <v>254.32140254947683</v>
      </c>
      <c r="FM11" s="37">
        <f t="shared" si="74"/>
        <v>167.89766666783672</v>
      </c>
      <c r="FN11" s="37">
        <f t="shared" si="75"/>
        <v>169.89152925330529</v>
      </c>
      <c r="FO11" s="37">
        <f t="shared" si="76"/>
        <v>177.93832705775191</v>
      </c>
      <c r="FP11" s="37">
        <f t="shared" si="77"/>
        <v>220.30447505107804</v>
      </c>
      <c r="FQ11" s="37">
        <f t="shared" si="78"/>
        <v>242.15831855435508</v>
      </c>
      <c r="FR11" s="37">
        <f t="shared" si="79"/>
        <v>524.02347639248023</v>
      </c>
      <c r="FS11" s="37">
        <f t="shared" si="80"/>
        <v>632.27044555073974</v>
      </c>
      <c r="FT11" s="37">
        <f t="shared" si="81"/>
        <v>217.79070833699348</v>
      </c>
    </row>
    <row r="12" spans="1:16364" ht="17" x14ac:dyDescent="0.2">
      <c r="A12" t="s">
        <v>59</v>
      </c>
      <c r="B12" s="17" t="s">
        <v>60</v>
      </c>
      <c r="C12" t="s">
        <v>17</v>
      </c>
      <c r="D12">
        <v>2023</v>
      </c>
      <c r="E12" t="s">
        <v>35</v>
      </c>
      <c r="F12" t="s">
        <v>334</v>
      </c>
      <c r="G12" t="s">
        <v>24</v>
      </c>
      <c r="H12" s="3" t="s">
        <v>61</v>
      </c>
      <c r="I12" s="13">
        <v>17828851</v>
      </c>
      <c r="J12" s="13">
        <v>2665466</v>
      </c>
      <c r="K12" s="13">
        <v>970366</v>
      </c>
      <c r="L12" s="13">
        <v>36.405116403660749</v>
      </c>
      <c r="M12" s="39">
        <v>0</v>
      </c>
      <c r="N12" s="13">
        <v>27960667</v>
      </c>
      <c r="O12" s="13">
        <v>22191626</v>
      </c>
      <c r="P12" s="13">
        <v>15417916</v>
      </c>
      <c r="Q12" s="13">
        <v>9906234</v>
      </c>
      <c r="R12" s="13">
        <v>12597295</v>
      </c>
      <c r="S12" s="13">
        <v>16145611</v>
      </c>
      <c r="T12" s="13">
        <v>9358768</v>
      </c>
      <c r="U12" s="13">
        <v>9335606</v>
      </c>
      <c r="V12" s="13">
        <v>10584831</v>
      </c>
      <c r="W12" s="13">
        <v>8771150</v>
      </c>
      <c r="X12" s="13">
        <v>8239555</v>
      </c>
      <c r="Y12" s="13">
        <f>IF(M12=0,Z12,((M12/X12)^(1/$EG$8)-1)*100)</f>
        <v>12.996340076707957</v>
      </c>
      <c r="Z12" s="13">
        <f t="shared" si="0"/>
        <v>12.996340076707957</v>
      </c>
      <c r="AA12" s="13">
        <f t="shared" si="1"/>
        <v>11.637341371964904</v>
      </c>
      <c r="AB12" s="13">
        <f t="shared" si="2"/>
        <v>8.1471900419492371</v>
      </c>
      <c r="AC12" s="13">
        <f t="shared" si="3"/>
        <v>2.6666191482027424</v>
      </c>
      <c r="AD12" s="13">
        <f t="shared" si="4"/>
        <v>11.864371760423165</v>
      </c>
      <c r="AE12" s="13">
        <f t="shared" si="5"/>
        <v>2.5800685320967354</v>
      </c>
      <c r="AF12" s="13">
        <f t="shared" si="6"/>
        <v>3.1714868389865591</v>
      </c>
      <c r="AG12" s="13">
        <f t="shared" si="7"/>
        <v>8.7076374014430247</v>
      </c>
      <c r="AH12" s="13">
        <f t="shared" si="8"/>
        <v>3.1754544727408351</v>
      </c>
      <c r="AI12" s="13"/>
      <c r="AJ12" s="13">
        <v>4892908</v>
      </c>
      <c r="AK12" s="13">
        <v>5122975</v>
      </c>
      <c r="AL12" s="13">
        <v>3230621</v>
      </c>
      <c r="AM12" s="13">
        <v>3056596</v>
      </c>
      <c r="AN12" s="13">
        <v>3563362</v>
      </c>
      <c r="AO12" s="13">
        <v>4290863</v>
      </c>
      <c r="AP12" s="13">
        <v>3496098</v>
      </c>
      <c r="AQ12" s="13">
        <v>2624579</v>
      </c>
      <c r="AR12" s="13">
        <v>2686251</v>
      </c>
      <c r="AS12" s="13">
        <v>2378425</v>
      </c>
      <c r="AT12" s="13">
        <v>2636247</v>
      </c>
      <c r="AV12" s="13">
        <v>3605735</v>
      </c>
      <c r="AW12" s="13">
        <v>2714996</v>
      </c>
      <c r="AX12" s="13">
        <v>1860504</v>
      </c>
      <c r="AY12" s="13">
        <v>2174219</v>
      </c>
      <c r="AZ12" s="13">
        <v>2639956</v>
      </c>
      <c r="BA12" s="13">
        <v>2700587</v>
      </c>
      <c r="BB12" s="13">
        <v>2063455</v>
      </c>
      <c r="BC12" s="13">
        <v>1569975</v>
      </c>
      <c r="BD12" s="13">
        <v>1360169</v>
      </c>
      <c r="BE12" s="13">
        <v>978739</v>
      </c>
      <c r="BF12" s="13">
        <v>563976</v>
      </c>
      <c r="BG12" s="13"/>
      <c r="BH12" s="13">
        <v>1.3569793675907964</v>
      </c>
      <c r="BI12" s="13">
        <v>1.8869180654409803</v>
      </c>
      <c r="BJ12" s="13">
        <v>1.736422496269828</v>
      </c>
      <c r="BK12" s="13">
        <v>1.4058363025987723</v>
      </c>
      <c r="BL12" s="13">
        <v>1.3497808296804947</v>
      </c>
      <c r="BM12" s="13">
        <v>1.5888630879138499</v>
      </c>
      <c r="BN12" s="13">
        <v>1.6942933090375123</v>
      </c>
      <c r="BO12" s="13">
        <v>1.6717329893788118</v>
      </c>
      <c r="BP12" s="13">
        <v>1.9749391435917154</v>
      </c>
      <c r="BQ12" s="13">
        <v>2.4300911683298612</v>
      </c>
      <c r="BR12" s="13">
        <v>4.6743957189667649</v>
      </c>
      <c r="BS12" s="13">
        <f t="shared" si="22"/>
        <v>-8.672250331259324</v>
      </c>
      <c r="BT12" s="13">
        <f t="shared" si="23"/>
        <v>-8.672250331259324</v>
      </c>
      <c r="BU12" s="13">
        <f t="shared" si="24"/>
        <v>-9.5881647021513139</v>
      </c>
      <c r="BV12" s="13">
        <f t="shared" si="25"/>
        <v>-11.642943187974486</v>
      </c>
      <c r="BW12" s="13">
        <f t="shared" si="26"/>
        <v>-12.496937484511172</v>
      </c>
      <c r="BX12" s="13">
        <f t="shared" si="27"/>
        <v>-18.700171392679131</v>
      </c>
      <c r="BY12" s="13">
        <f t="shared" si="28"/>
        <v>-19.411661857152719</v>
      </c>
      <c r="BZ12" s="13">
        <f t="shared" si="29"/>
        <v>-22.408208368205372</v>
      </c>
      <c r="CA12" s="13">
        <f t="shared" si="30"/>
        <v>-29.018177530551171</v>
      </c>
      <c r="CB12" s="13">
        <f t="shared" si="31"/>
        <v>-34.999885590770909</v>
      </c>
      <c r="CC12" s="13"/>
      <c r="CD12" s="13">
        <v>1356646</v>
      </c>
      <c r="CE12" s="13">
        <v>2420071</v>
      </c>
      <c r="CF12" s="13">
        <v>1395473</v>
      </c>
      <c r="CG12" s="13">
        <v>1290996</v>
      </c>
      <c r="CH12" s="13">
        <v>733331</v>
      </c>
      <c r="CI12" s="13">
        <v>1522911</v>
      </c>
      <c r="CJ12" s="13">
        <v>1470580</v>
      </c>
      <c r="CK12" s="13">
        <v>1001271</v>
      </c>
      <c r="CL12" s="13">
        <v>1273860</v>
      </c>
      <c r="CM12" s="13">
        <v>1350600</v>
      </c>
      <c r="CN12" s="13">
        <v>2072624</v>
      </c>
      <c r="CO12" s="34">
        <v>0</v>
      </c>
      <c r="CP12" s="34">
        <f t="shared" si="32"/>
        <v>7.7544985973733507</v>
      </c>
      <c r="CQ12" s="34">
        <f t="shared" si="33"/>
        <v>8.173723276203722</v>
      </c>
      <c r="CR12" s="34">
        <f t="shared" si="34"/>
        <v>8.2869566526059604</v>
      </c>
      <c r="CS12" s="34">
        <f t="shared" si="35"/>
        <v>4.5562263966969292</v>
      </c>
      <c r="CT12" s="34">
        <f t="shared" si="36"/>
        <v>4.771782181218172</v>
      </c>
      <c r="CU12" s="34">
        <f t="shared" si="37"/>
        <v>5.9785561435347203</v>
      </c>
      <c r="CV12" s="34">
        <f t="shared" si="38"/>
        <v>4.5354844181239713</v>
      </c>
      <c r="CW12" s="34">
        <f t="shared" si="39"/>
        <v>5.9463405468239943</v>
      </c>
      <c r="CX12" s="34">
        <f t="shared" si="40"/>
        <v>7.7819969430269325</v>
      </c>
      <c r="CY12" s="34">
        <f t="shared" si="41"/>
        <v>8.9616843714207768</v>
      </c>
      <c r="CZ12" s="34">
        <f t="shared" si="42"/>
        <v>14.609761762911896</v>
      </c>
      <c r="DA12" s="34">
        <f t="shared" si="43"/>
        <v>-6.1377287842193535</v>
      </c>
      <c r="DB12" s="34">
        <f t="shared" si="44"/>
        <v>-6.1377287842193535</v>
      </c>
      <c r="DC12" s="34">
        <f t="shared" si="45"/>
        <v>-6.2491531058555978</v>
      </c>
      <c r="DD12" s="34">
        <f t="shared" si="46"/>
        <v>-6.8422497906905688</v>
      </c>
      <c r="DE12" s="34">
        <f t="shared" si="47"/>
        <v>-15.334031581144414</v>
      </c>
      <c r="DF12" s="34">
        <f t="shared" si="48"/>
        <v>-17.013729720622429</v>
      </c>
      <c r="DG12" s="34">
        <f t="shared" si="49"/>
        <v>-16.364504240846721</v>
      </c>
      <c r="DH12" s="34">
        <f t="shared" si="50"/>
        <v>-25.355960110082787</v>
      </c>
      <c r="DI12" s="34">
        <f t="shared" si="51"/>
        <v>-25.891353555306861</v>
      </c>
      <c r="DJ12" s="34">
        <f t="shared" si="52"/>
        <v>-27.016621951076537</v>
      </c>
      <c r="DL12" s="13">
        <v>984781</v>
      </c>
      <c r="DM12" s="13">
        <v>2203303</v>
      </c>
      <c r="DN12" s="13">
        <v>1388936</v>
      </c>
      <c r="DO12" s="13">
        <v>1114982</v>
      </c>
      <c r="DP12" s="13">
        <v>587080</v>
      </c>
      <c r="DQ12" s="13">
        <v>1329880</v>
      </c>
      <c r="DR12" s="13">
        <v>1499760</v>
      </c>
      <c r="DS12" s="13">
        <v>974408</v>
      </c>
      <c r="DT12" s="13">
        <v>1279279</v>
      </c>
      <c r="DU12" s="13">
        <v>1431029</v>
      </c>
      <c r="DV12" s="13">
        <v>2027481</v>
      </c>
      <c r="DW12" s="41">
        <f t="shared" si="53"/>
        <v>1347356.2727272727</v>
      </c>
      <c r="DX12" s="41">
        <f t="shared" si="54"/>
        <v>1347356.2727272727</v>
      </c>
      <c r="DY12" s="41">
        <f t="shared" si="55"/>
        <v>1383613.8</v>
      </c>
      <c r="DZ12" s="41">
        <f t="shared" si="56"/>
        <v>1292537.2222222222</v>
      </c>
      <c r="EA12" s="41">
        <f t="shared" si="57"/>
        <v>1280487.375</v>
      </c>
      <c r="EB12" s="41">
        <f t="shared" si="58"/>
        <v>1304131</v>
      </c>
      <c r="EC12" s="41">
        <f t="shared" si="59"/>
        <v>1423639.5</v>
      </c>
      <c r="ED12" s="41">
        <f t="shared" si="60"/>
        <v>1442391.4</v>
      </c>
      <c r="EE12" s="41">
        <f t="shared" si="61"/>
        <v>1428049.25</v>
      </c>
      <c r="EF12" s="41">
        <f t="shared" si="62"/>
        <v>1579263</v>
      </c>
      <c r="EG12" s="38">
        <f>(COUNT(M12:X12)-1)</f>
        <v>11</v>
      </c>
      <c r="EQ12" s="37">
        <f t="shared" si="10"/>
        <v>71.455799581531707</v>
      </c>
      <c r="ER12" s="37">
        <f t="shared" si="11"/>
        <v>94.719295373651761</v>
      </c>
      <c r="ES12" s="37">
        <f t="shared" si="12"/>
        <v>83.036736011894007</v>
      </c>
      <c r="ET12" s="37">
        <f t="shared" si="13"/>
        <v>51.0359657085137</v>
      </c>
      <c r="EU12" s="37">
        <f t="shared" si="14"/>
        <v>-3.8224896519221616</v>
      </c>
      <c r="EV12" s="37">
        <f t="shared" si="15"/>
        <v>47.197620568790853</v>
      </c>
      <c r="EW12" s="37">
        <f t="shared" si="16"/>
        <v>-20.948803150128484</v>
      </c>
      <c r="EX12" s="37">
        <f t="shared" si="17"/>
        <v>-29.832020557844999</v>
      </c>
      <c r="EY12" s="37">
        <f t="shared" si="18"/>
        <v>-3.9082304403588495</v>
      </c>
      <c r="EZ12" s="37">
        <f t="shared" si="19"/>
        <v>-57.837757397675674</v>
      </c>
      <c r="FA12" s="37">
        <f t="shared" si="63"/>
        <v>71.455799581531707</v>
      </c>
      <c r="FB12" s="37">
        <f t="shared" si="64"/>
        <v>77.411741999414943</v>
      </c>
      <c r="FC12" s="37">
        <f t="shared" si="65"/>
        <v>116.09420652230921</v>
      </c>
      <c r="FD12" s="37">
        <f t="shared" si="66"/>
        <v>64.746536059719617</v>
      </c>
      <c r="FE12" s="37">
        <f t="shared" si="67"/>
        <v>-2.9903832133328168</v>
      </c>
      <c r="FF12" s="37">
        <f t="shared" si="68"/>
        <v>41.885888257480538</v>
      </c>
      <c r="FG12" s="37">
        <f t="shared" si="69"/>
        <v>-16.05651926553325</v>
      </c>
      <c r="FH12" s="37">
        <f t="shared" si="70"/>
        <v>-37.586654832535217</v>
      </c>
      <c r="FI12" s="37">
        <f t="shared" si="71"/>
        <v>-3.2415498257145741</v>
      </c>
      <c r="FJ12" s="37">
        <f t="shared" si="72"/>
        <v>-46.12491595740557</v>
      </c>
      <c r="FK12" s="37">
        <f t="shared" si="82"/>
        <v>71.455799581531707</v>
      </c>
      <c r="FL12" s="37">
        <f t="shared" si="73"/>
        <v>77.411741999414943</v>
      </c>
      <c r="FM12" s="37">
        <f t="shared" si="74"/>
        <v>116.09420652230921</v>
      </c>
      <c r="FN12" s="37">
        <f t="shared" si="75"/>
        <v>64.746536059719617</v>
      </c>
      <c r="FO12" s="37">
        <f t="shared" si="76"/>
        <v>-2.9903832133328168</v>
      </c>
      <c r="FP12" s="37">
        <f t="shared" si="77"/>
        <v>41.885888257480538</v>
      </c>
      <c r="FQ12" s="37">
        <f t="shared" si="78"/>
        <v>-16.05651926553325</v>
      </c>
      <c r="FR12" s="37">
        <f t="shared" si="79"/>
        <v>-37.586654832535217</v>
      </c>
      <c r="FS12" s="37">
        <f t="shared" si="80"/>
        <v>-3.2415498257145741</v>
      </c>
      <c r="FT12" s="37">
        <f t="shared" si="81"/>
        <v>-46.12491595740557</v>
      </c>
    </row>
    <row r="13" spans="1:16364" ht="34" x14ac:dyDescent="0.2">
      <c r="A13" t="s">
        <v>126</v>
      </c>
      <c r="B13" s="17" t="s">
        <v>127</v>
      </c>
      <c r="C13" t="s">
        <v>38</v>
      </c>
      <c r="D13">
        <v>2023</v>
      </c>
      <c r="E13" t="s">
        <v>41</v>
      </c>
      <c r="F13" t="s">
        <v>334</v>
      </c>
      <c r="G13" t="s">
        <v>24</v>
      </c>
      <c r="H13" s="3" t="s">
        <v>25</v>
      </c>
      <c r="I13" s="13">
        <v>14961040</v>
      </c>
      <c r="J13" s="13">
        <v>2362462</v>
      </c>
      <c r="K13" s="13">
        <v>488436</v>
      </c>
      <c r="L13" s="13">
        <v>20.674872230749109</v>
      </c>
      <c r="M13" s="39">
        <v>0</v>
      </c>
      <c r="N13" s="13">
        <v>25224635</v>
      </c>
      <c r="O13" s="13">
        <v>29011336</v>
      </c>
      <c r="P13" s="13">
        <v>23944981</v>
      </c>
      <c r="Q13" s="13">
        <v>18772088</v>
      </c>
      <c r="R13" s="13">
        <v>22196926</v>
      </c>
      <c r="S13" s="13">
        <v>19648672</v>
      </c>
      <c r="T13" s="13">
        <v>16499879</v>
      </c>
      <c r="U13" s="13">
        <v>15484352</v>
      </c>
      <c r="V13" s="13">
        <v>13720014</v>
      </c>
      <c r="W13" s="13">
        <v>13544009</v>
      </c>
      <c r="X13" s="13">
        <v>9399254</v>
      </c>
      <c r="Y13" s="13">
        <f>IF(M13=0,Z13,((M13/X13)^(1/$EG$8)-1)*100)</f>
        <v>10.375618571688893</v>
      </c>
      <c r="Z13" s="13">
        <f t="shared" si="0"/>
        <v>10.375618571688893</v>
      </c>
      <c r="AA13" s="13">
        <f t="shared" si="1"/>
        <v>13.340738512661865</v>
      </c>
      <c r="AB13" s="13">
        <f t="shared" si="2"/>
        <v>12.399696578192554</v>
      </c>
      <c r="AC13" s="13">
        <f t="shared" si="3"/>
        <v>10.386770556792158</v>
      </c>
      <c r="AD13" s="13">
        <f t="shared" si="4"/>
        <v>13.076746129972916</v>
      </c>
      <c r="AE13" s="13">
        <f t="shared" si="5"/>
        <v>11.912210667635525</v>
      </c>
      <c r="AF13" s="13">
        <f t="shared" si="6"/>
        <v>13.29217444078945</v>
      </c>
      <c r="AG13" s="13">
        <f t="shared" si="7"/>
        <v>13.436736298502726</v>
      </c>
      <c r="AH13" s="13">
        <f t="shared" si="8"/>
        <v>20.040259030923767</v>
      </c>
      <c r="AI13" s="13"/>
      <c r="AJ13" s="13">
        <v>9325904</v>
      </c>
      <c r="AK13" s="13">
        <v>7980628</v>
      </c>
      <c r="AL13" s="13">
        <v>7075348</v>
      </c>
      <c r="AM13" s="13">
        <v>6986667</v>
      </c>
      <c r="AN13" s="13">
        <v>7442104</v>
      </c>
      <c r="AO13" s="13">
        <v>7043882</v>
      </c>
      <c r="AP13" s="13">
        <v>6487742</v>
      </c>
      <c r="AQ13" s="13">
        <v>5485330</v>
      </c>
      <c r="AR13" s="13">
        <v>4419442</v>
      </c>
      <c r="AS13" s="13">
        <v>3734509</v>
      </c>
      <c r="AT13" s="13">
        <v>3217664</v>
      </c>
      <c r="AV13" s="13">
        <v>6960561</v>
      </c>
      <c r="AW13" s="13">
        <v>6632435</v>
      </c>
      <c r="AX13" s="13">
        <v>5669109</v>
      </c>
      <c r="AY13" s="13">
        <v>5300524</v>
      </c>
      <c r="AZ13" s="13">
        <v>5876114</v>
      </c>
      <c r="BA13" s="13">
        <v>5545519</v>
      </c>
      <c r="BB13" s="13">
        <v>4808916</v>
      </c>
      <c r="BC13" s="13">
        <v>4192672</v>
      </c>
      <c r="BD13" s="13">
        <v>3691983</v>
      </c>
      <c r="BE13" s="13">
        <v>3482682</v>
      </c>
      <c r="BF13" s="13">
        <v>2954078</v>
      </c>
      <c r="BG13" s="13"/>
      <c r="BH13" s="13">
        <v>1.3398207414603507</v>
      </c>
      <c r="BI13" s="13">
        <v>1.2032727045195317</v>
      </c>
      <c r="BJ13" s="13">
        <v>1.2480529127240276</v>
      </c>
      <c r="BK13" s="13">
        <v>1.3181087379285519</v>
      </c>
      <c r="BL13" s="13">
        <v>1.2665009562442118</v>
      </c>
      <c r="BM13" s="13">
        <v>1.2701934661120087</v>
      </c>
      <c r="BN13" s="13">
        <v>1.3491069505061015</v>
      </c>
      <c r="BO13" s="13">
        <v>1.3083136481938009</v>
      </c>
      <c r="BP13" s="13">
        <v>1.1970374728160991</v>
      </c>
      <c r="BQ13" s="13">
        <v>1.0723083531600071</v>
      </c>
      <c r="BR13" s="13">
        <v>1.0892278402939937</v>
      </c>
      <c r="BS13" s="13">
        <f t="shared" si="22"/>
        <v>1.0007347576250547</v>
      </c>
      <c r="BT13" s="13">
        <f t="shared" si="23"/>
        <v>1.0007347576250547</v>
      </c>
      <c r="BU13" s="13">
        <f t="shared" si="24"/>
        <v>1.1125438754528538</v>
      </c>
      <c r="BV13" s="13">
        <f t="shared" si="25"/>
        <v>1.7160023392987167</v>
      </c>
      <c r="BW13" s="13">
        <f t="shared" si="26"/>
        <v>2.1418246453905665</v>
      </c>
      <c r="BX13" s="13">
        <f t="shared" si="27"/>
        <v>2.5449941866877435</v>
      </c>
      <c r="BY13" s="13">
        <f t="shared" si="28"/>
        <v>3.1217390173685189</v>
      </c>
      <c r="BZ13" s="13">
        <f t="shared" si="29"/>
        <v>5.4950085409347871</v>
      </c>
      <c r="CA13" s="13">
        <f t="shared" si="30"/>
        <v>6.2994570423289264</v>
      </c>
      <c r="CB13" s="13">
        <f t="shared" si="31"/>
        <v>4.8321532795337463</v>
      </c>
      <c r="CC13" s="13"/>
      <c r="CD13" s="13">
        <v>2463786</v>
      </c>
      <c r="CE13" s="13">
        <v>1646675</v>
      </c>
      <c r="CF13" s="13">
        <v>2014147</v>
      </c>
      <c r="CG13" s="13">
        <v>2306250</v>
      </c>
      <c r="CH13" s="13">
        <v>2057812</v>
      </c>
      <c r="CI13" s="13">
        <v>1743988</v>
      </c>
      <c r="CJ13" s="13">
        <v>1948719</v>
      </c>
      <c r="CK13" s="13">
        <v>1578501</v>
      </c>
      <c r="CL13" s="13">
        <v>1043206</v>
      </c>
      <c r="CM13" s="13">
        <v>343179</v>
      </c>
      <c r="CN13" s="13">
        <v>348470</v>
      </c>
      <c r="CO13" s="34">
        <v>0</v>
      </c>
      <c r="CP13" s="34">
        <f t="shared" si="32"/>
        <v>3.6239370648429055</v>
      </c>
      <c r="CQ13" s="34">
        <f t="shared" si="33"/>
        <v>4.3741606212499633</v>
      </c>
      <c r="CR13" s="34">
        <f t="shared" si="34"/>
        <v>4.2237644398793535</v>
      </c>
      <c r="CS13" s="34">
        <f t="shared" si="35"/>
        <v>3.5415532502069609</v>
      </c>
      <c r="CT13" s="34">
        <f t="shared" si="36"/>
        <v>3.7774838949686815</v>
      </c>
      <c r="CU13" s="34">
        <f t="shared" si="37"/>
        <v>3.5431619655437121</v>
      </c>
      <c r="CV13" s="34">
        <f t="shared" si="38"/>
        <v>3.4311015205921667</v>
      </c>
      <c r="CW13" s="34">
        <f t="shared" si="39"/>
        <v>3.6931942207737691</v>
      </c>
      <c r="CX13" s="34">
        <f t="shared" si="40"/>
        <v>3.7161639151642896</v>
      </c>
      <c r="CY13" s="34">
        <f t="shared" si="41"/>
        <v>3.8889594283945534</v>
      </c>
      <c r="CZ13" s="34">
        <f t="shared" si="42"/>
        <v>3.1817893772608579</v>
      </c>
      <c r="DA13" s="34">
        <f t="shared" si="43"/>
        <v>1.3096749499442728</v>
      </c>
      <c r="DB13" s="34">
        <f t="shared" si="44"/>
        <v>1.3096749499442728</v>
      </c>
      <c r="DC13" s="34">
        <f t="shared" si="45"/>
        <v>3.5996156801400669</v>
      </c>
      <c r="DD13" s="34">
        <f t="shared" si="46"/>
        <v>3.6044793890072091</v>
      </c>
      <c r="DE13" s="34">
        <f t="shared" si="47"/>
        <v>1.5420787140883352</v>
      </c>
      <c r="DF13" s="34">
        <f t="shared" si="48"/>
        <v>2.9015379350843862</v>
      </c>
      <c r="DG13" s="34">
        <f t="shared" si="49"/>
        <v>2.1748280595560665</v>
      </c>
      <c r="DH13" s="34">
        <f t="shared" si="50"/>
        <v>1.9038366046940647</v>
      </c>
      <c r="DI13" s="34">
        <f t="shared" si="51"/>
        <v>5.0937542541820147</v>
      </c>
      <c r="DJ13" s="34">
        <f t="shared" si="52"/>
        <v>8.0716338244767982</v>
      </c>
      <c r="DL13" s="13">
        <v>974046</v>
      </c>
      <c r="DM13" s="13">
        <v>793972</v>
      </c>
      <c r="DN13" s="13">
        <v>244846</v>
      </c>
      <c r="DO13" s="13">
        <v>192693</v>
      </c>
      <c r="DP13" s="13">
        <v>262415</v>
      </c>
      <c r="DQ13" s="13">
        <v>259901</v>
      </c>
      <c r="DR13" s="13">
        <v>588124</v>
      </c>
      <c r="DS13" s="13">
        <v>227613</v>
      </c>
      <c r="DT13" s="13">
        <v>132461</v>
      </c>
      <c r="DU13" s="13">
        <v>92445</v>
      </c>
      <c r="DV13" s="13">
        <v>16802</v>
      </c>
      <c r="DW13" s="41">
        <f t="shared" si="53"/>
        <v>344119.81818181818</v>
      </c>
      <c r="DX13" s="41">
        <f t="shared" si="54"/>
        <v>344119.81818181818</v>
      </c>
      <c r="DY13" s="41">
        <f t="shared" si="55"/>
        <v>281127.2</v>
      </c>
      <c r="DZ13" s="41">
        <f t="shared" si="56"/>
        <v>224144.44444444444</v>
      </c>
      <c r="EA13" s="41">
        <f t="shared" si="57"/>
        <v>221556.75</v>
      </c>
      <c r="EB13" s="41">
        <f t="shared" si="58"/>
        <v>225680.14285714287</v>
      </c>
      <c r="EC13" s="41">
        <f t="shared" si="59"/>
        <v>219557.66666666666</v>
      </c>
      <c r="ED13" s="41">
        <f t="shared" si="60"/>
        <v>211489</v>
      </c>
      <c r="EE13" s="41">
        <f t="shared" si="61"/>
        <v>117330.25</v>
      </c>
      <c r="EF13" s="41">
        <f t="shared" si="62"/>
        <v>80569.333333333328</v>
      </c>
      <c r="EG13" s="38">
        <f>(COUNT(M13:X13)-1)</f>
        <v>11</v>
      </c>
      <c r="EQ13" s="37">
        <f t="shared" si="10"/>
        <v>80.819343560541853</v>
      </c>
      <c r="ER13" s="37">
        <f t="shared" si="11"/>
        <v>91.691154755070571</v>
      </c>
      <c r="ES13" s="37">
        <f t="shared" si="12"/>
        <v>116.51565233507245</v>
      </c>
      <c r="ET13" s="37">
        <f t="shared" si="13"/>
        <v>110.81702467397837</v>
      </c>
      <c r="EU13" s="37">
        <f t="shared" si="14"/>
        <v>94.950912862733759</v>
      </c>
      <c r="EV13" s="37">
        <f t="shared" si="15"/>
        <v>117.04303021976615</v>
      </c>
      <c r="EW13" s="37">
        <f t="shared" si="16"/>
        <v>109.33628295600315</v>
      </c>
      <c r="EX13" s="37">
        <f t="shared" si="17"/>
        <v>126.46963849050174</v>
      </c>
      <c r="EY13" s="37">
        <f t="shared" si="18"/>
        <v>130.75347602807855</v>
      </c>
      <c r="EZ13" s="37">
        <f t="shared" si="19"/>
        <v>175.94689431602234</v>
      </c>
      <c r="FA13" s="37">
        <f t="shared" si="63"/>
        <v>80.819343560541853</v>
      </c>
      <c r="FB13" s="37">
        <f t="shared" si="64"/>
        <v>156.57509764772399</v>
      </c>
      <c r="FC13" s="37">
        <f t="shared" si="65"/>
        <v>198.78283024936013</v>
      </c>
      <c r="FD13" s="37">
        <f t="shared" si="66"/>
        <v>141.07999337098974</v>
      </c>
      <c r="FE13" s="37">
        <f t="shared" si="67"/>
        <v>74.305664802971691</v>
      </c>
      <c r="FF13" s="37">
        <f t="shared" si="68"/>
        <v>151.06667800981785</v>
      </c>
      <c r="FG13" s="37">
        <f t="shared" si="69"/>
        <v>141.69294089918759</v>
      </c>
      <c r="FH13" s="37">
        <f t="shared" si="70"/>
        <v>214.39363178044573</v>
      </c>
      <c r="FI13" s="37">
        <f t="shared" si="71"/>
        <v>194.16677085012793</v>
      </c>
      <c r="FJ13" s="37">
        <f t="shared" si="72"/>
        <v>248.26380635863563</v>
      </c>
      <c r="FK13" s="37">
        <f t="shared" si="82"/>
        <v>80.819343560541853</v>
      </c>
      <c r="FL13" s="37">
        <f t="shared" si="73"/>
        <v>137.53673213260586</v>
      </c>
      <c r="FM13" s="37">
        <f t="shared" si="74"/>
        <v>174.77347850260867</v>
      </c>
      <c r="FN13" s="37">
        <f t="shared" si="75"/>
        <v>141.07999337098974</v>
      </c>
      <c r="FO13" s="37">
        <f t="shared" si="76"/>
        <v>74.305664802971691</v>
      </c>
      <c r="FP13" s="37">
        <f t="shared" si="77"/>
        <v>151.06667800981785</v>
      </c>
      <c r="FQ13" s="37">
        <f t="shared" si="78"/>
        <v>141.69294089918759</v>
      </c>
      <c r="FR13" s="37">
        <f t="shared" si="79"/>
        <v>189.70445773575261</v>
      </c>
      <c r="FS13" s="37">
        <f t="shared" si="80"/>
        <v>194.16677085012793</v>
      </c>
      <c r="FT13" s="37">
        <f t="shared" si="81"/>
        <v>248.26380635863563</v>
      </c>
    </row>
    <row r="14" spans="1:16364" ht="34" x14ac:dyDescent="0.2">
      <c r="A14" t="s">
        <v>96</v>
      </c>
      <c r="B14" s="17" t="s">
        <v>97</v>
      </c>
      <c r="C14" t="s">
        <v>16</v>
      </c>
      <c r="D14">
        <v>2023</v>
      </c>
      <c r="E14" t="s">
        <v>74</v>
      </c>
      <c r="F14" t="s">
        <v>334</v>
      </c>
      <c r="G14" t="s">
        <v>24</v>
      </c>
      <c r="H14" s="3" t="s">
        <v>25</v>
      </c>
      <c r="I14" s="13">
        <v>9968712</v>
      </c>
      <c r="J14" s="13">
        <v>4823482</v>
      </c>
      <c r="K14" s="13">
        <v>2127638</v>
      </c>
      <c r="L14" s="13">
        <v>44.110001861725614</v>
      </c>
      <c r="M14" s="39">
        <v>0</v>
      </c>
      <c r="N14" s="13">
        <v>23820464</v>
      </c>
      <c r="O14" s="13">
        <v>18951150</v>
      </c>
      <c r="P14" s="13">
        <v>15684197</v>
      </c>
      <c r="Q14" s="13">
        <v>13554759</v>
      </c>
      <c r="R14" s="13">
        <v>13859048</v>
      </c>
      <c r="S14" s="13">
        <v>14754453</v>
      </c>
      <c r="T14" s="13">
        <v>14022863</v>
      </c>
      <c r="U14" s="13">
        <v>12690529</v>
      </c>
      <c r="V14" s="13">
        <v>13244835</v>
      </c>
      <c r="W14" s="13">
        <v>11893671</v>
      </c>
      <c r="X14" s="13">
        <v>7989988</v>
      </c>
      <c r="Y14" s="13">
        <f>IF(M14=0,Z14,((M14/X14)^(1/$EG$8)-1)*100)</f>
        <v>11.542508959159514</v>
      </c>
      <c r="Z14" s="13">
        <f t="shared" si="0"/>
        <v>11.542508959159514</v>
      </c>
      <c r="AA14" s="13">
        <f t="shared" si="1"/>
        <v>10.071935883891015</v>
      </c>
      <c r="AB14" s="13">
        <f t="shared" si="2"/>
        <v>8.7963987735183871</v>
      </c>
      <c r="AC14" s="13">
        <f t="shared" si="3"/>
        <v>7.8430691276199171</v>
      </c>
      <c r="AD14" s="13">
        <f t="shared" si="4"/>
        <v>10.76337091635493</v>
      </c>
      <c r="AE14" s="13">
        <f t="shared" si="5"/>
        <v>11.907221464160811</v>
      </c>
      <c r="AF14" s="13">
        <f t="shared" si="6"/>
        <v>12.262161452988373</v>
      </c>
      <c r="AG14" s="13">
        <f t="shared" si="7"/>
        <v>18.349603816143389</v>
      </c>
      <c r="AH14" s="13">
        <f t="shared" si="8"/>
        <v>22.007041708092778</v>
      </c>
      <c r="AI14" s="13"/>
      <c r="AJ14" s="13">
        <v>8572371</v>
      </c>
      <c r="AK14" s="13">
        <v>5786278</v>
      </c>
      <c r="AL14" s="13">
        <v>4630415</v>
      </c>
      <c r="AM14" s="13">
        <v>4653924</v>
      </c>
      <c r="AN14" s="13">
        <v>4309878</v>
      </c>
      <c r="AO14" s="13">
        <v>4465095</v>
      </c>
      <c r="AP14" s="13">
        <v>3745650</v>
      </c>
      <c r="AQ14" s="13">
        <v>3630486</v>
      </c>
      <c r="AR14" s="13">
        <v>3710029</v>
      </c>
      <c r="AS14" s="13">
        <v>3408260</v>
      </c>
      <c r="AT14" s="13">
        <v>2242993</v>
      </c>
      <c r="AV14" s="13">
        <v>5632771</v>
      </c>
      <c r="AW14" s="13">
        <v>3945250</v>
      </c>
      <c r="AX14" s="13">
        <v>3362473</v>
      </c>
      <c r="AY14" s="13">
        <v>3132003</v>
      </c>
      <c r="AZ14" s="13">
        <v>2716263</v>
      </c>
      <c r="BA14" s="13">
        <v>2650665</v>
      </c>
      <c r="BB14" s="13">
        <v>2381934</v>
      </c>
      <c r="BC14" s="13">
        <v>2202174</v>
      </c>
      <c r="BD14" s="13">
        <v>2246273</v>
      </c>
      <c r="BE14" s="13">
        <v>2043879</v>
      </c>
      <c r="BF14" s="13">
        <v>1427082</v>
      </c>
      <c r="BG14" s="13"/>
      <c r="BH14" s="13">
        <v>1.5218745800246452</v>
      </c>
      <c r="BI14" s="13">
        <v>1.4666441923832456</v>
      </c>
      <c r="BJ14" s="13">
        <v>1.3770861505802425</v>
      </c>
      <c r="BK14" s="13">
        <v>1.4859257797645788</v>
      </c>
      <c r="BL14" s="13">
        <v>1.5866939247046401</v>
      </c>
      <c r="BM14" s="13">
        <v>1.68451879056765</v>
      </c>
      <c r="BN14" s="13">
        <v>1.5725246795251253</v>
      </c>
      <c r="BO14" s="13">
        <v>1.6485918006479052</v>
      </c>
      <c r="BP14" s="13">
        <v>1.6516376237438637</v>
      </c>
      <c r="BQ14" s="13">
        <v>1.6675448986950794</v>
      </c>
      <c r="BR14" s="13">
        <v>1.5717337896490882</v>
      </c>
      <c r="BS14" s="13">
        <f t="shared" si="22"/>
        <v>-0.68963508640004223</v>
      </c>
      <c r="BT14" s="13">
        <f t="shared" si="23"/>
        <v>-0.68963508640004223</v>
      </c>
      <c r="BU14" s="13">
        <f t="shared" si="24"/>
        <v>-0.76596702714425424</v>
      </c>
      <c r="BV14" s="13">
        <f t="shared" si="25"/>
        <v>-1.6390385728255463</v>
      </c>
      <c r="BW14" s="13">
        <f t="shared" si="26"/>
        <v>-0.62185107448918808</v>
      </c>
      <c r="BX14" s="13">
        <f t="shared" si="27"/>
        <v>0.15801177732075455</v>
      </c>
      <c r="BY14" s="13">
        <f t="shared" si="28"/>
        <v>1.3956617603231969</v>
      </c>
      <c r="BZ14" s="13">
        <f t="shared" si="29"/>
        <v>1.2577522436618693E-2</v>
      </c>
      <c r="CA14" s="13">
        <f t="shared" si="30"/>
        <v>1.6041347717203447</v>
      </c>
      <c r="CB14" s="13">
        <f t="shared" si="31"/>
        <v>2.5103907009744963</v>
      </c>
      <c r="CC14" s="13"/>
      <c r="CD14" s="13">
        <v>2995217</v>
      </c>
      <c r="CE14" s="13">
        <v>1904652</v>
      </c>
      <c r="CF14" s="13">
        <v>1430623</v>
      </c>
      <c r="CG14" s="13">
        <v>1536620</v>
      </c>
      <c r="CH14" s="13">
        <v>1600713</v>
      </c>
      <c r="CI14" s="13">
        <v>1886532</v>
      </c>
      <c r="CJ14" s="13">
        <v>1467764</v>
      </c>
      <c r="CK14" s="13">
        <v>1463677</v>
      </c>
      <c r="CL14" s="13">
        <v>1540421</v>
      </c>
      <c r="CM14" s="13">
        <v>1431703</v>
      </c>
      <c r="CN14" s="13">
        <v>802879</v>
      </c>
      <c r="CO14" s="34">
        <v>0</v>
      </c>
      <c r="CP14" s="34">
        <f t="shared" si="32"/>
        <v>4.2289068737216553</v>
      </c>
      <c r="CQ14" s="34">
        <f t="shared" si="33"/>
        <v>4.803535897598378</v>
      </c>
      <c r="CR14" s="34">
        <f t="shared" si="34"/>
        <v>4.6644826590429131</v>
      </c>
      <c r="CS14" s="34">
        <f t="shared" si="35"/>
        <v>4.3278243986356335</v>
      </c>
      <c r="CT14" s="34">
        <f t="shared" si="36"/>
        <v>5.1022481990882325</v>
      </c>
      <c r="CU14" s="34">
        <f t="shared" si="37"/>
        <v>5.5663212816406453</v>
      </c>
      <c r="CV14" s="34">
        <f t="shared" si="38"/>
        <v>5.8871752953692251</v>
      </c>
      <c r="CW14" s="34">
        <f t="shared" si="39"/>
        <v>5.762727650040369</v>
      </c>
      <c r="CX14" s="34">
        <f t="shared" si="40"/>
        <v>5.8963603266388365</v>
      </c>
      <c r="CY14" s="34">
        <f t="shared" si="41"/>
        <v>5.8191659095279125</v>
      </c>
      <c r="CZ14" s="34">
        <f t="shared" si="42"/>
        <v>5.5988289390518551</v>
      </c>
      <c r="DA14" s="34">
        <f t="shared" si="43"/>
        <v>-2.7671328278946916</v>
      </c>
      <c r="DB14" s="34">
        <f t="shared" si="44"/>
        <v>-2.7671328278946916</v>
      </c>
      <c r="DC14" s="34">
        <f t="shared" si="45"/>
        <v>-1.6878727048564857</v>
      </c>
      <c r="DD14" s="34">
        <f t="shared" si="46"/>
        <v>-2.2564101260535763</v>
      </c>
      <c r="DE14" s="34">
        <f t="shared" si="47"/>
        <v>-3.6116306448646718</v>
      </c>
      <c r="DF14" s="34">
        <f t="shared" si="48"/>
        <v>-1.5360175726850445</v>
      </c>
      <c r="DG14" s="34">
        <f t="shared" si="49"/>
        <v>-0.11639369455130888</v>
      </c>
      <c r="DH14" s="34">
        <f t="shared" si="50"/>
        <v>1.263385336122913</v>
      </c>
      <c r="DI14" s="34">
        <f t="shared" si="51"/>
        <v>0.9664218226302701</v>
      </c>
      <c r="DJ14" s="34">
        <f t="shared" si="52"/>
        <v>2.622693290392597</v>
      </c>
      <c r="DL14" s="13">
        <v>2710530</v>
      </c>
      <c r="DM14" s="13">
        <v>1683172</v>
      </c>
      <c r="DN14" s="13">
        <v>1247364</v>
      </c>
      <c r="DO14" s="13">
        <v>1378620</v>
      </c>
      <c r="DP14" s="13">
        <v>1425265</v>
      </c>
      <c r="DQ14" s="13">
        <v>1667501</v>
      </c>
      <c r="DR14" s="13">
        <v>1347714</v>
      </c>
      <c r="DS14" s="13">
        <v>1320761</v>
      </c>
      <c r="DT14" s="13">
        <v>1390836</v>
      </c>
      <c r="DU14" s="13">
        <v>1312560</v>
      </c>
      <c r="DV14" s="13">
        <v>723740</v>
      </c>
      <c r="DW14" s="41">
        <f t="shared" si="53"/>
        <v>1473460.2727272727</v>
      </c>
      <c r="DX14" s="41">
        <f t="shared" si="54"/>
        <v>1473460.2727272727</v>
      </c>
      <c r="DY14" s="41">
        <f t="shared" si="55"/>
        <v>1349753.3</v>
      </c>
      <c r="DZ14" s="41">
        <f t="shared" si="56"/>
        <v>1312706.7777777778</v>
      </c>
      <c r="EA14" s="41">
        <f t="shared" si="57"/>
        <v>1320874.625</v>
      </c>
      <c r="EB14" s="41">
        <f t="shared" si="58"/>
        <v>1312625.2857142857</v>
      </c>
      <c r="EC14" s="41">
        <f t="shared" si="59"/>
        <v>1293852</v>
      </c>
      <c r="ED14" s="41">
        <f t="shared" si="60"/>
        <v>1219122.2</v>
      </c>
      <c r="EE14" s="41">
        <f t="shared" si="61"/>
        <v>1186974.25</v>
      </c>
      <c r="EF14" s="41">
        <f t="shared" si="62"/>
        <v>1142378.6666666667</v>
      </c>
      <c r="EG14" s="38">
        <f>(COUNT(M14:X14)-1)</f>
        <v>11</v>
      </c>
      <c r="EQ14" s="37">
        <f t="shared" si="10"/>
        <v>84.499911934496239</v>
      </c>
      <c r="ER14" s="37">
        <f t="shared" si="11"/>
        <v>97.186632555661205</v>
      </c>
      <c r="ES14" s="37">
        <f t="shared" si="12"/>
        <v>87.652225740544992</v>
      </c>
      <c r="ET14" s="37">
        <f t="shared" si="13"/>
        <v>75.04932306004001</v>
      </c>
      <c r="EU14" s="37">
        <f t="shared" si="14"/>
        <v>69.940938429588726</v>
      </c>
      <c r="EV14" s="37">
        <f t="shared" si="15"/>
        <v>96.506061801888947</v>
      </c>
      <c r="EW14" s="37">
        <f t="shared" si="16"/>
        <v>110.19011010709761</v>
      </c>
      <c r="EX14" s="37">
        <f t="shared" si="17"/>
        <v>109.66546935083034</v>
      </c>
      <c r="EY14" s="37">
        <f t="shared" si="18"/>
        <v>159.72261588635757</v>
      </c>
      <c r="EZ14" s="37">
        <f t="shared" si="19"/>
        <v>190.2730658935358</v>
      </c>
      <c r="FA14" s="37">
        <f t="shared" si="63"/>
        <v>84.499911934496239</v>
      </c>
      <c r="FB14" s="37">
        <f t="shared" si="64"/>
        <v>141.88198132361794</v>
      </c>
      <c r="FC14" s="37">
        <f t="shared" si="65"/>
        <v>114.97828823362514</v>
      </c>
      <c r="FD14" s="37">
        <f t="shared" si="66"/>
        <v>57.220927299042572</v>
      </c>
      <c r="FE14" s="37">
        <f t="shared" si="67"/>
        <v>88.190584291662802</v>
      </c>
      <c r="FF14" s="37">
        <f t="shared" si="68"/>
        <v>122.70293490631437</v>
      </c>
      <c r="FG14" s="37">
        <f t="shared" si="69"/>
        <v>145.69303447435433</v>
      </c>
      <c r="FH14" s="37">
        <f t="shared" si="70"/>
        <v>139.97368791183368</v>
      </c>
      <c r="FI14" s="37">
        <f t="shared" si="71"/>
        <v>204.15395082910834</v>
      </c>
      <c r="FJ14" s="37">
        <f t="shared" si="72"/>
        <v>248.1870128178266</v>
      </c>
      <c r="FK14" s="37">
        <f t="shared" si="82"/>
        <v>84.499911934496239</v>
      </c>
      <c r="FL14" s="37">
        <f t="shared" si="73"/>
        <v>141.88198132361794</v>
      </c>
      <c r="FM14" s="37">
        <f t="shared" si="74"/>
        <v>114.97828823362514</v>
      </c>
      <c r="FN14" s="37">
        <f t="shared" si="75"/>
        <v>57.220927299042572</v>
      </c>
      <c r="FO14" s="37">
        <f t="shared" si="76"/>
        <v>88.190584291662802</v>
      </c>
      <c r="FP14" s="37">
        <f t="shared" si="77"/>
        <v>122.70293490631437</v>
      </c>
      <c r="FQ14" s="37">
        <f t="shared" si="78"/>
        <v>145.69303447435433</v>
      </c>
      <c r="FR14" s="37">
        <f t="shared" si="79"/>
        <v>139.97368791183368</v>
      </c>
      <c r="FS14" s="37">
        <f t="shared" si="80"/>
        <v>204.15395082910834</v>
      </c>
      <c r="FT14" s="37">
        <f t="shared" si="81"/>
        <v>248.1870128178266</v>
      </c>
    </row>
    <row r="15" spans="1:16364" ht="17" x14ac:dyDescent="0.2">
      <c r="A15" t="s">
        <v>142</v>
      </c>
      <c r="B15" s="17" t="s">
        <v>143</v>
      </c>
      <c r="C15" t="s">
        <v>14</v>
      </c>
      <c r="D15">
        <v>2023</v>
      </c>
      <c r="E15" t="s">
        <v>144</v>
      </c>
      <c r="F15" t="s">
        <v>334</v>
      </c>
      <c r="G15" t="s">
        <v>29</v>
      </c>
      <c r="H15" s="3" t="s">
        <v>105</v>
      </c>
      <c r="I15" s="13">
        <v>27704744</v>
      </c>
      <c r="J15" s="13">
        <v>24314665</v>
      </c>
      <c r="K15" s="13">
        <v>2505932</v>
      </c>
      <c r="L15" s="13">
        <v>10.306257561023358</v>
      </c>
      <c r="M15" s="39">
        <v>0</v>
      </c>
      <c r="N15" s="13">
        <v>22925014</v>
      </c>
      <c r="O15" s="13">
        <v>19449224</v>
      </c>
      <c r="P15" s="13">
        <v>20941045</v>
      </c>
      <c r="Q15" s="13">
        <v>21795742</v>
      </c>
      <c r="R15" s="13">
        <v>19933762</v>
      </c>
      <c r="S15" s="13">
        <v>20319345</v>
      </c>
      <c r="T15" s="13">
        <v>19401925</v>
      </c>
      <c r="U15" s="13">
        <v>17757155</v>
      </c>
      <c r="V15" s="13">
        <v>17764859</v>
      </c>
      <c r="W15" s="13">
        <v>16806074</v>
      </c>
      <c r="X15" s="13">
        <v>15401836</v>
      </c>
      <c r="Y15" s="13">
        <f>IF(M15=0,Z15,((M15/X15)^(1/$EG$8)-1)*100)</f>
        <v>4.0575775841979356</v>
      </c>
      <c r="Z15" s="13">
        <f t="shared" si="0"/>
        <v>4.0575775841979356</v>
      </c>
      <c r="AA15" s="13">
        <f t="shared" si="1"/>
        <v>2.6263456841891575</v>
      </c>
      <c r="AB15" s="13">
        <f t="shared" si="2"/>
        <v>3.9149976012532672</v>
      </c>
      <c r="AC15" s="13">
        <f t="shared" si="3"/>
        <v>5.0854861406213647</v>
      </c>
      <c r="AD15" s="13">
        <f t="shared" si="4"/>
        <v>4.726406462287458</v>
      </c>
      <c r="AE15" s="13">
        <f t="shared" si="5"/>
        <v>4.7259877841196563</v>
      </c>
      <c r="AF15" s="13">
        <f t="shared" si="6"/>
        <v>3.6215830304731966</v>
      </c>
      <c r="AG15" s="13">
        <f t="shared" si="7"/>
        <v>4.8728547337739014</v>
      </c>
      <c r="AH15" s="13">
        <f t="shared" si="8"/>
        <v>4.4592464049301839</v>
      </c>
      <c r="AI15" s="13"/>
      <c r="AJ15" s="13">
        <v>7894358</v>
      </c>
      <c r="AK15" s="13">
        <v>6629917</v>
      </c>
      <c r="AL15" s="13">
        <v>8079881</v>
      </c>
      <c r="AM15" s="13">
        <v>8215006</v>
      </c>
      <c r="AN15" s="13">
        <v>7434115</v>
      </c>
      <c r="AO15" s="13">
        <v>7285729</v>
      </c>
      <c r="AP15" s="13">
        <v>6955409</v>
      </c>
      <c r="AQ15" s="13">
        <v>6070203</v>
      </c>
      <c r="AR15" s="13">
        <v>5791691</v>
      </c>
      <c r="AS15" s="13">
        <v>5273960</v>
      </c>
      <c r="AT15" s="13">
        <v>5003482</v>
      </c>
      <c r="AV15" s="13">
        <v>3839312</v>
      </c>
      <c r="AW15" s="13">
        <v>3473975</v>
      </c>
      <c r="AX15" s="13">
        <v>3172304</v>
      </c>
      <c r="AY15" s="13">
        <v>2960275</v>
      </c>
      <c r="AZ15" s="13">
        <v>2853665</v>
      </c>
      <c r="BA15" s="13">
        <v>2708234</v>
      </c>
      <c r="BB15" s="13">
        <v>2372084</v>
      </c>
      <c r="BC15" s="13">
        <v>2104513</v>
      </c>
      <c r="BD15" s="13">
        <v>1830458</v>
      </c>
      <c r="BE15" s="13">
        <v>1672748</v>
      </c>
      <c r="BF15" s="13">
        <v>1622769</v>
      </c>
      <c r="BG15" s="13"/>
      <c r="BH15" s="13">
        <v>2.056190796684406</v>
      </c>
      <c r="BI15" s="13">
        <v>1.9084527090724601</v>
      </c>
      <c r="BJ15" s="13">
        <v>2.5470071594651711</v>
      </c>
      <c r="BK15" s="13">
        <v>2.7750820447424647</v>
      </c>
      <c r="BL15" s="13">
        <v>2.6051113217564081</v>
      </c>
      <c r="BM15" s="13">
        <v>2.6902139918485624</v>
      </c>
      <c r="BN15" s="13">
        <v>2.9321933793238353</v>
      </c>
      <c r="BO15" s="13">
        <v>2.8843741996366856</v>
      </c>
      <c r="BP15" s="13">
        <v>3.1640665887990873</v>
      </c>
      <c r="BQ15" s="13">
        <v>3.1528718013711567</v>
      </c>
      <c r="BR15" s="13">
        <v>3.0832989784744469</v>
      </c>
      <c r="BS15" s="13">
        <f t="shared" si="22"/>
        <v>-4.6838314944940729</v>
      </c>
      <c r="BT15" s="13">
        <f t="shared" si="23"/>
        <v>-4.6838314944940729</v>
      </c>
      <c r="BU15" s="13">
        <f t="shared" si="24"/>
        <v>-5.190522858490354</v>
      </c>
      <c r="BV15" s="13">
        <f t="shared" si="25"/>
        <v>-2.3602146861697149</v>
      </c>
      <c r="BW15" s="13">
        <f t="shared" si="26"/>
        <v>-1.163399646942187</v>
      </c>
      <c r="BX15" s="13">
        <f t="shared" si="27"/>
        <v>-2.7696666869950426</v>
      </c>
      <c r="BY15" s="13">
        <f t="shared" si="28"/>
        <v>-2.690724831931679</v>
      </c>
      <c r="BZ15" s="13">
        <f t="shared" si="29"/>
        <v>-1.2483769131928169</v>
      </c>
      <c r="CA15" s="13">
        <f t="shared" si="30"/>
        <v>-2.1985438322181028</v>
      </c>
      <c r="CB15" s="13">
        <f t="shared" si="31"/>
        <v>1.3012928108873334</v>
      </c>
      <c r="CC15" s="13"/>
      <c r="CD15" s="13">
        <v>4137555</v>
      </c>
      <c r="CE15" s="13">
        <v>3434602</v>
      </c>
      <c r="CF15" s="13">
        <v>5033672</v>
      </c>
      <c r="CG15" s="13">
        <v>5426744</v>
      </c>
      <c r="CH15" s="13">
        <v>4836943</v>
      </c>
      <c r="CI15" s="13">
        <v>4773708</v>
      </c>
      <c r="CJ15" s="13">
        <v>4890472</v>
      </c>
      <c r="CK15" s="13">
        <v>4153740</v>
      </c>
      <c r="CL15" s="13">
        <v>4180222</v>
      </c>
      <c r="CM15" s="13">
        <v>3809218</v>
      </c>
      <c r="CN15" s="13">
        <v>3536548</v>
      </c>
      <c r="CO15" s="34">
        <v>0</v>
      </c>
      <c r="CP15" s="34">
        <f t="shared" si="32"/>
        <v>5.9711255558287526</v>
      </c>
      <c r="CQ15" s="34">
        <f t="shared" si="33"/>
        <v>5.5985503637763658</v>
      </c>
      <c r="CR15" s="34">
        <f t="shared" si="34"/>
        <v>6.6012100353560061</v>
      </c>
      <c r="CS15" s="34">
        <f t="shared" si="35"/>
        <v>7.3627423127918856</v>
      </c>
      <c r="CT15" s="34">
        <f t="shared" si="36"/>
        <v>6.9853195802590706</v>
      </c>
      <c r="CU15" s="34">
        <f t="shared" si="37"/>
        <v>7.5028025643278982</v>
      </c>
      <c r="CV15" s="34">
        <f t="shared" si="38"/>
        <v>8.1792740054736672</v>
      </c>
      <c r="CW15" s="34">
        <f t="shared" si="39"/>
        <v>8.4376551724793334</v>
      </c>
      <c r="CX15" s="34">
        <f t="shared" si="40"/>
        <v>9.7051442862933754</v>
      </c>
      <c r="CY15" s="34">
        <f t="shared" si="41"/>
        <v>10.046984961273306</v>
      </c>
      <c r="CZ15" s="34">
        <f t="shared" si="42"/>
        <v>9.4910834505712156</v>
      </c>
      <c r="DA15" s="34">
        <f t="shared" si="43"/>
        <v>-4.5284351286674074</v>
      </c>
      <c r="DB15" s="34">
        <f t="shared" si="44"/>
        <v>-4.5284351286674074</v>
      </c>
      <c r="DC15" s="34">
        <f t="shared" si="45"/>
        <v>-5.6962709475362967</v>
      </c>
      <c r="DD15" s="34">
        <f t="shared" si="46"/>
        <v>-4.4372871868716306</v>
      </c>
      <c r="DE15" s="34">
        <f t="shared" si="47"/>
        <v>-3.5624300478859006</v>
      </c>
      <c r="DF15" s="34">
        <f t="shared" si="48"/>
        <v>-4.980717213138341</v>
      </c>
      <c r="DG15" s="34">
        <f t="shared" si="49"/>
        <v>-4.5927132615636186</v>
      </c>
      <c r="DH15" s="34">
        <f t="shared" si="50"/>
        <v>-3.6504387506571034</v>
      </c>
      <c r="DI15" s="34">
        <f t="shared" si="51"/>
        <v>-3.8457111338666694</v>
      </c>
      <c r="DJ15" s="34">
        <f t="shared" si="52"/>
        <v>1.1214066492235331</v>
      </c>
      <c r="DL15" s="13">
        <v>3218256</v>
      </c>
      <c r="DM15" s="13">
        <v>2600935</v>
      </c>
      <c r="DN15" s="13">
        <v>4092855</v>
      </c>
      <c r="DO15" s="13">
        <v>4516771</v>
      </c>
      <c r="DP15" s="13">
        <v>4031983</v>
      </c>
      <c r="DQ15" s="13">
        <v>3881830</v>
      </c>
      <c r="DR15" s="13">
        <v>4067935</v>
      </c>
      <c r="DS15" s="13">
        <v>3317780</v>
      </c>
      <c r="DT15" s="13">
        <v>3336848</v>
      </c>
      <c r="DU15" s="13">
        <v>3098062</v>
      </c>
      <c r="DV15" s="13">
        <v>2849620</v>
      </c>
      <c r="DW15" s="41">
        <f t="shared" si="53"/>
        <v>3546625</v>
      </c>
      <c r="DX15" s="41">
        <f t="shared" si="54"/>
        <v>3546625</v>
      </c>
      <c r="DY15" s="41">
        <f t="shared" si="55"/>
        <v>3579461.9</v>
      </c>
      <c r="DZ15" s="41">
        <f t="shared" si="56"/>
        <v>3688187.111111111</v>
      </c>
      <c r="EA15" s="41">
        <f t="shared" si="57"/>
        <v>3637603.625</v>
      </c>
      <c r="EB15" s="41">
        <f t="shared" si="58"/>
        <v>3512008.2857142859</v>
      </c>
      <c r="EC15" s="41">
        <f t="shared" si="59"/>
        <v>3425345.8333333335</v>
      </c>
      <c r="ED15" s="41">
        <f t="shared" si="60"/>
        <v>3334049</v>
      </c>
      <c r="EE15" s="41">
        <f t="shared" si="61"/>
        <v>3150577.5</v>
      </c>
      <c r="EF15" s="41">
        <f t="shared" si="62"/>
        <v>3094843.3333333335</v>
      </c>
      <c r="EG15" s="38">
        <f>(COUNT(M15:X15)-1)</f>
        <v>11</v>
      </c>
      <c r="EQ15" s="37">
        <f t="shared" si="10"/>
        <v>16.380337398002297</v>
      </c>
      <c r="ER15" s="37">
        <f t="shared" si="11"/>
        <v>34.293714065488558</v>
      </c>
      <c r="ES15" s="37">
        <f t="shared" si="12"/>
        <v>20.921675147276716</v>
      </c>
      <c r="ET15" s="37">
        <f t="shared" si="13"/>
        <v>42.085468056958383</v>
      </c>
      <c r="EU15" s="37">
        <f t="shared" si="14"/>
        <v>56.739174052209329</v>
      </c>
      <c r="EV15" s="37">
        <f t="shared" si="15"/>
        <v>48.095007146948021</v>
      </c>
      <c r="EW15" s="37">
        <f t="shared" si="16"/>
        <v>49.88114157808608</v>
      </c>
      <c r="EX15" s="37">
        <f t="shared" si="17"/>
        <v>47.954564005391525</v>
      </c>
      <c r="EY15" s="37">
        <f t="shared" si="18"/>
        <v>55.263744524087954</v>
      </c>
      <c r="EZ15" s="37">
        <f t="shared" si="19"/>
        <v>66.463659328518503</v>
      </c>
      <c r="FA15" s="37">
        <f t="shared" si="63"/>
        <v>16.380337398002297</v>
      </c>
      <c r="FB15" s="37">
        <f t="shared" si="64"/>
        <v>26.514067848765411</v>
      </c>
      <c r="FC15" s="37">
        <f t="shared" si="65"/>
        <v>17.121109680356803</v>
      </c>
      <c r="FD15" s="37">
        <f t="shared" si="66"/>
        <v>53.761239457312449</v>
      </c>
      <c r="FE15" s="37">
        <f t="shared" si="67"/>
        <v>74.352270636019469</v>
      </c>
      <c r="FF15" s="37">
        <f t="shared" si="68"/>
        <v>61.89895032030055</v>
      </c>
      <c r="FG15" s="37">
        <f t="shared" si="69"/>
        <v>64.013299412177901</v>
      </c>
      <c r="FH15" s="37">
        <f t="shared" si="70"/>
        <v>62.582127167126131</v>
      </c>
      <c r="FI15" s="37">
        <f t="shared" si="71"/>
        <v>69.812898314712726</v>
      </c>
      <c r="FJ15" s="37">
        <f t="shared" si="72"/>
        <v>84.378873833430035</v>
      </c>
      <c r="FK15" s="37">
        <f t="shared" si="82"/>
        <v>16.380337398002297</v>
      </c>
      <c r="FL15" s="37">
        <f t="shared" si="73"/>
        <v>26.514067848765411</v>
      </c>
      <c r="FM15" s="37">
        <f t="shared" si="74"/>
        <v>17.121109680356803</v>
      </c>
      <c r="FN15" s="37">
        <f t="shared" si="75"/>
        <v>53.761239457312449</v>
      </c>
      <c r="FO15" s="37">
        <f t="shared" si="76"/>
        <v>74.352270636019469</v>
      </c>
      <c r="FP15" s="37">
        <f t="shared" si="77"/>
        <v>61.89895032030055</v>
      </c>
      <c r="FQ15" s="37">
        <f t="shared" si="78"/>
        <v>64.013299412177901</v>
      </c>
      <c r="FR15" s="37">
        <f t="shared" si="79"/>
        <v>62.582127167126131</v>
      </c>
      <c r="FS15" s="37">
        <f t="shared" si="80"/>
        <v>69.812898314712726</v>
      </c>
      <c r="FT15" s="37">
        <f t="shared" si="81"/>
        <v>84.378873833430035</v>
      </c>
    </row>
    <row r="16" spans="1:16364" ht="34" x14ac:dyDescent="0.2">
      <c r="A16" t="s">
        <v>83</v>
      </c>
      <c r="B16" s="17" t="s">
        <v>84</v>
      </c>
      <c r="C16" t="s">
        <v>17</v>
      </c>
      <c r="D16">
        <v>2024</v>
      </c>
      <c r="E16" t="s">
        <v>85</v>
      </c>
      <c r="F16" t="s">
        <v>334</v>
      </c>
      <c r="G16" t="s">
        <v>24</v>
      </c>
      <c r="H16" s="3" t="s">
        <v>86</v>
      </c>
      <c r="I16" s="13">
        <v>13225939</v>
      </c>
      <c r="J16" s="13">
        <v>10186072</v>
      </c>
      <c r="K16" s="13">
        <v>969141</v>
      </c>
      <c r="L16" s="13">
        <v>9.5143741375478204</v>
      </c>
      <c r="M16" s="13">
        <v>21763055</v>
      </c>
      <c r="N16" s="13">
        <v>21466101</v>
      </c>
      <c r="O16" s="13">
        <v>26611442</v>
      </c>
      <c r="P16" s="13">
        <v>27138440</v>
      </c>
      <c r="Q16" s="13">
        <v>21711795</v>
      </c>
      <c r="R16" s="13">
        <v>18116462</v>
      </c>
      <c r="S16" s="13">
        <v>16950019</v>
      </c>
      <c r="T16" s="13">
        <v>15988263</v>
      </c>
      <c r="U16" s="13">
        <v>15776098</v>
      </c>
      <c r="V16" s="13">
        <v>16903255</v>
      </c>
      <c r="W16" s="13">
        <v>15589037</v>
      </c>
      <c r="X16" s="13">
        <v>14364800</v>
      </c>
      <c r="Y16" s="13">
        <f>IF(M16=0,Z16,((M16/X16)^(1/$EG$8)-1)*100)</f>
        <v>3.8488862626256948</v>
      </c>
      <c r="Z16" s="13">
        <f t="shared" si="0"/>
        <v>4.0987125744204489</v>
      </c>
      <c r="AA16" s="13">
        <f t="shared" si="1"/>
        <v>7.0907824291438715</v>
      </c>
      <c r="AB16" s="13">
        <f t="shared" si="2"/>
        <v>8.2768622717615195</v>
      </c>
      <c r="AC16" s="13">
        <f t="shared" si="3"/>
        <v>6.0786589831974158</v>
      </c>
      <c r="AD16" s="13">
        <f t="shared" si="4"/>
        <v>2.7965251268894376</v>
      </c>
      <c r="AE16" s="13">
        <f t="shared" si="5"/>
        <v>2.1645767124668147</v>
      </c>
      <c r="AF16" s="13">
        <f t="shared" si="6"/>
        <v>2.370542061556713</v>
      </c>
      <c r="AG16" s="13">
        <f t="shared" si="7"/>
        <v>5.5739862326281253</v>
      </c>
      <c r="AH16" s="13">
        <f t="shared" si="8"/>
        <v>4.1741227746598497</v>
      </c>
      <c r="AI16" s="13">
        <v>3728354</v>
      </c>
      <c r="AJ16" s="13">
        <v>3818939</v>
      </c>
      <c r="AK16" s="13">
        <v>5302671</v>
      </c>
      <c r="AL16" s="13">
        <v>6378057</v>
      </c>
      <c r="AM16" s="13">
        <v>4102818</v>
      </c>
      <c r="AN16" s="13">
        <v>3123019</v>
      </c>
      <c r="AO16" s="13">
        <v>3116486</v>
      </c>
      <c r="AP16" s="13">
        <v>3083373</v>
      </c>
      <c r="AQ16" s="13">
        <v>2948867</v>
      </c>
      <c r="AR16" s="13">
        <v>2513511</v>
      </c>
      <c r="AS16" s="13">
        <v>2423909</v>
      </c>
      <c r="AT16" s="13">
        <v>1963626</v>
      </c>
      <c r="AU16" s="13">
        <v>2087079</v>
      </c>
      <c r="AV16" s="13">
        <v>2140790</v>
      </c>
      <c r="AW16" s="13">
        <v>2006614</v>
      </c>
      <c r="AX16" s="13">
        <v>2112480</v>
      </c>
      <c r="AY16" s="13">
        <v>1847283</v>
      </c>
      <c r="AZ16" s="13">
        <v>1794695</v>
      </c>
      <c r="BA16" s="13">
        <v>1744546</v>
      </c>
      <c r="BB16" s="13">
        <v>1632475</v>
      </c>
      <c r="BC16" s="13">
        <v>1489838</v>
      </c>
      <c r="BD16" s="13">
        <v>1406142</v>
      </c>
      <c r="BE16" s="13">
        <v>1449395</v>
      </c>
      <c r="BF16" s="13">
        <v>1300098</v>
      </c>
      <c r="BG16" s="13">
        <v>1.786398119093719</v>
      </c>
      <c r="BH16" s="13">
        <v>1.7838923948635783</v>
      </c>
      <c r="BI16" s="13">
        <v>2.6425964335941043</v>
      </c>
      <c r="BJ16" s="13">
        <v>3.0192271642808453</v>
      </c>
      <c r="BK16" s="13">
        <v>2.221001330061501</v>
      </c>
      <c r="BL16" s="13">
        <v>1.7401391322759578</v>
      </c>
      <c r="BM16" s="13">
        <v>1.786416637910379</v>
      </c>
      <c r="BN16" s="13">
        <v>1.8887719566915266</v>
      </c>
      <c r="BO16" s="13">
        <v>1.9793205704244354</v>
      </c>
      <c r="BP16" s="13">
        <v>1.787522881757319</v>
      </c>
      <c r="BQ16" s="13">
        <v>1.6723591567516101</v>
      </c>
      <c r="BR16" s="13">
        <v>1.5103676799748942</v>
      </c>
      <c r="BS16" s="13">
        <f t="shared" si="22"/>
        <v>1.5375943791761326</v>
      </c>
      <c r="BT16" s="13">
        <f t="shared" si="23"/>
        <v>5.753516184339702</v>
      </c>
      <c r="BU16" s="13">
        <f t="shared" si="24"/>
        <v>6.4128904938907993</v>
      </c>
      <c r="BV16" s="13">
        <f t="shared" si="25"/>
        <v>9.0439659074889498</v>
      </c>
      <c r="BW16" s="13">
        <f t="shared" si="26"/>
        <v>4.3776100021564845</v>
      </c>
      <c r="BX16" s="13">
        <f t="shared" si="27"/>
        <v>2.3882723481328139</v>
      </c>
      <c r="BY16" s="13">
        <f t="shared" si="28"/>
        <v>3.4141613280073813</v>
      </c>
      <c r="BZ16" s="13">
        <f t="shared" si="29"/>
        <v>5.7484987284337929</v>
      </c>
      <c r="CA16" s="13">
        <f t="shared" si="30"/>
        <v>9.4320373641916468</v>
      </c>
      <c r="CB16" s="13">
        <f t="shared" si="31"/>
        <v>8.7888693372065276</v>
      </c>
      <c r="CC16" s="13">
        <v>1624475</v>
      </c>
      <c r="CD16" s="13">
        <v>1652396</v>
      </c>
      <c r="CE16" s="13">
        <v>3274310</v>
      </c>
      <c r="CF16" s="13">
        <v>4217804</v>
      </c>
      <c r="CG16" s="13">
        <v>2236160</v>
      </c>
      <c r="CH16" s="13">
        <v>1310839</v>
      </c>
      <c r="CI16" s="13">
        <v>1381455</v>
      </c>
      <c r="CJ16" s="13">
        <v>1459098</v>
      </c>
      <c r="CK16" s="13">
        <v>1471224</v>
      </c>
      <c r="CL16" s="13">
        <v>1094038</v>
      </c>
      <c r="CM16" s="13">
        <v>948483</v>
      </c>
      <c r="CN16" s="13">
        <v>643070</v>
      </c>
      <c r="CO16" s="34">
        <f>M16/AU16</f>
        <v>10.427518555838088</v>
      </c>
      <c r="CP16" s="34">
        <f t="shared" si="32"/>
        <v>10.027186692762951</v>
      </c>
      <c r="CQ16" s="34">
        <f t="shared" si="33"/>
        <v>13.26186401570008</v>
      </c>
      <c r="CR16" s="34">
        <f t="shared" si="34"/>
        <v>12.846720442323715</v>
      </c>
      <c r="CS16" s="34">
        <f t="shared" si="35"/>
        <v>11.753366971925796</v>
      </c>
      <c r="CT16" s="34">
        <f t="shared" si="36"/>
        <v>10.094451703492794</v>
      </c>
      <c r="CU16" s="34">
        <f t="shared" si="37"/>
        <v>9.7160057688361334</v>
      </c>
      <c r="CV16" s="34">
        <f t="shared" si="38"/>
        <v>9.79387923245379</v>
      </c>
      <c r="CW16" s="34">
        <f t="shared" si="39"/>
        <v>10.589136536992612</v>
      </c>
      <c r="CX16" s="34">
        <f t="shared" si="40"/>
        <v>12.021015658447013</v>
      </c>
      <c r="CY16" s="34">
        <f t="shared" si="41"/>
        <v>10.755547659540705</v>
      </c>
      <c r="CZ16" s="34">
        <f t="shared" si="42"/>
        <v>11.049013228233564</v>
      </c>
      <c r="DA16" s="34">
        <f t="shared" si="43"/>
        <v>-0.5249156301583402</v>
      </c>
      <c r="DB16" s="34">
        <f t="shared" si="44"/>
        <v>-0.96571721087149731</v>
      </c>
      <c r="DC16" s="34">
        <f t="shared" si="45"/>
        <v>2.0490599700820011</v>
      </c>
      <c r="DD16" s="34">
        <f t="shared" si="46"/>
        <v>1.9022087444291902</v>
      </c>
      <c r="DE16" s="34">
        <f t="shared" si="47"/>
        <v>0.886746032248098</v>
      </c>
      <c r="DF16" s="34">
        <f t="shared" si="48"/>
        <v>-1.4946375121411171</v>
      </c>
      <c r="DG16" s="34">
        <f t="shared" si="49"/>
        <v>-2.5385532075385853</v>
      </c>
      <c r="DH16" s="34">
        <f t="shared" si="50"/>
        <v>-2.9696020094060582</v>
      </c>
      <c r="DI16" s="34">
        <f t="shared" si="51"/>
        <v>-1.4070900589472246</v>
      </c>
      <c r="DJ16" s="34">
        <f t="shared" si="52"/>
        <v>4.3058903790318848</v>
      </c>
      <c r="DK16" s="13">
        <v>1219423</v>
      </c>
      <c r="DL16" s="13">
        <v>1170689</v>
      </c>
      <c r="DM16" s="13">
        <v>2896396</v>
      </c>
      <c r="DN16" s="13">
        <v>3804742</v>
      </c>
      <c r="DO16" s="13">
        <v>1686877</v>
      </c>
      <c r="DP16" s="13">
        <v>791007</v>
      </c>
      <c r="DQ16" s="13">
        <v>846358</v>
      </c>
      <c r="DR16" s="13">
        <v>1078727</v>
      </c>
      <c r="DS16" s="13">
        <v>1237032</v>
      </c>
      <c r="DT16" s="13">
        <v>741960</v>
      </c>
      <c r="DU16" s="13">
        <v>575250</v>
      </c>
      <c r="DV16" s="13">
        <v>183846</v>
      </c>
      <c r="DW16" s="41">
        <f t="shared" si="53"/>
        <v>1352692.25</v>
      </c>
      <c r="DX16" s="41">
        <f t="shared" si="54"/>
        <v>1364807.6363636365</v>
      </c>
      <c r="DY16" s="41">
        <f t="shared" si="55"/>
        <v>1384219.5</v>
      </c>
      <c r="DZ16" s="41">
        <f t="shared" si="56"/>
        <v>1216199.888888889</v>
      </c>
      <c r="EA16" s="41">
        <f t="shared" si="57"/>
        <v>892632.125</v>
      </c>
      <c r="EB16" s="41">
        <f t="shared" si="58"/>
        <v>779168.57142857148</v>
      </c>
      <c r="EC16" s="41">
        <f t="shared" si="59"/>
        <v>777195.5</v>
      </c>
      <c r="ED16" s="41">
        <f t="shared" si="60"/>
        <v>763363</v>
      </c>
      <c r="EE16" s="41">
        <f t="shared" si="61"/>
        <v>684522</v>
      </c>
      <c r="EF16" s="41">
        <f t="shared" si="62"/>
        <v>500352</v>
      </c>
      <c r="EG16" s="38">
        <f>(COUNT(M16:X16)-1)</f>
        <v>11</v>
      </c>
      <c r="EQ16" s="37">
        <f t="shared" si="10"/>
        <v>64.761985774735379</v>
      </c>
      <c r="ER16" s="37">
        <f t="shared" si="11"/>
        <v>78.082452939461334</v>
      </c>
      <c r="ES16" s="37">
        <f t="shared" si="12"/>
        <v>112.20513174735167</v>
      </c>
      <c r="ET16" s="37">
        <f t="shared" si="13"/>
        <v>127.7485260876494</v>
      </c>
      <c r="EU16" s="37">
        <f t="shared" si="14"/>
        <v>93.982873296227467</v>
      </c>
      <c r="EV16" s="37">
        <f t="shared" si="15"/>
        <v>58.422110606547612</v>
      </c>
      <c r="EW16" s="37">
        <f t="shared" si="16"/>
        <v>55.624826634031656</v>
      </c>
      <c r="EX16" s="37">
        <f t="shared" si="17"/>
        <v>64.406199344338091</v>
      </c>
      <c r="EY16" s="37">
        <f t="shared" si="18"/>
        <v>101.86841844826371</v>
      </c>
      <c r="EZ16" s="37">
        <f t="shared" si="19"/>
        <v>93.735575796909515</v>
      </c>
      <c r="FA16" s="37">
        <f t="shared" si="63"/>
        <v>50.166601092930421</v>
      </c>
      <c r="FB16" s="37">
        <f t="shared" si="64"/>
        <v>61.338285792068206</v>
      </c>
      <c r="FC16" s="37">
        <f t="shared" si="65"/>
        <v>170.90075313769157</v>
      </c>
      <c r="FD16" s="37">
        <f t="shared" si="66"/>
        <v>227.66018269202286</v>
      </c>
      <c r="FE16" s="37">
        <f t="shared" si="67"/>
        <v>138.38457667356232</v>
      </c>
      <c r="FF16" s="37">
        <f t="shared" si="68"/>
        <v>73.249549795934186</v>
      </c>
      <c r="FG16" s="37">
        <f t="shared" si="69"/>
        <v>70.768544340942526</v>
      </c>
      <c r="FH16" s="37">
        <f t="shared" si="70"/>
        <v>87.159694798047468</v>
      </c>
      <c r="FI16" s="37">
        <f t="shared" si="71"/>
        <v>147.89122465825133</v>
      </c>
      <c r="FJ16" s="37">
        <f t="shared" si="72"/>
        <v>128.48513601565301</v>
      </c>
      <c r="FK16" s="37">
        <f t="shared" si="82"/>
        <v>50.166601092930421</v>
      </c>
      <c r="FL16" s="37">
        <f t="shared" si="73"/>
        <v>61.338285792068206</v>
      </c>
      <c r="FM16" s="37">
        <f t="shared" si="74"/>
        <v>168.3076976210275</v>
      </c>
      <c r="FN16" s="37">
        <f t="shared" si="75"/>
        <v>191.62278913147409</v>
      </c>
      <c r="FO16" s="37">
        <f t="shared" si="76"/>
        <v>138.38457667356232</v>
      </c>
      <c r="FP16" s="37">
        <f t="shared" si="77"/>
        <v>73.249549795934186</v>
      </c>
      <c r="FQ16" s="37">
        <f t="shared" si="78"/>
        <v>70.768544340942526</v>
      </c>
      <c r="FR16" s="37">
        <f t="shared" si="79"/>
        <v>87.159694798047468</v>
      </c>
      <c r="FS16" s="37">
        <f t="shared" si="80"/>
        <v>147.89122465825133</v>
      </c>
      <c r="FT16" s="37">
        <f t="shared" si="81"/>
        <v>128.48513601565301</v>
      </c>
    </row>
    <row r="17" spans="1:176" ht="34" x14ac:dyDescent="0.2">
      <c r="A17" t="s">
        <v>134</v>
      </c>
      <c r="B17" s="17" t="s">
        <v>135</v>
      </c>
      <c r="C17" t="s">
        <v>14</v>
      </c>
      <c r="D17">
        <v>2023</v>
      </c>
      <c r="E17" t="s">
        <v>23</v>
      </c>
      <c r="F17" t="s">
        <v>334</v>
      </c>
      <c r="G17" t="s">
        <v>29</v>
      </c>
      <c r="H17" s="3" t="s">
        <v>136</v>
      </c>
      <c r="I17" s="13">
        <v>7847208</v>
      </c>
      <c r="J17" s="13">
        <v>5402527</v>
      </c>
      <c r="K17" s="13">
        <v>88327</v>
      </c>
      <c r="L17" s="13">
        <v>1.6349201031295169</v>
      </c>
      <c r="M17" s="39">
        <v>0</v>
      </c>
      <c r="N17" s="13">
        <v>19264007</v>
      </c>
      <c r="O17" s="13">
        <v>17890581</v>
      </c>
      <c r="P17" s="13">
        <v>13575559</v>
      </c>
      <c r="Q17" s="13">
        <v>14366371</v>
      </c>
      <c r="R17" s="13">
        <v>13925277</v>
      </c>
      <c r="S17" s="13">
        <v>13628281</v>
      </c>
      <c r="T17" s="13">
        <v>12992147</v>
      </c>
      <c r="U17" s="13">
        <v>12547296</v>
      </c>
      <c r="V17" s="13">
        <v>12603688</v>
      </c>
      <c r="W17" s="13">
        <v>12608878</v>
      </c>
      <c r="X17" s="13">
        <v>14450066</v>
      </c>
      <c r="Y17" s="13">
        <f>IF(M17=0,Z17,((M17/X17)^(1/$EG$8)-1)*100)</f>
        <v>2.917133061526811</v>
      </c>
      <c r="Z17" s="13">
        <f t="shared" si="0"/>
        <v>2.917133061526811</v>
      </c>
      <c r="AA17" s="13">
        <f t="shared" si="1"/>
        <v>2.4014410245716933</v>
      </c>
      <c r="AB17" s="13">
        <f t="shared" si="2"/>
        <v>-0.7773124099552442</v>
      </c>
      <c r="AC17" s="13">
        <f t="shared" si="3"/>
        <v>-8.2949204377347208E-2</v>
      </c>
      <c r="AD17" s="13">
        <f t="shared" si="4"/>
        <v>-0.97111827994992295</v>
      </c>
      <c r="AE17" s="13">
        <f t="shared" si="5"/>
        <v>-2.1046149315567808</v>
      </c>
      <c r="AF17" s="13">
        <f t="shared" si="6"/>
        <v>-3.4682725154156491</v>
      </c>
      <c r="AG17" s="13">
        <f t="shared" si="7"/>
        <v>-4.4547126191728958</v>
      </c>
      <c r="AH17" s="13">
        <f t="shared" si="8"/>
        <v>-6.5878633525704</v>
      </c>
      <c r="AI17" s="14"/>
      <c r="AJ17" s="13">
        <v>4016710</v>
      </c>
      <c r="AK17" s="13">
        <v>3960960</v>
      </c>
      <c r="AL17" s="13">
        <v>3387167</v>
      </c>
      <c r="AM17" s="13">
        <v>3922926</v>
      </c>
      <c r="AN17" s="13">
        <v>3685487</v>
      </c>
      <c r="AO17" s="13">
        <v>3478139</v>
      </c>
      <c r="AP17" s="13">
        <v>3159915</v>
      </c>
      <c r="AQ17" s="13">
        <v>2672353</v>
      </c>
      <c r="AR17" s="13">
        <v>2637740</v>
      </c>
      <c r="AS17" s="13">
        <v>2377143</v>
      </c>
      <c r="AT17" s="13">
        <v>2474714</v>
      </c>
      <c r="AU17" s="13"/>
      <c r="AV17" s="13">
        <v>3452471</v>
      </c>
      <c r="AW17" s="13">
        <v>3373127</v>
      </c>
      <c r="AX17" s="13">
        <v>3118008</v>
      </c>
      <c r="AY17" s="13">
        <v>3146982</v>
      </c>
      <c r="AZ17" s="13">
        <v>3079050</v>
      </c>
      <c r="BA17" s="13">
        <v>2635358</v>
      </c>
      <c r="BB17" s="13">
        <v>2270517</v>
      </c>
      <c r="BC17" s="13">
        <v>2185276</v>
      </c>
      <c r="BD17" s="13">
        <v>2145817</v>
      </c>
      <c r="BE17" s="13">
        <v>2137275</v>
      </c>
      <c r="BF17" s="13">
        <v>2002798</v>
      </c>
      <c r="BH17" s="13">
        <v>1.1634304821097701</v>
      </c>
      <c r="BI17" s="13">
        <v>1.1742694538331939</v>
      </c>
      <c r="BJ17" s="13">
        <v>1.086324024826107</v>
      </c>
      <c r="BK17" s="13">
        <v>1.2465676638760566</v>
      </c>
      <c r="BL17" s="13">
        <v>1.1969558792484696</v>
      </c>
      <c r="BM17" s="13">
        <v>1.3197975379436115</v>
      </c>
      <c r="BN17" s="13">
        <v>1.3917160717140633</v>
      </c>
      <c r="BO17" s="13">
        <v>1.2228903808946787</v>
      </c>
      <c r="BP17" s="13">
        <v>1.2292474148541093</v>
      </c>
      <c r="BQ17" s="13">
        <v>1.1122307611327509</v>
      </c>
      <c r="BR17" s="13">
        <v>1.2356283559300538</v>
      </c>
      <c r="BS17" s="13">
        <f t="shared" si="22"/>
        <v>-0.50803927386759984</v>
      </c>
      <c r="BT17" s="13">
        <f t="shared" si="23"/>
        <v>-0.50803927386759984</v>
      </c>
      <c r="BU17" s="13">
        <f t="shared" si="24"/>
        <v>-0.56432851827088459</v>
      </c>
      <c r="BV17" s="13">
        <f t="shared" si="25"/>
        <v>-1.5968638567432025</v>
      </c>
      <c r="BW17" s="13">
        <f t="shared" si="26"/>
        <v>9.7984358725144993E-2</v>
      </c>
      <c r="BX17" s="13">
        <f t="shared" si="27"/>
        <v>-0.52856588954551809</v>
      </c>
      <c r="BY17" s="13">
        <f t="shared" si="28"/>
        <v>1.3266978349800507</v>
      </c>
      <c r="BZ17" s="13">
        <f t="shared" si="29"/>
        <v>3.0186119725538418</v>
      </c>
      <c r="CA17" s="13">
        <f t="shared" si="30"/>
        <v>-0.34481778496935345</v>
      </c>
      <c r="CB17" s="13">
        <f t="shared" si="31"/>
        <v>-0.2585405385794215</v>
      </c>
      <c r="CD17" s="13">
        <v>576412</v>
      </c>
      <c r="CE17" s="13">
        <v>569881</v>
      </c>
      <c r="CF17" s="13">
        <v>374026</v>
      </c>
      <c r="CG17" s="13">
        <v>903544</v>
      </c>
      <c r="CH17" s="13">
        <v>752351</v>
      </c>
      <c r="CI17" s="13">
        <v>963067</v>
      </c>
      <c r="CJ17" s="13">
        <v>848230</v>
      </c>
      <c r="CK17" s="13">
        <v>487542</v>
      </c>
      <c r="CL17" s="13">
        <v>514633</v>
      </c>
      <c r="CM17" s="13">
        <v>237548</v>
      </c>
      <c r="CN17" s="13">
        <v>495079</v>
      </c>
      <c r="CO17" s="34">
        <v>0</v>
      </c>
      <c r="CP17" s="34">
        <f t="shared" si="32"/>
        <v>5.5797737330740791</v>
      </c>
      <c r="CQ17" s="34">
        <f t="shared" si="33"/>
        <v>5.3038563327144219</v>
      </c>
      <c r="CR17" s="34">
        <f t="shared" si="34"/>
        <v>4.3539205159191381</v>
      </c>
      <c r="CS17" s="34">
        <f t="shared" si="35"/>
        <v>4.5651265243970256</v>
      </c>
      <c r="CT17" s="34">
        <f t="shared" si="36"/>
        <v>4.5225887855020215</v>
      </c>
      <c r="CU17" s="34">
        <f t="shared" si="37"/>
        <v>5.1713205568275731</v>
      </c>
      <c r="CV17" s="34">
        <f t="shared" si="38"/>
        <v>5.7221095459756519</v>
      </c>
      <c r="CW17" s="34">
        <f t="shared" si="39"/>
        <v>5.7417442922541593</v>
      </c>
      <c r="CX17" s="34">
        <f t="shared" si="40"/>
        <v>5.8736080476573722</v>
      </c>
      <c r="CY17" s="34">
        <f t="shared" si="41"/>
        <v>5.8995112935864595</v>
      </c>
      <c r="CZ17" s="34">
        <f t="shared" si="42"/>
        <v>7.2149392999194131</v>
      </c>
      <c r="DA17" s="34">
        <f t="shared" si="43"/>
        <v>-2.5373107245650228</v>
      </c>
      <c r="DB17" s="34">
        <f t="shared" si="44"/>
        <v>-2.5373107245650228</v>
      </c>
      <c r="DC17" s="34">
        <f t="shared" si="45"/>
        <v>-3.3613158736253368</v>
      </c>
      <c r="DD17" s="34">
        <f t="shared" si="46"/>
        <v>-6.1182931507827831</v>
      </c>
      <c r="DE17" s="34">
        <f t="shared" si="47"/>
        <v>-6.3294917442766163</v>
      </c>
      <c r="DF17" s="34">
        <f t="shared" si="48"/>
        <v>-7.489207091468808</v>
      </c>
      <c r="DG17" s="34">
        <f t="shared" si="49"/>
        <v>-6.4435453896466761</v>
      </c>
      <c r="DH17" s="34">
        <f t="shared" si="50"/>
        <v>-5.6306700290192246</v>
      </c>
      <c r="DI17" s="34">
        <f t="shared" si="51"/>
        <v>-7.3304497618256415</v>
      </c>
      <c r="DJ17" s="34">
        <f t="shared" si="52"/>
        <v>-9.7730783824808487</v>
      </c>
      <c r="DL17" s="13">
        <v>124021</v>
      </c>
      <c r="DM17" s="13">
        <v>169097</v>
      </c>
      <c r="DN17" s="13">
        <v>-24052</v>
      </c>
      <c r="DO17" s="13">
        <v>256985</v>
      </c>
      <c r="DP17" s="13">
        <v>52406</v>
      </c>
      <c r="DQ17" s="13">
        <v>310283</v>
      </c>
      <c r="DR17" s="13">
        <v>473391</v>
      </c>
      <c r="DS17" s="13">
        <v>151565</v>
      </c>
      <c r="DT17" s="13">
        <v>216512</v>
      </c>
      <c r="DU17" s="13">
        <v>-48804</v>
      </c>
      <c r="DV17" s="13">
        <v>160083</v>
      </c>
      <c r="DW17" s="41">
        <f t="shared" si="53"/>
        <v>167407.90909090909</v>
      </c>
      <c r="DX17" s="41">
        <f t="shared" si="54"/>
        <v>167407.90909090909</v>
      </c>
      <c r="DY17" s="41">
        <f t="shared" si="55"/>
        <v>171746.6</v>
      </c>
      <c r="DZ17" s="41">
        <f t="shared" si="56"/>
        <v>172041</v>
      </c>
      <c r="EA17" s="41">
        <f t="shared" si="57"/>
        <v>196552.625</v>
      </c>
      <c r="EB17" s="41">
        <f t="shared" si="58"/>
        <v>187919.42857142858</v>
      </c>
      <c r="EC17" s="41">
        <f t="shared" si="59"/>
        <v>210505</v>
      </c>
      <c r="ED17" s="41">
        <f t="shared" si="60"/>
        <v>190549.4</v>
      </c>
      <c r="EE17" s="41">
        <f t="shared" si="61"/>
        <v>119839</v>
      </c>
      <c r="EF17" s="41">
        <f t="shared" si="62"/>
        <v>109263.66666666667</v>
      </c>
      <c r="EG17" s="38">
        <f>(COUNT(M17:X17)-1)</f>
        <v>11</v>
      </c>
      <c r="EQ17" s="37">
        <f t="shared" si="10"/>
        <v>20.354380139848281</v>
      </c>
      <c r="ER17" s="37">
        <f t="shared" si="11"/>
        <v>37.09370133907052</v>
      </c>
      <c r="ES17" s="37">
        <f t="shared" si="12"/>
        <v>32.229391127618314</v>
      </c>
      <c r="ET17" s="37">
        <f t="shared" si="13"/>
        <v>2.4413269028634756</v>
      </c>
      <c r="EU17" s="37">
        <f t="shared" si="14"/>
        <v>13.367213616536407</v>
      </c>
      <c r="EV17" s="37">
        <f t="shared" si="15"/>
        <v>4.6986815882450905</v>
      </c>
      <c r="EW17" s="37">
        <f t="shared" si="16"/>
        <v>3.7094431887470165</v>
      </c>
      <c r="EX17" s="37">
        <f t="shared" si="17"/>
        <v>0.21012068997111299</v>
      </c>
      <c r="EY17" s="37">
        <f t="shared" si="18"/>
        <v>-17.219565121942299</v>
      </c>
      <c r="EZ17" s="37">
        <f t="shared" si="19"/>
        <v>-32.563772617044151</v>
      </c>
      <c r="FA17" s="37">
        <f t="shared" si="63"/>
        <v>20.354380139848281</v>
      </c>
      <c r="FB17" s="37">
        <f t="shared" si="64"/>
        <v>30.223658641036064</v>
      </c>
      <c r="FC17" s="37">
        <f t="shared" si="65"/>
        <v>24.296347108832972</v>
      </c>
      <c r="FD17" s="37">
        <f t="shared" si="66"/>
        <v>2.3560001571056732</v>
      </c>
      <c r="FE17" s="37">
        <f t="shared" si="67"/>
        <v>17.73649307953723</v>
      </c>
      <c r="FF17" s="37">
        <f t="shared" si="68"/>
        <v>4.3710955728108534</v>
      </c>
      <c r="FG17" s="37">
        <f t="shared" si="69"/>
        <v>5.0763669683888191</v>
      </c>
      <c r="FH17" s="37">
        <f t="shared" si="70"/>
        <v>0.34062391321153668</v>
      </c>
      <c r="FI17" s="37">
        <f t="shared" si="71"/>
        <v>-22.664126966807462</v>
      </c>
      <c r="FJ17" s="37">
        <f t="shared" si="72"/>
        <v>-48.695501836717959</v>
      </c>
      <c r="FK17" s="37">
        <f t="shared" si="82"/>
        <v>20.354380139848281</v>
      </c>
      <c r="FL17" s="37">
        <f t="shared" si="73"/>
        <v>30.223658641036064</v>
      </c>
      <c r="FM17" s="37">
        <f t="shared" si="74"/>
        <v>24.296347108832972</v>
      </c>
      <c r="FN17" s="37">
        <f t="shared" si="75"/>
        <v>2.3560001571056732</v>
      </c>
      <c r="FO17" s="37">
        <f t="shared" si="76"/>
        <v>17.73649307953723</v>
      </c>
      <c r="FP17" s="37">
        <f t="shared" si="77"/>
        <v>4.3710955728108534</v>
      </c>
      <c r="FQ17" s="37">
        <f t="shared" si="78"/>
        <v>5.0763669683888191</v>
      </c>
      <c r="FR17" s="37">
        <f t="shared" si="79"/>
        <v>0.31518103495666949</v>
      </c>
      <c r="FS17" s="37">
        <f t="shared" si="80"/>
        <v>-22.664126966807462</v>
      </c>
      <c r="FT17" s="37">
        <f t="shared" si="81"/>
        <v>-48.695501836717959</v>
      </c>
    </row>
    <row r="18" spans="1:176" ht="34" x14ac:dyDescent="0.2">
      <c r="A18" t="s">
        <v>52</v>
      </c>
      <c r="B18" s="17" t="s">
        <v>53</v>
      </c>
      <c r="C18" t="s">
        <v>17</v>
      </c>
      <c r="D18">
        <v>2023</v>
      </c>
      <c r="E18" t="s">
        <v>13</v>
      </c>
      <c r="F18" t="s">
        <v>334</v>
      </c>
      <c r="G18" t="s">
        <v>18</v>
      </c>
      <c r="H18" s="3" t="s">
        <v>54</v>
      </c>
      <c r="I18" s="13">
        <v>7556933</v>
      </c>
      <c r="J18" s="13">
        <v>2923497</v>
      </c>
      <c r="K18" s="13">
        <v>2509105</v>
      </c>
      <c r="L18" s="13">
        <v>85.825468608313955</v>
      </c>
      <c r="M18" s="39">
        <v>0</v>
      </c>
      <c r="N18" s="13">
        <v>19072602</v>
      </c>
      <c r="O18" s="13">
        <v>17304454</v>
      </c>
      <c r="P18" s="13">
        <v>10489233</v>
      </c>
      <c r="Q18" s="13">
        <v>10462577</v>
      </c>
      <c r="R18" s="13">
        <v>13969158</v>
      </c>
      <c r="S18" s="13">
        <v>12576939</v>
      </c>
      <c r="T18" s="13">
        <v>10207944</v>
      </c>
      <c r="U18" s="13">
        <v>9429626</v>
      </c>
      <c r="V18" s="13">
        <v>7755458</v>
      </c>
      <c r="W18" s="13">
        <v>7047241</v>
      </c>
      <c r="X18" s="13">
        <v>6851979</v>
      </c>
      <c r="Y18" s="13">
        <f>IF(M18=0,Z18,((M18/X18)^(1/$EG$8)-1)*100)</f>
        <v>10.779497870347555</v>
      </c>
      <c r="Z18" s="13">
        <f t="shared" si="0"/>
        <v>10.779497870347555</v>
      </c>
      <c r="AA18" s="13">
        <f t="shared" si="1"/>
        <v>10.842076462709848</v>
      </c>
      <c r="AB18" s="13">
        <f t="shared" si="2"/>
        <v>5.4668472379296729</v>
      </c>
      <c r="AC18" s="13">
        <f t="shared" si="3"/>
        <v>6.2332278949506437</v>
      </c>
      <c r="AD18" s="13">
        <f t="shared" si="4"/>
        <v>10.652141102228674</v>
      </c>
      <c r="AE18" s="13">
        <f t="shared" si="5"/>
        <v>8.2990011524309395</v>
      </c>
      <c r="AF18" s="13">
        <f t="shared" si="6"/>
        <v>8.3102631964518068</v>
      </c>
      <c r="AG18" s="13">
        <f t="shared" si="7"/>
        <v>4.2150582624967736</v>
      </c>
      <c r="AH18" s="13">
        <f t="shared" si="8"/>
        <v>1.4148494295718628</v>
      </c>
      <c r="AI18" s="14"/>
      <c r="AJ18" s="13">
        <v>6538725</v>
      </c>
      <c r="AK18" s="13">
        <v>4675315</v>
      </c>
      <c r="AL18" s="13">
        <v>2751116</v>
      </c>
      <c r="AM18" s="13">
        <v>2711414</v>
      </c>
      <c r="AN18" s="13">
        <v>4214277</v>
      </c>
      <c r="AO18" s="13">
        <v>3161031</v>
      </c>
      <c r="AP18" s="13">
        <v>3074741</v>
      </c>
      <c r="AQ18" s="13">
        <v>2695209</v>
      </c>
      <c r="AR18" s="13">
        <v>2084756</v>
      </c>
      <c r="AS18" s="13">
        <v>1533645</v>
      </c>
      <c r="AT18" s="13">
        <v>1227950</v>
      </c>
      <c r="AV18" s="13">
        <v>2240619</v>
      </c>
      <c r="AW18" s="13">
        <v>1956330</v>
      </c>
      <c r="AX18" s="13">
        <v>1569415</v>
      </c>
      <c r="AY18" s="13">
        <v>1563782</v>
      </c>
      <c r="AZ18" s="13">
        <v>2342872</v>
      </c>
      <c r="BA18" s="13">
        <v>2034760</v>
      </c>
      <c r="BB18" s="13">
        <v>1738207</v>
      </c>
      <c r="BC18" s="13">
        <v>1420400</v>
      </c>
      <c r="BD18" s="13">
        <v>1097448</v>
      </c>
      <c r="BE18" s="13">
        <v>865841</v>
      </c>
      <c r="BF18" s="13">
        <v>649802</v>
      </c>
      <c r="BH18" s="13">
        <v>2.9182672288327467</v>
      </c>
      <c r="BI18" s="13">
        <v>2.3898396487300202</v>
      </c>
      <c r="BJ18" s="13">
        <v>1.7529563563493404</v>
      </c>
      <c r="BK18" s="13">
        <v>1.7338823442142191</v>
      </c>
      <c r="BL18" s="13">
        <v>1.7987653614879515</v>
      </c>
      <c r="BM18" s="13">
        <v>1.553515402307889</v>
      </c>
      <c r="BN18" s="13">
        <v>1.7689153248145935</v>
      </c>
      <c r="BO18" s="13">
        <v>1.8975</v>
      </c>
      <c r="BP18" s="13">
        <v>1.8996398918217536</v>
      </c>
      <c r="BQ18" s="13">
        <v>1.771277867414456</v>
      </c>
      <c r="BR18" s="13">
        <v>1.8897294868282954</v>
      </c>
      <c r="BS18" s="13">
        <f t="shared" si="22"/>
        <v>2.3757065854154602</v>
      </c>
      <c r="BT18" s="13">
        <f t="shared" si="23"/>
        <v>2.3757065854154602</v>
      </c>
      <c r="BU18" s="13">
        <f t="shared" si="24"/>
        <v>2.643133670665998</v>
      </c>
      <c r="BV18" s="13">
        <f t="shared" si="25"/>
        <v>-0.93472875904462294</v>
      </c>
      <c r="BW18" s="13">
        <f t="shared" si="26"/>
        <v>-0.95178234203102674</v>
      </c>
      <c r="BX18" s="13">
        <f t="shared" si="27"/>
        <v>-0.81884853548759295</v>
      </c>
      <c r="BY18" s="13">
        <f t="shared" si="28"/>
        <v>-3.842495315248784</v>
      </c>
      <c r="BZ18" s="13">
        <f t="shared" si="29"/>
        <v>-1.6381131347379396</v>
      </c>
      <c r="CA18" s="13">
        <f t="shared" si="30"/>
        <v>0.13687826364143785</v>
      </c>
      <c r="CB18" s="13">
        <f t="shared" si="31"/>
        <v>0.2618746654281745</v>
      </c>
      <c r="CD18" s="13">
        <v>4473365</v>
      </c>
      <c r="CE18" s="13">
        <v>3216647</v>
      </c>
      <c r="CF18" s="13">
        <v>1485539</v>
      </c>
      <c r="CG18" s="13">
        <v>1348656</v>
      </c>
      <c r="CH18" s="13">
        <v>1844039</v>
      </c>
      <c r="CI18" s="13">
        <v>1108060</v>
      </c>
      <c r="CJ18" s="13">
        <v>1324661</v>
      </c>
      <c r="CK18" s="13">
        <v>1236687</v>
      </c>
      <c r="CL18" s="13">
        <v>976332</v>
      </c>
      <c r="CM18" s="13">
        <v>687098</v>
      </c>
      <c r="CN18" s="13">
        <v>552280</v>
      </c>
      <c r="CO18" s="34">
        <v>0</v>
      </c>
      <c r="CP18" s="34">
        <f t="shared" si="32"/>
        <v>8.5122022084075866</v>
      </c>
      <c r="CQ18" s="34">
        <f t="shared" si="33"/>
        <v>8.8453655569356915</v>
      </c>
      <c r="CR18" s="34">
        <f t="shared" si="34"/>
        <v>6.6835304874746324</v>
      </c>
      <c r="CS18" s="34">
        <f t="shared" si="35"/>
        <v>6.6905598094875121</v>
      </c>
      <c r="CT18" s="34">
        <f t="shared" si="36"/>
        <v>5.9624076774147285</v>
      </c>
      <c r="CU18" s="34">
        <f t="shared" si="37"/>
        <v>6.1810429731270515</v>
      </c>
      <c r="CV18" s="34">
        <f t="shared" si="38"/>
        <v>5.8726860494751199</v>
      </c>
      <c r="CW18" s="34">
        <f t="shared" si="39"/>
        <v>6.6387116305266121</v>
      </c>
      <c r="CX18" s="34">
        <f t="shared" si="40"/>
        <v>7.0668113660054965</v>
      </c>
      <c r="CY18" s="34">
        <f t="shared" si="41"/>
        <v>8.1391860630300474</v>
      </c>
      <c r="CZ18" s="34">
        <f t="shared" si="42"/>
        <v>10.544718237247654</v>
      </c>
      <c r="DA18" s="34">
        <f t="shared" si="43"/>
        <v>-2.1184821767751383</v>
      </c>
      <c r="DB18" s="34">
        <f t="shared" si="44"/>
        <v>-2.1184821767751383</v>
      </c>
      <c r="DC18" s="34">
        <f t="shared" si="45"/>
        <v>-1.9336323181447512</v>
      </c>
      <c r="DD18" s="34">
        <f t="shared" si="46"/>
        <v>-5.5403419133768228</v>
      </c>
      <c r="DE18" s="34">
        <f t="shared" si="47"/>
        <v>-6.2922837168185914</v>
      </c>
      <c r="DF18" s="34">
        <f t="shared" si="48"/>
        <v>-9.0649908892649016</v>
      </c>
      <c r="DG18" s="34">
        <f t="shared" si="49"/>
        <v>-10.131942048918363</v>
      </c>
      <c r="DH18" s="34">
        <f t="shared" si="50"/>
        <v>-13.612590463467466</v>
      </c>
      <c r="DI18" s="34">
        <f t="shared" si="51"/>
        <v>-14.293003716994212</v>
      </c>
      <c r="DJ18" s="34">
        <f t="shared" si="52"/>
        <v>-18.13575522673705</v>
      </c>
      <c r="DL18" s="13">
        <v>3181194</v>
      </c>
      <c r="DM18" s="13">
        <v>1953910</v>
      </c>
      <c r="DN18" s="13">
        <v>7632</v>
      </c>
      <c r="DO18" s="13">
        <v>74261</v>
      </c>
      <c r="DP18" s="13">
        <v>778158</v>
      </c>
      <c r="DQ18" s="13">
        <v>8022</v>
      </c>
      <c r="DR18" s="13">
        <v>433241</v>
      </c>
      <c r="DS18" s="13">
        <v>244108</v>
      </c>
      <c r="DT18" s="13">
        <v>212754</v>
      </c>
      <c r="DU18" s="13">
        <v>177201</v>
      </c>
      <c r="DV18" s="13">
        <v>159058</v>
      </c>
      <c r="DW18" s="41">
        <f t="shared" si="53"/>
        <v>657230.81818181823</v>
      </c>
      <c r="DX18" s="41">
        <f t="shared" si="54"/>
        <v>657230.81818181823</v>
      </c>
      <c r="DY18" s="41">
        <f t="shared" si="55"/>
        <v>404834.5</v>
      </c>
      <c r="DZ18" s="41">
        <f t="shared" si="56"/>
        <v>232715</v>
      </c>
      <c r="EA18" s="41">
        <f t="shared" si="57"/>
        <v>260850.375</v>
      </c>
      <c r="EB18" s="41">
        <f t="shared" si="58"/>
        <v>287506</v>
      </c>
      <c r="EC18" s="41">
        <f t="shared" si="59"/>
        <v>205730.66666666666</v>
      </c>
      <c r="ED18" s="41">
        <f t="shared" si="60"/>
        <v>245272.4</v>
      </c>
      <c r="EE18" s="41">
        <f t="shared" si="61"/>
        <v>198280.25</v>
      </c>
      <c r="EF18" s="41">
        <f t="shared" si="62"/>
        <v>183004.33333333334</v>
      </c>
      <c r="EG18" s="38">
        <f>(COUNT(M18:X18)-1)</f>
        <v>11</v>
      </c>
      <c r="EQ18" s="37">
        <f t="shared" si="10"/>
        <v>87.973353783853057</v>
      </c>
      <c r="ER18" s="37">
        <f t="shared" si="11"/>
        <v>113.50996040907582</v>
      </c>
      <c r="ES18" s="37">
        <f t="shared" si="12"/>
        <v>115.78107115312893</v>
      </c>
      <c r="ET18" s="37">
        <f t="shared" si="13"/>
        <v>58.247759469762585</v>
      </c>
      <c r="EU18" s="37">
        <f t="shared" si="14"/>
        <v>63.96554161449928</v>
      </c>
      <c r="EV18" s="37">
        <f t="shared" si="15"/>
        <v>95.321735692496446</v>
      </c>
      <c r="EW18" s="37">
        <f t="shared" si="16"/>
        <v>69.258151616866854</v>
      </c>
      <c r="EX18" s="37">
        <f t="shared" si="17"/>
        <v>75.03069271760009</v>
      </c>
      <c r="EY18" s="37">
        <f t="shared" si="18"/>
        <v>51.939706651229947</v>
      </c>
      <c r="EZ18" s="37">
        <f t="shared" si="19"/>
        <v>32.59742881608998</v>
      </c>
      <c r="FA18" s="37">
        <f t="shared" si="63"/>
        <v>87.973353783853057</v>
      </c>
      <c r="FB18" s="37">
        <f t="shared" si="64"/>
        <v>250.86551153513949</v>
      </c>
      <c r="FC18" s="37">
        <f t="shared" si="65"/>
        <v>255.48371058776837</v>
      </c>
      <c r="FD18" s="37">
        <f t="shared" si="66"/>
        <v>57.770193670100738</v>
      </c>
      <c r="FE18" s="37">
        <f t="shared" si="67"/>
        <v>59.412984343080431</v>
      </c>
      <c r="FF18" s="37">
        <f t="shared" si="68"/>
        <v>159.82071241211418</v>
      </c>
      <c r="FG18" s="37">
        <f t="shared" si="69"/>
        <v>68.583010543743939</v>
      </c>
      <c r="FH18" s="37">
        <f t="shared" si="70"/>
        <v>108.16362200730592</v>
      </c>
      <c r="FI18" s="37">
        <f t="shared" si="71"/>
        <v>67.925789369022624</v>
      </c>
      <c r="FJ18" s="37">
        <f t="shared" si="72"/>
        <v>42.071567001804716</v>
      </c>
      <c r="FK18" s="37">
        <f t="shared" si="82"/>
        <v>87.973353783853057</v>
      </c>
      <c r="FL18" s="37">
        <f t="shared" si="73"/>
        <v>170.26494061361373</v>
      </c>
      <c r="FM18" s="37">
        <f t="shared" si="74"/>
        <v>173.67160672969339</v>
      </c>
      <c r="FN18" s="37">
        <f t="shared" si="75"/>
        <v>57.770193670100738</v>
      </c>
      <c r="FO18" s="37">
        <f t="shared" si="76"/>
        <v>59.412984343080431</v>
      </c>
      <c r="FP18" s="37">
        <f t="shared" si="77"/>
        <v>142.98260353874468</v>
      </c>
      <c r="FQ18" s="37">
        <f t="shared" si="78"/>
        <v>68.583010543743939</v>
      </c>
      <c r="FR18" s="37">
        <f t="shared" si="79"/>
        <v>108.16362200730592</v>
      </c>
      <c r="FS18" s="37">
        <f t="shared" si="80"/>
        <v>67.925789369022624</v>
      </c>
      <c r="FT18" s="37">
        <f t="shared" si="81"/>
        <v>42.071567001804716</v>
      </c>
    </row>
    <row r="19" spans="1:176" ht="34" x14ac:dyDescent="0.2">
      <c r="A19" t="s">
        <v>145</v>
      </c>
      <c r="B19" s="17" t="s">
        <v>146</v>
      </c>
      <c r="C19" t="s">
        <v>17</v>
      </c>
      <c r="D19">
        <v>2024</v>
      </c>
      <c r="E19" t="s">
        <v>55</v>
      </c>
      <c r="F19" t="s">
        <v>334</v>
      </c>
      <c r="G19" t="s">
        <v>26</v>
      </c>
      <c r="H19" s="3" t="s">
        <v>27</v>
      </c>
      <c r="I19" s="13">
        <v>9473418</v>
      </c>
      <c r="J19" s="13">
        <v>5110067</v>
      </c>
      <c r="K19" s="13">
        <v>592885</v>
      </c>
      <c r="L19" s="13">
        <v>11.602294059940897</v>
      </c>
      <c r="M19" s="13">
        <v>18412643</v>
      </c>
      <c r="N19" s="13">
        <v>14721987</v>
      </c>
      <c r="O19" s="13">
        <v>18349279</v>
      </c>
      <c r="P19" s="13">
        <v>13597888</v>
      </c>
      <c r="Q19" s="13">
        <v>11406296</v>
      </c>
      <c r="R19" s="13">
        <v>12484105</v>
      </c>
      <c r="S19" s="13">
        <v>15060969</v>
      </c>
      <c r="T19" s="13">
        <v>12943313</v>
      </c>
      <c r="U19" s="13">
        <v>12846048</v>
      </c>
      <c r="V19" s="13">
        <v>15844181</v>
      </c>
      <c r="W19" s="13">
        <v>11669063</v>
      </c>
      <c r="X19" s="13">
        <v>9309356</v>
      </c>
      <c r="Y19" s="13">
        <f>IF(M19=0,Z19,((M19/X19)^(1/$EG$8)-1)*100)</f>
        <v>6.3964050189222021</v>
      </c>
      <c r="Z19" s="13">
        <f t="shared" si="0"/>
        <v>4.6898744894130262</v>
      </c>
      <c r="AA19" s="13">
        <f t="shared" si="1"/>
        <v>7.8311840285249401</v>
      </c>
      <c r="AB19" s="13">
        <f t="shared" si="2"/>
        <v>4.8501310589408764</v>
      </c>
      <c r="AC19" s="13">
        <f t="shared" si="3"/>
        <v>2.9446001977350811</v>
      </c>
      <c r="AD19" s="13">
        <f t="shared" si="4"/>
        <v>8.3483277209754227</v>
      </c>
      <c r="AE19" s="13">
        <f t="shared" si="5"/>
        <v>6.8132582373116257</v>
      </c>
      <c r="AF19" s="13">
        <f t="shared" si="6"/>
        <v>8.3833263101040991</v>
      </c>
      <c r="AG19" s="13">
        <f t="shared" si="7"/>
        <v>19.394242778343052</v>
      </c>
      <c r="AH19" s="13">
        <f t="shared" si="8"/>
        <v>11.958784034077553</v>
      </c>
      <c r="AI19" s="13">
        <v>2922687</v>
      </c>
      <c r="AJ19" s="13">
        <v>2646991</v>
      </c>
      <c r="AK19" s="13">
        <v>4185358</v>
      </c>
      <c r="AL19" s="13">
        <v>2524174</v>
      </c>
      <c r="AM19" s="13">
        <v>2159291</v>
      </c>
      <c r="AN19" s="13">
        <v>2461091</v>
      </c>
      <c r="AO19" s="13">
        <v>3107216</v>
      </c>
      <c r="AP19" s="13">
        <v>2398467</v>
      </c>
      <c r="AQ19" s="13">
        <v>2668739</v>
      </c>
      <c r="AR19" s="13">
        <v>3779697</v>
      </c>
      <c r="AS19" s="13">
        <v>2499424</v>
      </c>
      <c r="AT19" s="13">
        <v>1751219</v>
      </c>
      <c r="AU19" s="13">
        <v>1639077</v>
      </c>
      <c r="AV19" s="13">
        <v>1531722</v>
      </c>
      <c r="AW19" s="13">
        <v>1684768</v>
      </c>
      <c r="AX19" s="13">
        <v>1340490</v>
      </c>
      <c r="AY19" s="13">
        <v>1290645</v>
      </c>
      <c r="AZ19" s="13">
        <v>1541949</v>
      </c>
      <c r="BA19" s="13">
        <v>1532886</v>
      </c>
      <c r="BB19" s="13">
        <v>1324843</v>
      </c>
      <c r="BC19" s="13">
        <v>1327894</v>
      </c>
      <c r="BD19" s="13">
        <v>1563242</v>
      </c>
      <c r="BE19" s="13">
        <v>1127669</v>
      </c>
      <c r="BF19" s="13">
        <v>971040</v>
      </c>
      <c r="BG19" s="13">
        <v>1.7831297736469978</v>
      </c>
      <c r="BH19" s="13">
        <v>1.7281145011953867</v>
      </c>
      <c r="BI19" s="13">
        <v>2.4842340310357272</v>
      </c>
      <c r="BJ19" s="13">
        <v>1.883023372050519</v>
      </c>
      <c r="BK19" s="13">
        <v>1.673032476010057</v>
      </c>
      <c r="BL19" s="13">
        <v>1.5960910510010382</v>
      </c>
      <c r="BM19" s="13">
        <v>2.0270365832814705</v>
      </c>
      <c r="BN19" s="13">
        <v>1.8103782863327957</v>
      </c>
      <c r="BO19" s="13">
        <v>2.0097530375165489</v>
      </c>
      <c r="BP19" s="13">
        <v>2.4178578876463144</v>
      </c>
      <c r="BQ19" s="13">
        <v>2.2164518134310689</v>
      </c>
      <c r="BR19" s="13">
        <v>1.8034468199044325</v>
      </c>
      <c r="BS19" s="13">
        <f t="shared" si="22"/>
        <v>-0.10294346463323167</v>
      </c>
      <c r="BT19" s="13">
        <f t="shared" si="23"/>
        <v>3.2544830340116793</v>
      </c>
      <c r="BU19" s="13">
        <f t="shared" si="24"/>
        <v>3.6225682267436943</v>
      </c>
      <c r="BV19" s="13">
        <f t="shared" si="25"/>
        <v>0.5411958016840801</v>
      </c>
      <c r="BW19" s="13">
        <f t="shared" si="26"/>
        <v>-0.83055280506807438</v>
      </c>
      <c r="BX19" s="13">
        <f t="shared" si="27"/>
        <v>-2.0151225681042328</v>
      </c>
      <c r="BY19" s="13">
        <f t="shared" si="28"/>
        <v>2.3650373622545962</v>
      </c>
      <c r="BZ19" s="13">
        <f t="shared" si="29"/>
        <v>9.5948192088246564E-2</v>
      </c>
      <c r="CA19" s="13">
        <f t="shared" si="30"/>
        <v>3.6763703650475321</v>
      </c>
      <c r="CB19" s="13">
        <f t="shared" si="31"/>
        <v>15.788043440089972</v>
      </c>
      <c r="CC19" s="13">
        <v>1138970</v>
      </c>
      <c r="CD19" s="13">
        <v>1086262</v>
      </c>
      <c r="CE19" s="13">
        <v>2419231</v>
      </c>
      <c r="CF19" s="13">
        <v>1189413</v>
      </c>
      <c r="CG19" s="13">
        <v>859205</v>
      </c>
      <c r="CH19" s="13">
        <v>902591</v>
      </c>
      <c r="CI19" s="13">
        <v>1516591</v>
      </c>
      <c r="CJ19" s="13">
        <v>1038254</v>
      </c>
      <c r="CK19" s="13">
        <v>1377047</v>
      </c>
      <c r="CL19" s="13">
        <v>2195455</v>
      </c>
      <c r="CM19" s="13">
        <v>1297942</v>
      </c>
      <c r="CN19" s="13">
        <v>739913</v>
      </c>
      <c r="CO19" s="34">
        <f>M19/AU19</f>
        <v>11.233543634618751</v>
      </c>
      <c r="CP19" s="34">
        <f t="shared" si="32"/>
        <v>9.6113961933040066</v>
      </c>
      <c r="CQ19" s="34">
        <f t="shared" si="33"/>
        <v>10.891279392770993</v>
      </c>
      <c r="CR19" s="34">
        <f t="shared" si="34"/>
        <v>10.143968250415893</v>
      </c>
      <c r="CS19" s="34">
        <f t="shared" si="35"/>
        <v>8.8376710869371511</v>
      </c>
      <c r="CT19" s="34">
        <f t="shared" si="36"/>
        <v>8.0963151180745925</v>
      </c>
      <c r="CU19" s="34">
        <f t="shared" si="37"/>
        <v>9.8252374931991024</v>
      </c>
      <c r="CV19" s="34">
        <f t="shared" si="38"/>
        <v>9.7696957299846101</v>
      </c>
      <c r="CW19" s="34">
        <f t="shared" si="39"/>
        <v>9.6740010874361957</v>
      </c>
      <c r="CX19" s="34">
        <f t="shared" si="40"/>
        <v>10.135462711467579</v>
      </c>
      <c r="CY19" s="34">
        <f t="shared" si="41"/>
        <v>10.347950506753312</v>
      </c>
      <c r="CZ19" s="34">
        <f t="shared" si="42"/>
        <v>9.5869953863898498</v>
      </c>
      <c r="DA19" s="34">
        <f t="shared" si="43"/>
        <v>1.4513101311578458</v>
      </c>
      <c r="DB19" s="34">
        <f t="shared" si="44"/>
        <v>2.5422881407766162E-2</v>
      </c>
      <c r="DC19" s="34">
        <f t="shared" si="45"/>
        <v>1.427367428134807</v>
      </c>
      <c r="DD19" s="34">
        <f t="shared" si="46"/>
        <v>0.70839401016904446</v>
      </c>
      <c r="DE19" s="34">
        <f t="shared" si="47"/>
        <v>-1.1558981755991682</v>
      </c>
      <c r="DF19" s="34">
        <f t="shared" si="48"/>
        <v>-2.7773441103440599</v>
      </c>
      <c r="DG19" s="34">
        <f t="shared" si="49"/>
        <v>0.49214300378264131</v>
      </c>
      <c r="DH19" s="34">
        <f t="shared" si="50"/>
        <v>0.47306014852881439</v>
      </c>
      <c r="DI19" s="34">
        <f t="shared" si="51"/>
        <v>0.30160237252836453</v>
      </c>
      <c r="DJ19" s="34">
        <f t="shared" si="52"/>
        <v>2.8206940132548652</v>
      </c>
      <c r="DK19" s="13">
        <v>779493</v>
      </c>
      <c r="DL19" s="13">
        <v>748687</v>
      </c>
      <c r="DM19" s="13">
        <v>2105536</v>
      </c>
      <c r="DN19" s="13">
        <v>910547</v>
      </c>
      <c r="DO19" s="13">
        <v>653328</v>
      </c>
      <c r="DP19" s="13">
        <v>698930</v>
      </c>
      <c r="DQ19" s="13">
        <v>1150456</v>
      </c>
      <c r="DR19" s="13">
        <v>633431</v>
      </c>
      <c r="DS19" s="13">
        <v>990855</v>
      </c>
      <c r="DT19" s="13">
        <v>1810539</v>
      </c>
      <c r="DU19" s="13">
        <v>929897</v>
      </c>
      <c r="DV19" s="13">
        <v>295627</v>
      </c>
      <c r="DW19" s="41">
        <f t="shared" si="53"/>
        <v>975610.5</v>
      </c>
      <c r="DX19" s="41">
        <f t="shared" si="54"/>
        <v>993439.36363636365</v>
      </c>
      <c r="DY19" s="41">
        <f t="shared" si="55"/>
        <v>1017914.6</v>
      </c>
      <c r="DZ19" s="41">
        <f t="shared" si="56"/>
        <v>897067.77777777775</v>
      </c>
      <c r="EA19" s="41">
        <f t="shared" si="57"/>
        <v>895382.875</v>
      </c>
      <c r="EB19" s="41">
        <f t="shared" si="58"/>
        <v>929962.14285714284</v>
      </c>
      <c r="EC19" s="41">
        <f t="shared" si="59"/>
        <v>968467.5</v>
      </c>
      <c r="ED19" s="41">
        <f t="shared" si="60"/>
        <v>932069.8</v>
      </c>
      <c r="EE19" s="41">
        <f t="shared" si="61"/>
        <v>1006729.5</v>
      </c>
      <c r="EF19" s="41">
        <f t="shared" si="62"/>
        <v>1012021</v>
      </c>
      <c r="EG19" s="38">
        <f>(COUNT(M19:X19)-1)</f>
        <v>11</v>
      </c>
      <c r="EQ19" s="37">
        <f t="shared" si="10"/>
        <v>81.364838151873087</v>
      </c>
      <c r="ER19" s="37">
        <f t="shared" si="11"/>
        <v>73.771696352544751</v>
      </c>
      <c r="ES19" s="37">
        <f t="shared" si="12"/>
        <v>102.27542307248112</v>
      </c>
      <c r="ET19" s="37">
        <f t="shared" si="13"/>
        <v>68.431475098356486</v>
      </c>
      <c r="EU19" s="37">
        <f t="shared" si="14"/>
        <v>46.105856328620341</v>
      </c>
      <c r="EV19" s="37">
        <f t="shared" si="15"/>
        <v>80.856035557226761</v>
      </c>
      <c r="EW19" s="37">
        <f t="shared" si="16"/>
        <v>87.670261346198288</v>
      </c>
      <c r="EX19" s="37">
        <f t="shared" si="17"/>
        <v>92.471879091999327</v>
      </c>
      <c r="EY19" s="37">
        <f t="shared" si="18"/>
        <v>185.50793519502406</v>
      </c>
      <c r="EZ19" s="37">
        <f t="shared" si="19"/>
        <v>167.46139871025429</v>
      </c>
      <c r="FA19" s="37">
        <f t="shared" si="63"/>
        <v>65.11262433664713</v>
      </c>
      <c r="FB19" s="37">
        <f t="shared" si="64"/>
        <v>59.872531479278607</v>
      </c>
      <c r="FC19" s="37">
        <f t="shared" si="65"/>
        <v>155.16409005749625</v>
      </c>
      <c r="FD19" s="37">
        <f t="shared" si="66"/>
        <v>85.796404454847845</v>
      </c>
      <c r="FE19" s="37">
        <f t="shared" si="67"/>
        <v>37.695418809512979</v>
      </c>
      <c r="FF19" s="37">
        <f t="shared" si="68"/>
        <v>65.663828711476228</v>
      </c>
      <c r="FG19" s="37">
        <f t="shared" si="69"/>
        <v>113.70644175165896</v>
      </c>
      <c r="FH19" s="37">
        <f t="shared" si="70"/>
        <v>76.760997019346547</v>
      </c>
      <c r="FI19" s="37">
        <f t="shared" si="71"/>
        <v>139.86224160810087</v>
      </c>
      <c r="FJ19" s="37">
        <f t="shared" si="72"/>
        <v>242.35989225916904</v>
      </c>
      <c r="FK19" s="37">
        <f t="shared" si="82"/>
        <v>65.11262433664713</v>
      </c>
      <c r="FL19" s="37">
        <f t="shared" si="73"/>
        <v>59.872531479278607</v>
      </c>
      <c r="FM19" s="37">
        <f t="shared" si="74"/>
        <v>153.41313460872169</v>
      </c>
      <c r="FN19" s="37">
        <f t="shared" si="75"/>
        <v>85.796404454847845</v>
      </c>
      <c r="FO19" s="37">
        <f t="shared" si="76"/>
        <v>37.695418809512979</v>
      </c>
      <c r="FP19" s="37">
        <f t="shared" si="77"/>
        <v>65.663828711476228</v>
      </c>
      <c r="FQ19" s="37">
        <f t="shared" si="78"/>
        <v>113.70644175165896</v>
      </c>
      <c r="FR19" s="37">
        <f t="shared" si="79"/>
        <v>76.760997019346547</v>
      </c>
      <c r="FS19" s="37">
        <f t="shared" si="80"/>
        <v>139.86224160810087</v>
      </c>
      <c r="FT19" s="37">
        <f t="shared" si="81"/>
        <v>242.35989225916904</v>
      </c>
    </row>
    <row r="20" spans="1:176" ht="34" x14ac:dyDescent="0.2">
      <c r="A20" t="s">
        <v>81</v>
      </c>
      <c r="B20" s="17" t="s">
        <v>82</v>
      </c>
      <c r="C20" t="s">
        <v>14</v>
      </c>
      <c r="D20">
        <v>2024</v>
      </c>
      <c r="E20" t="s">
        <v>20</v>
      </c>
      <c r="F20" t="s">
        <v>334</v>
      </c>
      <c r="G20" t="s">
        <v>24</v>
      </c>
      <c r="H20" s="3" t="s">
        <v>25</v>
      </c>
      <c r="I20" s="13">
        <v>28693227</v>
      </c>
      <c r="J20" s="13">
        <v>10359428</v>
      </c>
      <c r="K20" s="13">
        <v>1787940</v>
      </c>
      <c r="L20" s="13">
        <v>17.259061021515858</v>
      </c>
      <c r="M20" s="13">
        <v>18068624</v>
      </c>
      <c r="N20" s="13">
        <v>18007869</v>
      </c>
      <c r="O20" s="13">
        <v>17715097</v>
      </c>
      <c r="P20" s="13">
        <v>11618415</v>
      </c>
      <c r="Q20" s="13">
        <v>12074441</v>
      </c>
      <c r="R20" s="13">
        <v>16414673</v>
      </c>
      <c r="S20" s="13">
        <v>16340949</v>
      </c>
      <c r="T20" s="13">
        <v>14708072</v>
      </c>
      <c r="U20" s="13">
        <v>13979707</v>
      </c>
      <c r="V20" s="13">
        <v>13843154</v>
      </c>
      <c r="W20" s="13">
        <v>13526901</v>
      </c>
      <c r="X20" s="13">
        <v>14607102</v>
      </c>
      <c r="Y20" s="13">
        <f>IF(M20=0,Z20,((M20/X20)^(1/$EG$8)-1)*100)</f>
        <v>1.9521658417506194</v>
      </c>
      <c r="Z20" s="13">
        <f t="shared" si="0"/>
        <v>2.1150668692674124</v>
      </c>
      <c r="AA20" s="13">
        <f t="shared" si="1"/>
        <v>2.1665740198167915</v>
      </c>
      <c r="AB20" s="13">
        <f t="shared" si="2"/>
        <v>-2.8209044178460485</v>
      </c>
      <c r="AC20" s="13">
        <f t="shared" si="3"/>
        <v>-2.683576691982037</v>
      </c>
      <c r="AD20" s="13">
        <f t="shared" si="4"/>
        <v>1.8870220245821523</v>
      </c>
      <c r="AE20" s="13">
        <f t="shared" si="5"/>
        <v>0.13786714798202926</v>
      </c>
      <c r="AF20" s="13">
        <f t="shared" si="6"/>
        <v>-1.0915259167756486</v>
      </c>
      <c r="AG20" s="13">
        <f t="shared" si="7"/>
        <v>-1.77463240099347</v>
      </c>
      <c r="AH20" s="13">
        <f t="shared" si="8"/>
        <v>-3.7685289291070956</v>
      </c>
      <c r="AI20" s="13">
        <v>7792886</v>
      </c>
      <c r="AJ20" s="13">
        <v>7542986</v>
      </c>
      <c r="AK20" s="13">
        <v>5819886</v>
      </c>
      <c r="AL20" s="13">
        <v>4094887</v>
      </c>
      <c r="AM20" s="13">
        <v>4437419</v>
      </c>
      <c r="AN20" s="13">
        <v>5986061</v>
      </c>
      <c r="AO20" s="13">
        <v>5483863</v>
      </c>
      <c r="AP20" s="13">
        <v>5282420</v>
      </c>
      <c r="AQ20" s="13">
        <v>5008495</v>
      </c>
      <c r="AR20" s="13">
        <v>4553766</v>
      </c>
      <c r="AS20" s="13">
        <v>4352601</v>
      </c>
      <c r="AT20" s="13">
        <v>3893374</v>
      </c>
      <c r="AU20" s="13">
        <v>4543965</v>
      </c>
      <c r="AV20" s="13">
        <v>4324981</v>
      </c>
      <c r="AW20" s="13">
        <v>3709939</v>
      </c>
      <c r="AX20" s="13">
        <v>3176827</v>
      </c>
      <c r="AY20" s="13">
        <v>3186924</v>
      </c>
      <c r="AZ20" s="13">
        <v>4089157</v>
      </c>
      <c r="BA20" s="13">
        <v>4074909</v>
      </c>
      <c r="BB20" s="13">
        <v>3726439</v>
      </c>
      <c r="BC20" s="13">
        <v>3262209</v>
      </c>
      <c r="BD20" s="13">
        <v>3005084</v>
      </c>
      <c r="BE20" s="13">
        <v>2646487</v>
      </c>
      <c r="BF20" s="13">
        <v>2432272</v>
      </c>
      <c r="BG20" s="13">
        <v>1.7149969244921561</v>
      </c>
      <c r="BH20" s="13">
        <v>1.7440506675058225</v>
      </c>
      <c r="BI20" s="13">
        <v>1.5687282189814982</v>
      </c>
      <c r="BJ20" s="13">
        <v>1.2889864635373598</v>
      </c>
      <c r="BK20" s="13">
        <v>1.3923830627903269</v>
      </c>
      <c r="BL20" s="13">
        <v>1.4638863218017797</v>
      </c>
      <c r="BM20" s="13">
        <v>1.3457633041621297</v>
      </c>
      <c r="BN20" s="13">
        <v>1.417551716263167</v>
      </c>
      <c r="BO20" s="13">
        <v>1.5353078236250344</v>
      </c>
      <c r="BP20" s="13">
        <v>1.5153539801216871</v>
      </c>
      <c r="BQ20" s="13">
        <v>1.6446712188648573</v>
      </c>
      <c r="BR20" s="13">
        <v>1.6007148871507793</v>
      </c>
      <c r="BS20" s="13">
        <f t="shared" si="22"/>
        <v>0.62888700049104074</v>
      </c>
      <c r="BT20" s="13">
        <f t="shared" si="23"/>
        <v>-0.2016473623875803</v>
      </c>
      <c r="BU20" s="13">
        <f t="shared" si="24"/>
        <v>-0.22402751007497557</v>
      </c>
      <c r="BV20" s="13">
        <f t="shared" si="25"/>
        <v>-2.6711041435900418</v>
      </c>
      <c r="BW20" s="13">
        <f t="shared" si="26"/>
        <v>-1.5373231224499295</v>
      </c>
      <c r="BX20" s="13">
        <f t="shared" si="27"/>
        <v>-1.4782248840018886</v>
      </c>
      <c r="BY20" s="13">
        <f t="shared" si="28"/>
        <v>-3.410272778958523</v>
      </c>
      <c r="BZ20" s="13">
        <f t="shared" si="29"/>
        <v>-2.9922945935004219</v>
      </c>
      <c r="CA20" s="13">
        <f t="shared" si="30"/>
        <v>-1.3810230408782265</v>
      </c>
      <c r="CB20" s="13">
        <f t="shared" si="31"/>
        <v>-2.7028643929997931</v>
      </c>
      <c r="CC20" s="13">
        <v>3179216</v>
      </c>
      <c r="CD20" s="13">
        <v>3303455</v>
      </c>
      <c r="CE20" s="13">
        <v>2055641</v>
      </c>
      <c r="CF20" s="13">
        <v>940546</v>
      </c>
      <c r="CG20" s="13">
        <v>1434957</v>
      </c>
      <c r="CH20" s="13">
        <v>1910561</v>
      </c>
      <c r="CI20" s="13">
        <v>1500397</v>
      </c>
      <c r="CJ20" s="13">
        <v>1619824</v>
      </c>
      <c r="CK20" s="13">
        <v>1785490</v>
      </c>
      <c r="CL20" s="13">
        <v>1839645</v>
      </c>
      <c r="CM20" s="13">
        <v>1964059</v>
      </c>
      <c r="CN20" s="13">
        <v>1626588</v>
      </c>
      <c r="CO20" s="34">
        <f>M20/AU20</f>
        <v>3.9764003463935134</v>
      </c>
      <c r="CP20" s="34">
        <f t="shared" si="32"/>
        <v>4.1636874242915747</v>
      </c>
      <c r="CQ20" s="34">
        <f t="shared" si="33"/>
        <v>4.7750372715023079</v>
      </c>
      <c r="CR20" s="34">
        <f t="shared" si="34"/>
        <v>3.657238810926752</v>
      </c>
      <c r="CS20" s="34">
        <f t="shared" si="35"/>
        <v>3.7887445699991589</v>
      </c>
      <c r="CT20" s="34">
        <f t="shared" si="36"/>
        <v>4.0141948572774293</v>
      </c>
      <c r="CU20" s="34">
        <f t="shared" si="37"/>
        <v>4.0101383859124216</v>
      </c>
      <c r="CV20" s="34">
        <f t="shared" si="38"/>
        <v>3.9469509631044546</v>
      </c>
      <c r="CW20" s="34">
        <f t="shared" si="39"/>
        <v>4.285349896343245</v>
      </c>
      <c r="CX20" s="34">
        <f t="shared" si="40"/>
        <v>4.6065780523938766</v>
      </c>
      <c r="CY20" s="34">
        <f t="shared" si="41"/>
        <v>5.1112667472011006</v>
      </c>
      <c r="CZ20" s="34">
        <f t="shared" si="42"/>
        <v>6.0055380319306391</v>
      </c>
      <c r="DA20" s="34">
        <f t="shared" si="43"/>
        <v>-3.6788513830249614</v>
      </c>
      <c r="DB20" s="34">
        <f t="shared" si="44"/>
        <v>-3.5965403675331742</v>
      </c>
      <c r="DC20" s="34">
        <f t="shared" si="45"/>
        <v>-2.5153820930829296</v>
      </c>
      <c r="DD20" s="34">
        <f t="shared" si="46"/>
        <v>-6.0114012693875951</v>
      </c>
      <c r="DE20" s="34">
        <f t="shared" si="47"/>
        <v>-6.3688221991940246</v>
      </c>
      <c r="DF20" s="34">
        <f t="shared" si="48"/>
        <v>-6.4936535823274077</v>
      </c>
      <c r="DG20" s="34">
        <f t="shared" si="49"/>
        <v>-7.7595341458745359</v>
      </c>
      <c r="DH20" s="34">
        <f t="shared" si="50"/>
        <v>-9.961665640863993</v>
      </c>
      <c r="DI20" s="34">
        <f t="shared" si="51"/>
        <v>-10.639664909958102</v>
      </c>
      <c r="DJ20" s="34">
        <f t="shared" si="52"/>
        <v>-12.418323099329854</v>
      </c>
      <c r="DK20" s="13">
        <v>2243869</v>
      </c>
      <c r="DL20" s="13">
        <v>2376441</v>
      </c>
      <c r="DM20" s="13">
        <v>1412632</v>
      </c>
      <c r="DN20" s="13">
        <v>380577</v>
      </c>
      <c r="DO20" s="13">
        <v>700150</v>
      </c>
      <c r="DP20" s="13">
        <v>675760</v>
      </c>
      <c r="DQ20" s="13">
        <v>569552</v>
      </c>
      <c r="DR20" s="13">
        <v>557711</v>
      </c>
      <c r="DS20" s="13">
        <v>574786</v>
      </c>
      <c r="DT20" s="13">
        <v>633445</v>
      </c>
      <c r="DU20" s="13">
        <v>627713</v>
      </c>
      <c r="DV20" s="13">
        <v>589004</v>
      </c>
      <c r="DW20" s="41">
        <f t="shared" si="53"/>
        <v>945136.66666666663</v>
      </c>
      <c r="DX20" s="41">
        <f t="shared" si="54"/>
        <v>827070.09090909094</v>
      </c>
      <c r="DY20" s="41">
        <f t="shared" si="55"/>
        <v>672133</v>
      </c>
      <c r="DZ20" s="41">
        <f t="shared" si="56"/>
        <v>589855.33333333337</v>
      </c>
      <c r="EA20" s="41">
        <f t="shared" si="57"/>
        <v>616015.125</v>
      </c>
      <c r="EB20" s="41">
        <f t="shared" si="58"/>
        <v>603995.85714285716</v>
      </c>
      <c r="EC20" s="41">
        <f t="shared" si="59"/>
        <v>592035.16666666663</v>
      </c>
      <c r="ED20" s="41">
        <f t="shared" si="60"/>
        <v>596531.80000000005</v>
      </c>
      <c r="EE20" s="41">
        <f t="shared" si="61"/>
        <v>606237</v>
      </c>
      <c r="EF20" s="41">
        <f t="shared" si="62"/>
        <v>616720.66666666663</v>
      </c>
      <c r="EG20" s="38">
        <f>(COUNT(M20:X20)-1)</f>
        <v>11</v>
      </c>
      <c r="EQ20" s="37">
        <f t="shared" si="10"/>
        <v>28.457105853783307</v>
      </c>
      <c r="ER20" s="37">
        <f t="shared" si="11"/>
        <v>27.749121705217576</v>
      </c>
      <c r="ES20" s="37">
        <f t="shared" si="12"/>
        <v>29.902334432907935</v>
      </c>
      <c r="ET20" s="37">
        <f t="shared" si="13"/>
        <v>-18.198379131835232</v>
      </c>
      <c r="EU20" s="37">
        <f t="shared" si="14"/>
        <v>-13.372560847217587</v>
      </c>
      <c r="EV20" s="37">
        <f t="shared" si="15"/>
        <v>21.760575104192764</v>
      </c>
      <c r="EW20" s="37">
        <f t="shared" si="16"/>
        <v>2.833600430726916</v>
      </c>
      <c r="EX20" s="37">
        <f t="shared" si="17"/>
        <v>-5.3224752670052666</v>
      </c>
      <c r="EY20" s="37">
        <f t="shared" si="18"/>
        <v>-4.5967624410559704</v>
      </c>
      <c r="EZ20" s="37">
        <f t="shared" si="19"/>
        <v>-22.552825990120965</v>
      </c>
      <c r="FA20" s="37">
        <f t="shared" si="63"/>
        <v>45.347260449156522</v>
      </c>
      <c r="FB20" s="37">
        <f t="shared" si="64"/>
        <v>47.68218156891821</v>
      </c>
      <c r="FC20" s="37">
        <f t="shared" si="65"/>
        <v>45.613880546038672</v>
      </c>
      <c r="FD20" s="37">
        <f t="shared" si="66"/>
        <v>-15.262962537516431</v>
      </c>
      <c r="FE20" s="37">
        <f t="shared" si="67"/>
        <v>-17.172304594247901</v>
      </c>
      <c r="FF20" s="37">
        <f t="shared" si="68"/>
        <v>27.847092941405052</v>
      </c>
      <c r="FG20" s="37">
        <f t="shared" si="69"/>
        <v>2.1521025724121747</v>
      </c>
      <c r="FH20" s="37">
        <f t="shared" si="70"/>
        <v>-4.0784498002838054</v>
      </c>
      <c r="FI20" s="37">
        <f t="shared" si="71"/>
        <v>-3.5071907486135769</v>
      </c>
      <c r="FJ20" s="37">
        <f t="shared" si="72"/>
        <v>-28.34393030665332</v>
      </c>
      <c r="FK20" s="37">
        <f t="shared" si="82"/>
        <v>42.685658780674963</v>
      </c>
      <c r="FL20" s="37">
        <f t="shared" si="73"/>
        <v>41.623682557826363</v>
      </c>
      <c r="FM20" s="37">
        <f t="shared" si="74"/>
        <v>44.853501649361903</v>
      </c>
      <c r="FN20" s="37">
        <f t="shared" si="75"/>
        <v>-15.262962537516431</v>
      </c>
      <c r="FO20" s="37">
        <f t="shared" si="76"/>
        <v>-17.172304594247901</v>
      </c>
      <c r="FP20" s="37">
        <f t="shared" si="77"/>
        <v>27.847092941405052</v>
      </c>
      <c r="FQ20" s="37">
        <f t="shared" si="78"/>
        <v>2.1521025724121747</v>
      </c>
      <c r="FR20" s="37">
        <f t="shared" si="79"/>
        <v>-4.0784498002838054</v>
      </c>
      <c r="FS20" s="37">
        <f t="shared" si="80"/>
        <v>-3.5071907486135769</v>
      </c>
      <c r="FT20" s="37">
        <f t="shared" si="81"/>
        <v>-28.34393030665332</v>
      </c>
    </row>
    <row r="21" spans="1:176" ht="17" x14ac:dyDescent="0.2">
      <c r="A21" t="s">
        <v>36</v>
      </c>
      <c r="B21" s="17" t="s">
        <v>37</v>
      </c>
      <c r="C21" t="s">
        <v>38</v>
      </c>
      <c r="D21">
        <v>2023</v>
      </c>
      <c r="E21" t="s">
        <v>20</v>
      </c>
      <c r="F21" t="s">
        <v>334</v>
      </c>
      <c r="G21" t="s">
        <v>39</v>
      </c>
      <c r="H21" s="3" t="s">
        <v>40</v>
      </c>
      <c r="I21" s="13">
        <v>2789699</v>
      </c>
      <c r="J21" s="13">
        <v>213374</v>
      </c>
      <c r="K21" s="13">
        <v>127277</v>
      </c>
      <c r="L21" s="13">
        <v>59.649723021549015</v>
      </c>
      <c r="M21" s="39">
        <v>0</v>
      </c>
      <c r="N21" s="13">
        <v>17155814</v>
      </c>
      <c r="O21" s="13">
        <v>19915693</v>
      </c>
      <c r="P21" s="13">
        <v>16018787</v>
      </c>
      <c r="Q21" s="13">
        <v>13282379</v>
      </c>
      <c r="R21" s="13">
        <v>12093215</v>
      </c>
      <c r="S21" s="13">
        <v>12281189</v>
      </c>
      <c r="T21" s="13">
        <v>11212320</v>
      </c>
      <c r="U21" s="13">
        <v>9733245</v>
      </c>
      <c r="V21" s="13">
        <v>10829298</v>
      </c>
      <c r="W21" s="13">
        <v>11013132</v>
      </c>
      <c r="X21" s="13">
        <v>8093671</v>
      </c>
      <c r="Y21" s="13">
        <f>IF(M21=0,Z21,((M21/X21)^(1/$EG$8)-1)*100)</f>
        <v>7.8019404369257694</v>
      </c>
      <c r="Z21" s="13">
        <f t="shared" si="0"/>
        <v>7.8019404369257694</v>
      </c>
      <c r="AA21" s="13">
        <f t="shared" si="1"/>
        <v>10.522318354226169</v>
      </c>
      <c r="AB21" s="13">
        <f t="shared" si="2"/>
        <v>8.9081823874570087</v>
      </c>
      <c r="AC21" s="13">
        <f t="shared" si="3"/>
        <v>7.33290975265668</v>
      </c>
      <c r="AD21" s="13">
        <f t="shared" si="4"/>
        <v>7.1969621381567261</v>
      </c>
      <c r="AE21" s="13">
        <f t="shared" si="5"/>
        <v>6.7357699972876661</v>
      </c>
      <c r="AF21" s="13">
        <f t="shared" si="6"/>
        <v>4.7196126554126083</v>
      </c>
      <c r="AG21" s="13">
        <f t="shared" si="7"/>
        <v>10.192385756796863</v>
      </c>
      <c r="AH21" s="13">
        <f t="shared" si="8"/>
        <v>16.649437500637653</v>
      </c>
      <c r="AI21" s="14"/>
      <c r="AJ21" s="13">
        <v>4567639</v>
      </c>
      <c r="AK21" s="13">
        <v>4216823</v>
      </c>
      <c r="AL21" s="13">
        <v>3578165</v>
      </c>
      <c r="AM21" s="13">
        <v>3284732</v>
      </c>
      <c r="AN21" s="13">
        <v>2776300</v>
      </c>
      <c r="AO21" s="13">
        <v>2548033</v>
      </c>
      <c r="AP21" s="13">
        <v>2230657</v>
      </c>
      <c r="AQ21" s="13">
        <v>1788608</v>
      </c>
      <c r="AR21" s="13">
        <v>1729699</v>
      </c>
      <c r="AS21" s="13">
        <v>1403165</v>
      </c>
      <c r="AT21" s="13">
        <v>1171034</v>
      </c>
      <c r="AV21" s="13">
        <v>4215589</v>
      </c>
      <c r="AW21" s="13">
        <v>3898052</v>
      </c>
      <c r="AX21" s="13">
        <v>3442817</v>
      </c>
      <c r="AY21" s="13">
        <v>2903722</v>
      </c>
      <c r="AZ21" s="13">
        <v>2462159</v>
      </c>
      <c r="BA21" s="13">
        <v>2319531</v>
      </c>
      <c r="BB21" s="13">
        <v>2007450</v>
      </c>
      <c r="BC21" s="13">
        <v>1468134</v>
      </c>
      <c r="BD21" s="13">
        <v>1509620</v>
      </c>
      <c r="BE21" s="13">
        <v>1242240</v>
      </c>
      <c r="BF21" s="13">
        <v>979123</v>
      </c>
      <c r="BH21" s="13">
        <v>1.0835114618621502</v>
      </c>
      <c r="BI21" s="13">
        <v>1.0817770004094354</v>
      </c>
      <c r="BJ21" s="13">
        <v>1.039313155477041</v>
      </c>
      <c r="BK21" s="13">
        <v>1.13121435178712</v>
      </c>
      <c r="BL21" s="13">
        <v>1.1275876172091241</v>
      </c>
      <c r="BM21" s="13">
        <v>1.0985121561212159</v>
      </c>
      <c r="BN21" s="13">
        <v>1.1111893197838054</v>
      </c>
      <c r="BO21" s="13">
        <v>1.2182866141646471</v>
      </c>
      <c r="BP21" s="13">
        <v>1.1457843695764498</v>
      </c>
      <c r="BQ21" s="13">
        <v>1.1295442104585265</v>
      </c>
      <c r="BR21" s="13">
        <v>1.1960029536636356</v>
      </c>
      <c r="BS21" s="13">
        <f t="shared" si="22"/>
        <v>-0.99877939041580488</v>
      </c>
      <c r="BT21" s="13">
        <f t="shared" si="23"/>
        <v>-0.99877939041580488</v>
      </c>
      <c r="BU21" s="13">
        <f t="shared" si="24"/>
        <v>-1.1091372693499579</v>
      </c>
      <c r="BV21" s="13">
        <f t="shared" si="25"/>
        <v>-1.7399973422389303</v>
      </c>
      <c r="BW21" s="13">
        <f>((BK21/BR21)^(1/$EI$8)-1)*100</f>
        <v>-0.61690507658356264</v>
      </c>
      <c r="BX21" s="13">
        <f>((BL21/BR21)^(1/$EL$8)-1)*100</f>
        <v>-0.97694040245636105</v>
      </c>
      <c r="BY21" s="13">
        <f>((BM21/BR21)^(1/$EM$8)-1)*100</f>
        <v>-1.6861908699992711</v>
      </c>
      <c r="BZ21" s="13">
        <f>((BN21/BR21)^(1/$EN$8)-1)*100</f>
        <v>-1.8220518110832473</v>
      </c>
      <c r="CA21" s="13">
        <f>((BO21/BR21)^(1/$EO$8)-1)*100</f>
        <v>0.6172415285193189</v>
      </c>
      <c r="CB21" s="13">
        <f>((BP21/BR21)^(1/$EP$8)-1)*100</f>
        <v>-2.1219472499364733</v>
      </c>
      <c r="CD21" s="13">
        <v>341861</v>
      </c>
      <c r="CE21" s="13">
        <v>295326</v>
      </c>
      <c r="CF21" s="13">
        <v>169399</v>
      </c>
      <c r="CG21" s="13">
        <v>406981</v>
      </c>
      <c r="CH21" s="13">
        <v>503552</v>
      </c>
      <c r="CI21" s="13">
        <v>210602</v>
      </c>
      <c r="CJ21" s="13">
        <v>163638</v>
      </c>
      <c r="CK21" s="13">
        <v>144445</v>
      </c>
      <c r="CL21" s="13">
        <v>216174</v>
      </c>
      <c r="CM21" s="13">
        <v>143762</v>
      </c>
      <c r="CN21" s="13">
        <v>170274</v>
      </c>
      <c r="CO21" s="34">
        <v>0</v>
      </c>
      <c r="CP21" s="34">
        <f t="shared" si="32"/>
        <v>4.0696125737115265</v>
      </c>
      <c r="CQ21" s="34">
        <f t="shared" si="33"/>
        <v>5.1091398985955037</v>
      </c>
      <c r="CR21" s="34">
        <f t="shared" si="34"/>
        <v>4.6528139601959673</v>
      </c>
      <c r="CS21" s="34">
        <f t="shared" si="35"/>
        <v>4.5742598637197363</v>
      </c>
      <c r="CT21" s="34">
        <f t="shared" si="36"/>
        <v>4.9116304024232393</v>
      </c>
      <c r="CU21" s="34">
        <f t="shared" si="37"/>
        <v>5.2946862964970069</v>
      </c>
      <c r="CV21" s="34">
        <f t="shared" si="38"/>
        <v>5.5853545542852876</v>
      </c>
      <c r="CW21" s="34">
        <f t="shared" si="39"/>
        <v>6.629670724879337</v>
      </c>
      <c r="CX21" s="34">
        <f t="shared" si="40"/>
        <v>7.1735257879466356</v>
      </c>
      <c r="CY21" s="34">
        <f t="shared" si="41"/>
        <v>8.865542890262752</v>
      </c>
      <c r="CZ21" s="34">
        <f t="shared" si="42"/>
        <v>8.2662454053270125</v>
      </c>
      <c r="DA21" s="34">
        <f t="shared" ref="DA21:DA32" si="83">IF(CO21=0,DB21,((CO21/CZ21)^(1/$EG$8)-1)*100)</f>
        <v>-6.8410731063051289</v>
      </c>
      <c r="DB21" s="34">
        <f t="shared" ref="DB21:DB32" si="84">((CP21/CZ21)^(1/$EH$8)-1)*100</f>
        <v>-6.8410731063051289</v>
      </c>
      <c r="DC21" s="34">
        <f t="shared" ref="DC21:DC32" si="85">((CQ21/CZ21)^(1/$EI$8)-1)*100</f>
        <v>-5.2057124851389585</v>
      </c>
      <c r="DD21" s="34">
        <f t="shared" ref="DD21:DD32" si="86">((CR21/CZ21)^(1/$EJ$8)-1)*100</f>
        <v>-6.9318836310561682</v>
      </c>
      <c r="DE21" s="34">
        <f t="shared" ref="DE21:DE32" si="87">((CS21/CZ21)^(1/$EK$8)-1)*100</f>
        <v>-8.1059260535269235</v>
      </c>
      <c r="DF21" s="34">
        <f t="shared" ref="DF21:DF32" si="88">((CT21/CZ21)^(1/$EL$8)-1)*100</f>
        <v>-8.3105085175359967</v>
      </c>
      <c r="DG21" s="34">
        <f t="shared" ref="DG21:DG32" si="89">((CU21/CZ21)^(1/$EM$8)-1)*100</f>
        <v>-8.5241638541377895</v>
      </c>
      <c r="DH21" s="34">
        <f t="shared" ref="DH21:DH32" si="90">((CV21/CZ21)^(1/$EN$8)-1)*100</f>
        <v>-9.3358460552436675</v>
      </c>
      <c r="DI21" s="34">
        <f t="shared" ref="DI21:DI32" si="91">((CW21/CZ21)^(1/$EO$8)-1)*100</f>
        <v>-7.0902649673193707</v>
      </c>
      <c r="DJ21" s="34">
        <f t="shared" ref="DJ21:DJ32" si="92">((CX21/CZ21)^(1/$EP$8)-1)*100</f>
        <v>-6.8437098734751345</v>
      </c>
      <c r="DL21" s="13">
        <v>167375</v>
      </c>
      <c r="DM21" s="13">
        <v>166199</v>
      </c>
      <c r="DN21" s="13">
        <v>37579</v>
      </c>
      <c r="DO21" s="13">
        <v>231615</v>
      </c>
      <c r="DP21" s="13">
        <v>317796</v>
      </c>
      <c r="DQ21" s="13">
        <v>148548</v>
      </c>
      <c r="DR21" s="13">
        <v>133378</v>
      </c>
      <c r="DS21" s="13">
        <v>91532</v>
      </c>
      <c r="DT21" s="13">
        <v>106741</v>
      </c>
      <c r="DU21" s="13">
        <v>64374</v>
      </c>
      <c r="DV21" s="13">
        <v>94082</v>
      </c>
      <c r="DW21" s="41">
        <f t="shared" si="53"/>
        <v>141747.18181818182</v>
      </c>
      <c r="DX21" s="41">
        <f t="shared" si="54"/>
        <v>141747.18181818182</v>
      </c>
      <c r="DY21" s="41">
        <f t="shared" si="55"/>
        <v>139184.4</v>
      </c>
      <c r="DZ21" s="41">
        <f t="shared" si="56"/>
        <v>136182.77777777778</v>
      </c>
      <c r="EA21" s="41">
        <f t="shared" si="57"/>
        <v>148508.25</v>
      </c>
      <c r="EB21" s="41">
        <f t="shared" si="58"/>
        <v>136635.85714285713</v>
      </c>
      <c r="EC21" s="41">
        <f t="shared" si="59"/>
        <v>106442.5</v>
      </c>
      <c r="ED21" s="41">
        <f t="shared" si="60"/>
        <v>98021.4</v>
      </c>
      <c r="EE21" s="41">
        <f t="shared" si="61"/>
        <v>89182.25</v>
      </c>
      <c r="EF21" s="41">
        <f t="shared" si="62"/>
        <v>88399</v>
      </c>
      <c r="EG21" s="38">
        <f>(COUNT(M21:X21)-1)</f>
        <v>11</v>
      </c>
      <c r="EQ21" s="37">
        <f t="shared" si="10"/>
        <v>55.518215105695852</v>
      </c>
      <c r="ER21" s="37">
        <f t="shared" si="11"/>
        <v>67.72705282683043</v>
      </c>
      <c r="ES21" s="37">
        <f t="shared" si="12"/>
        <v>90.917395544432907</v>
      </c>
      <c r="ET21" s="37">
        <f t="shared" si="13"/>
        <v>75.549817759798671</v>
      </c>
      <c r="EU21" s="37">
        <f t="shared" si="14"/>
        <v>66.868887506333621</v>
      </c>
      <c r="EV21" s="37">
        <f t="shared" si="15"/>
        <v>65.781286036076082</v>
      </c>
      <c r="EW21" s="37">
        <f t="shared" si="16"/>
        <v>61.34376125915071</v>
      </c>
      <c r="EX21" s="37">
        <f t="shared" si="17"/>
        <v>46.687003145200691</v>
      </c>
      <c r="EY21" s="37">
        <f t="shared" si="18"/>
        <v>98.183629936172451</v>
      </c>
      <c r="EZ21" s="37">
        <f t="shared" si="19"/>
        <v>140.0255168688129</v>
      </c>
      <c r="FA21" s="37">
        <f t="shared" si="63"/>
        <v>55.518215105695852</v>
      </c>
      <c r="FB21" s="37">
        <f t="shared" si="64"/>
        <v>87.720070186129888</v>
      </c>
      <c r="FC21" s="37">
        <f t="shared" si="65"/>
        <v>118.05833271499442</v>
      </c>
      <c r="FD21" s="37">
        <f t="shared" si="66"/>
        <v>70.337913127062592</v>
      </c>
      <c r="FE21" s="37">
        <f t="shared" si="67"/>
        <v>92.941239345001605</v>
      </c>
      <c r="FF21" s="37">
        <f t="shared" si="68"/>
        <v>104.03081660268271</v>
      </c>
      <c r="FG21" s="37">
        <f t="shared" si="69"/>
        <v>82.746145286969295</v>
      </c>
      <c r="FH21" s="37">
        <f t="shared" si="70"/>
        <v>62.568787902153197</v>
      </c>
      <c r="FI21" s="37">
        <f t="shared" si="71"/>
        <v>123.37626640620358</v>
      </c>
      <c r="FJ21" s="37">
        <f t="shared" si="72"/>
        <v>182.29540594022197</v>
      </c>
      <c r="FK21" s="37">
        <f t="shared" si="82"/>
        <v>55.518215105695852</v>
      </c>
      <c r="FL21" s="37">
        <f t="shared" si="73"/>
        <v>87.720070186129888</v>
      </c>
      <c r="FM21" s="37">
        <f t="shared" si="74"/>
        <v>118.05833271499442</v>
      </c>
      <c r="FN21" s="37">
        <f t="shared" si="75"/>
        <v>70.337913127062592</v>
      </c>
      <c r="FO21" s="37">
        <f t="shared" si="76"/>
        <v>92.941239345001605</v>
      </c>
      <c r="FP21" s="37">
        <f t="shared" si="77"/>
        <v>98.671929054114116</v>
      </c>
      <c r="FQ21" s="37">
        <f t="shared" si="78"/>
        <v>82.746145286969295</v>
      </c>
      <c r="FR21" s="37">
        <f t="shared" si="79"/>
        <v>62.568787902153197</v>
      </c>
      <c r="FS21" s="37">
        <f t="shared" si="80"/>
        <v>123.37626640620358</v>
      </c>
      <c r="FT21" s="37">
        <f t="shared" si="81"/>
        <v>182.29540594022197</v>
      </c>
    </row>
    <row r="22" spans="1:176" ht="54" customHeight="1" x14ac:dyDescent="0.2">
      <c r="A22" t="s">
        <v>45</v>
      </c>
      <c r="B22" s="17" t="s">
        <v>46</v>
      </c>
      <c r="C22" t="s">
        <v>16</v>
      </c>
      <c r="D22">
        <v>2023</v>
      </c>
      <c r="E22" t="s">
        <v>47</v>
      </c>
      <c r="F22" t="s">
        <v>334</v>
      </c>
      <c r="G22" t="s">
        <v>48</v>
      </c>
      <c r="H22" s="3" t="s">
        <v>49</v>
      </c>
      <c r="I22" s="13">
        <v>10961947</v>
      </c>
      <c r="J22" s="13">
        <v>1581240</v>
      </c>
      <c r="K22" s="13">
        <v>265241</v>
      </c>
      <c r="L22" s="13">
        <v>16.774240469504946</v>
      </c>
      <c r="M22" s="39">
        <v>0</v>
      </c>
      <c r="N22" s="13">
        <v>15503828</v>
      </c>
      <c r="O22" s="13">
        <v>15029711</v>
      </c>
      <c r="P22" s="13">
        <v>11226406</v>
      </c>
      <c r="Q22" s="13">
        <v>8653158</v>
      </c>
      <c r="R22" s="13">
        <v>7596864</v>
      </c>
      <c r="S22" s="13">
        <v>6805882</v>
      </c>
      <c r="T22" s="13">
        <v>7250354</v>
      </c>
      <c r="U22" s="13">
        <v>6738651</v>
      </c>
      <c r="V22" s="13">
        <v>5506963</v>
      </c>
      <c r="W22" s="13">
        <v>4846297</v>
      </c>
      <c r="X22" s="13">
        <v>2220614</v>
      </c>
      <c r="Y22" s="13">
        <f>IF(M22=0,Z22,((M22/X22)^(1/$EG$8)-1)*100)</f>
        <v>21.449739275721711</v>
      </c>
      <c r="Z22" s="13">
        <f t="shared" si="0"/>
        <v>21.449739275721711</v>
      </c>
      <c r="AA22" s="13">
        <f t="shared" si="1"/>
        <v>23.67311054925738</v>
      </c>
      <c r="AB22" s="13">
        <f t="shared" si="2"/>
        <v>22.453431225767218</v>
      </c>
      <c r="AC22" s="13">
        <f t="shared" si="3"/>
        <v>21.44676115524917</v>
      </c>
      <c r="AD22" s="13">
        <f t="shared" si="4"/>
        <v>20.522618012496263</v>
      </c>
      <c r="AE22" s="13">
        <f t="shared" si="5"/>
        <v>26.70017875723445</v>
      </c>
      <c r="AF22" s="13">
        <f t="shared" si="6"/>
        <v>31.985120343754204</v>
      </c>
      <c r="AG22" s="13">
        <f t="shared" si="7"/>
        <v>35.3566804588068</v>
      </c>
      <c r="AH22" s="13">
        <f t="shared" si="8"/>
        <v>47.729924603419825</v>
      </c>
      <c r="AI22" s="14"/>
      <c r="AJ22" s="13">
        <v>8701686</v>
      </c>
      <c r="AK22" s="13">
        <v>7662525</v>
      </c>
      <c r="AL22" s="13">
        <v>5898685</v>
      </c>
      <c r="AM22" s="13">
        <v>4705804</v>
      </c>
      <c r="AN22" s="13">
        <v>4202948</v>
      </c>
      <c r="AO22" s="13">
        <v>3885345</v>
      </c>
      <c r="AP22" s="13">
        <v>3725149</v>
      </c>
      <c r="AQ22" s="13">
        <v>2995964</v>
      </c>
      <c r="AR22" s="13">
        <v>2379890</v>
      </c>
      <c r="AS22" s="13">
        <v>1865009</v>
      </c>
      <c r="AT22" s="13">
        <v>1075033</v>
      </c>
      <c r="AV22" s="13">
        <v>6833907</v>
      </c>
      <c r="AW22" s="13">
        <v>5692258</v>
      </c>
      <c r="AX22" s="13">
        <v>4828025</v>
      </c>
      <c r="AY22" s="13">
        <v>4403994</v>
      </c>
      <c r="AZ22" s="13">
        <v>4130296</v>
      </c>
      <c r="BA22" s="13">
        <v>3608262</v>
      </c>
      <c r="BB22" s="13">
        <v>3223227</v>
      </c>
      <c r="BC22" s="13">
        <v>2520378</v>
      </c>
      <c r="BD22" s="13">
        <v>1944098</v>
      </c>
      <c r="BE22" s="13">
        <v>1496099</v>
      </c>
      <c r="BF22" s="13">
        <v>859824</v>
      </c>
      <c r="BH22" s="13">
        <v>1.2733105674396799</v>
      </c>
      <c r="BI22" s="13">
        <v>1.3461310081166384</v>
      </c>
      <c r="BJ22" s="13">
        <v>1.2217594150817364</v>
      </c>
      <c r="BK22" s="13">
        <v>1.0685309743837073</v>
      </c>
      <c r="BL22" s="13">
        <v>1.0175900226037069</v>
      </c>
      <c r="BM22" s="13">
        <v>1.0767912640490076</v>
      </c>
      <c r="BN22" s="13">
        <v>1.1557203386543982</v>
      </c>
      <c r="BO22" s="13">
        <v>1.1886962987297938</v>
      </c>
      <c r="BP22" s="13">
        <v>1.2241615391816667</v>
      </c>
      <c r="BQ22" s="13">
        <v>1.2465812757043484</v>
      </c>
      <c r="BR22" s="13">
        <v>1.2502942462643518</v>
      </c>
      <c r="BS22" s="13">
        <f t="shared" si="22"/>
        <v>0.7412904272878329</v>
      </c>
      <c r="BT22" s="13">
        <f t="shared" si="23"/>
        <v>0.7412904272878329</v>
      </c>
      <c r="BU22" s="13">
        <f t="shared" si="24"/>
        <v>0.82399449251036039</v>
      </c>
      <c r="BV22" s="13">
        <f t="shared" si="25"/>
        <v>-0.28817095384295888</v>
      </c>
      <c r="BW22" s="13">
        <f t="shared" ref="BW22:BW33" si="93">((BK22/BR22)^(1/$EI$8)-1)*100</f>
        <v>-1.7303449716762231</v>
      </c>
      <c r="BX22" s="13">
        <f t="shared" ref="BX22:BX33" si="94">((BL22/BR22)^(1/$EL$8)-1)*100</f>
        <v>-3.3741261423639424</v>
      </c>
      <c r="BY22" s="13">
        <f t="shared" ref="BY22:BY33" si="95">((BM22/BR22)^(1/$EM$8)-1)*100</f>
        <v>-2.9436715856379636</v>
      </c>
      <c r="BZ22" s="13">
        <f t="shared" ref="BZ22:BZ33" si="96">((BN22/BR22)^(1/$EN$8)-1)*100</f>
        <v>-1.9471704283016589</v>
      </c>
      <c r="CA22" s="13">
        <f t="shared" ref="CA22:CA33" si="97">((BO22/BR22)^(1/$EO$8)-1)*100</f>
        <v>-1.6699577098679197</v>
      </c>
      <c r="CB22" s="13">
        <f t="shared" ref="CB22:CB33" si="98">((BP22/BR22)^(1/$EP$8)-1)*100</f>
        <v>-1.050580879694063</v>
      </c>
      <c r="CD22" s="13">
        <v>2019425</v>
      </c>
      <c r="CE22" s="13">
        <v>2109986</v>
      </c>
      <c r="CF22" s="13">
        <v>1204201</v>
      </c>
      <c r="CG22" s="13">
        <v>485817</v>
      </c>
      <c r="CH22" s="13">
        <v>72161</v>
      </c>
      <c r="CI22" s="13">
        <v>319057</v>
      </c>
      <c r="CJ22" s="13">
        <v>521718</v>
      </c>
      <c r="CK22" s="13">
        <v>495243</v>
      </c>
      <c r="CL22" s="13">
        <v>437533</v>
      </c>
      <c r="CM22" s="13">
        <v>350281</v>
      </c>
      <c r="CN22" s="13">
        <v>200298</v>
      </c>
      <c r="CO22" s="34">
        <v>0</v>
      </c>
      <c r="CP22" s="34">
        <f t="shared" si="32"/>
        <v>2.2686624210718702</v>
      </c>
      <c r="CQ22" s="34">
        <f t="shared" si="33"/>
        <v>2.6403776849187088</v>
      </c>
      <c r="CR22" s="34">
        <f t="shared" si="34"/>
        <v>2.3252584649002439</v>
      </c>
      <c r="CS22" s="34">
        <f t="shared" si="35"/>
        <v>1.9648432763532375</v>
      </c>
      <c r="CT22" s="34">
        <f t="shared" si="36"/>
        <v>1.8393025584607012</v>
      </c>
      <c r="CU22" s="34">
        <f t="shared" si="37"/>
        <v>1.8861939626335338</v>
      </c>
      <c r="CV22" s="34">
        <f t="shared" si="38"/>
        <v>2.2494084344664524</v>
      </c>
      <c r="CW22" s="34">
        <f t="shared" si="39"/>
        <v>2.6736668071217888</v>
      </c>
      <c r="CX22" s="34">
        <f t="shared" si="40"/>
        <v>2.8326570985619037</v>
      </c>
      <c r="CY22" s="34">
        <f t="shared" si="41"/>
        <v>3.2392889775342408</v>
      </c>
      <c r="CZ22" s="34">
        <f t="shared" si="42"/>
        <v>2.5826378421630474</v>
      </c>
      <c r="DA22" s="34">
        <f t="shared" si="83"/>
        <v>-1.2878441942346774</v>
      </c>
      <c r="DB22" s="34">
        <f t="shared" si="84"/>
        <v>-1.2878441942346774</v>
      </c>
      <c r="DC22" s="34">
        <f t="shared" si="85"/>
        <v>0.24597617436457053</v>
      </c>
      <c r="DD22" s="34">
        <f t="shared" si="86"/>
        <v>-1.3036787162473695</v>
      </c>
      <c r="DE22" s="34">
        <f t="shared" si="87"/>
        <v>-3.8304083184956594</v>
      </c>
      <c r="DF22" s="34">
        <f t="shared" si="88"/>
        <v>-5.5000430239632081</v>
      </c>
      <c r="DG22" s="34">
        <f t="shared" si="89"/>
        <v>-6.0915725640764524</v>
      </c>
      <c r="DH22" s="34">
        <f t="shared" si="90"/>
        <v>-3.3946446699848143</v>
      </c>
      <c r="DI22" s="34">
        <f t="shared" si="91"/>
        <v>1.1613441807469593</v>
      </c>
      <c r="DJ22" s="34">
        <f t="shared" si="92"/>
        <v>4.7285878087400146</v>
      </c>
      <c r="DL22" s="13">
        <v>354041</v>
      </c>
      <c r="DM22" s="13">
        <v>652467</v>
      </c>
      <c r="DN22" s="13">
        <v>-349754</v>
      </c>
      <c r="DO22" s="13">
        <v>-964183</v>
      </c>
      <c r="DP22" s="13">
        <v>-380920</v>
      </c>
      <c r="DQ22" s="13">
        <v>11361</v>
      </c>
      <c r="DR22" s="13">
        <v>184144</v>
      </c>
      <c r="DS22" s="13">
        <v>209447</v>
      </c>
      <c r="DT22" s="13">
        <v>225453</v>
      </c>
      <c r="DU22" s="13">
        <v>202328</v>
      </c>
      <c r="DV22" s="13">
        <v>23238</v>
      </c>
      <c r="DW22" s="41">
        <f t="shared" si="53"/>
        <v>15238.363636363636</v>
      </c>
      <c r="DX22" s="41">
        <f t="shared" ref="DX22:DX44" si="99">SUM(DL22:DV22)/COUNT(DL22:DV22)</f>
        <v>15238.363636363636</v>
      </c>
      <c r="DY22" s="41">
        <f t="shared" ref="DY22:DY44" si="100">SUM(DM22:DV22)/COUNT(DM22:DV22)</f>
        <v>-18641.900000000001</v>
      </c>
      <c r="DZ22" s="41">
        <f t="shared" ref="DZ22:DZ44" si="101">SUM(DN22:DV22)/COUNT(DN22:DV22)</f>
        <v>-93209.555555555562</v>
      </c>
      <c r="EA22" s="41">
        <f t="shared" ref="EA22:EA44" si="102">SUM(DO22:DV22)/COUNT(DO22:DV22)</f>
        <v>-61141.5</v>
      </c>
      <c r="EB22" s="41">
        <f t="shared" ref="EB22:EB44" si="103">SUM(DP22:DV22)/COUNT(DP22:DV22)</f>
        <v>67864.428571428565</v>
      </c>
      <c r="EC22" s="41">
        <f t="shared" ref="EC22:EC44" si="104">SUM(DQ22:DV22)/COUNT(DQ22:DV22)</f>
        <v>142661.83333333334</v>
      </c>
      <c r="ED22" s="41">
        <f t="shared" ref="ED22:ED44" si="105">SUM(DR22:DV22)/COUNT(DR22:DV22)</f>
        <v>168922</v>
      </c>
      <c r="EE22" s="41">
        <f t="shared" ref="EE22:EE44" si="106">SUM(DS22:DV22)/COUNT(DS22:DV22)</f>
        <v>165116.5</v>
      </c>
      <c r="EF22" s="41">
        <f t="shared" ref="EF22:EF44" si="107">SUM(DT22:DV22)/COUNT(DT22:DV22)</f>
        <v>150339.66666666666</v>
      </c>
      <c r="EG22" s="38">
        <f>(COUNT(M22:X22)-1)</f>
        <v>11</v>
      </c>
      <c r="EQ22" s="37">
        <f t="shared" si="10"/>
        <v>163.09691584977634</v>
      </c>
      <c r="ER22" s="37">
        <f t="shared" si="11"/>
        <v>169.90290311299194</v>
      </c>
      <c r="ES22" s="37">
        <f t="shared" si="12"/>
        <v>187.94144565171754</v>
      </c>
      <c r="ET22" s="37">
        <f t="shared" si="13"/>
        <v>174.51199672642599</v>
      </c>
      <c r="EU22" s="37">
        <f t="shared" si="14"/>
        <v>161.55420357839981</v>
      </c>
      <c r="EV22" s="37">
        <f t="shared" si="15"/>
        <v>149.31516434201225</v>
      </c>
      <c r="EW22" s="37">
        <f t="shared" si="16"/>
        <v>197.07890781024508</v>
      </c>
      <c r="EX22" s="37">
        <f t="shared" si="17"/>
        <v>240.7951165966509</v>
      </c>
      <c r="EY22" s="37">
        <f t="shared" si="18"/>
        <v>268.18623073281265</v>
      </c>
      <c r="EZ22" s="37">
        <f t="shared" si="19"/>
        <v>363.32066318225219</v>
      </c>
      <c r="FA22" s="37">
        <f t="shared" si="63"/>
        <v>163.09691584977634</v>
      </c>
      <c r="FB22" s="37">
        <f t="shared" si="64"/>
        <v>1156.7640116358807</v>
      </c>
      <c r="FC22" s="37">
        <f t="shared" si="65"/>
        <v>-1456.5474640093039</v>
      </c>
      <c r="FD22" s="37">
        <f t="shared" si="66"/>
        <v>338.21910953063582</v>
      </c>
      <c r="FE22" s="37">
        <f t="shared" si="67"/>
        <v>798.46946027324805</v>
      </c>
      <c r="FF22" s="37">
        <f t="shared" si="68"/>
        <v>-60.209669206446335</v>
      </c>
      <c r="FG22" s="37">
        <f t="shared" si="69"/>
        <v>193.15526996801879</v>
      </c>
      <c r="FH22" s="37">
        <f t="shared" si="70"/>
        <v>306.41856403181873</v>
      </c>
      <c r="FI22" s="37">
        <f t="shared" si="71"/>
        <v>353.23345718852033</v>
      </c>
      <c r="FJ22" s="37">
        <f t="shared" si="72"/>
        <v>499.53177647752625</v>
      </c>
      <c r="FK22" s="37">
        <f t="shared" si="82"/>
        <v>163.09691584977634</v>
      </c>
      <c r="FL22" s="37">
        <f t="shared" si="73"/>
        <v>254.85435466948792</v>
      </c>
      <c r="FM22" s="37">
        <f t="shared" si="74"/>
        <v>-1456.5474640093039</v>
      </c>
      <c r="FN22" s="37">
        <f t="shared" si="75"/>
        <v>261.76799508963899</v>
      </c>
      <c r="FO22" s="37">
        <f t="shared" si="76"/>
        <v>242.33130536759973</v>
      </c>
      <c r="FP22" s="37">
        <f t="shared" si="77"/>
        <v>-60.209669206446335</v>
      </c>
      <c r="FQ22" s="37">
        <f t="shared" si="78"/>
        <v>193.15526996801879</v>
      </c>
      <c r="FR22" s="37">
        <f t="shared" si="79"/>
        <v>306.41856403181873</v>
      </c>
      <c r="FS22" s="37">
        <f t="shared" si="80"/>
        <v>353.23345718852033</v>
      </c>
      <c r="FT22" s="37">
        <f t="shared" si="81"/>
        <v>499.53177647752625</v>
      </c>
    </row>
    <row r="23" spans="1:176" ht="17" x14ac:dyDescent="0.2">
      <c r="A23" t="s">
        <v>103</v>
      </c>
      <c r="B23" s="17" t="s">
        <v>104</v>
      </c>
      <c r="C23" t="s">
        <v>17</v>
      </c>
      <c r="D23">
        <v>2023</v>
      </c>
      <c r="E23" t="s">
        <v>15</v>
      </c>
      <c r="F23" t="s">
        <v>334</v>
      </c>
      <c r="G23" t="s">
        <v>24</v>
      </c>
      <c r="H23" s="3" t="s">
        <v>61</v>
      </c>
      <c r="I23" s="13">
        <v>11432852</v>
      </c>
      <c r="J23" s="13">
        <v>2903318</v>
      </c>
      <c r="K23" s="13">
        <v>334615</v>
      </c>
      <c r="L23" s="13">
        <v>11.525261786686819</v>
      </c>
      <c r="M23" s="39">
        <v>0</v>
      </c>
      <c r="N23" s="13">
        <v>13114809</v>
      </c>
      <c r="O23" s="13">
        <v>17767512</v>
      </c>
      <c r="P23" s="13">
        <v>9769712</v>
      </c>
      <c r="Q23" s="13">
        <v>5689099</v>
      </c>
      <c r="R23" s="13">
        <v>5327380</v>
      </c>
      <c r="S23" s="13">
        <v>4812458</v>
      </c>
      <c r="T23" s="13">
        <v>4533830</v>
      </c>
      <c r="U23" s="13">
        <v>3631193</v>
      </c>
      <c r="V23" s="13">
        <v>3906927</v>
      </c>
      <c r="W23" s="13">
        <v>3580136</v>
      </c>
      <c r="X23" s="13">
        <v>2278158</v>
      </c>
      <c r="Y23" s="13">
        <f>IF(M23=0,Z23,((M23/X23)^(1/$EG$8)-1)*100)</f>
        <v>19.129086869635902</v>
      </c>
      <c r="Z23" s="13">
        <f t="shared" si="0"/>
        <v>19.129086869635902</v>
      </c>
      <c r="AA23" s="13">
        <f t="shared" si="1"/>
        <v>25.636510066078699</v>
      </c>
      <c r="AB23" s="13">
        <f t="shared" si="2"/>
        <v>19.960216269750063</v>
      </c>
      <c r="AC23" s="13">
        <f t="shared" si="3"/>
        <v>13.967218787513103</v>
      </c>
      <c r="AD23" s="13">
        <f t="shared" si="4"/>
        <v>13.274073474811154</v>
      </c>
      <c r="AE23" s="13">
        <f t="shared" si="5"/>
        <v>14.756231562993239</v>
      </c>
      <c r="AF23" s="13">
        <f t="shared" si="6"/>
        <v>12.361201070841265</v>
      </c>
      <c r="AG23" s="13">
        <f t="shared" si="7"/>
        <v>19.697152372931413</v>
      </c>
      <c r="AH23" s="13">
        <f t="shared" si="8"/>
        <v>25.359670472357678</v>
      </c>
      <c r="AI23" s="14"/>
      <c r="AJ23" s="13">
        <v>6456853</v>
      </c>
      <c r="AK23" s="13">
        <v>8619734</v>
      </c>
      <c r="AL23" s="13">
        <v>4196955</v>
      </c>
      <c r="AM23" s="13">
        <v>2565572</v>
      </c>
      <c r="AN23" s="13">
        <v>1977318</v>
      </c>
      <c r="AO23" s="13">
        <v>1582957</v>
      </c>
      <c r="AP23" s="13">
        <v>1299889</v>
      </c>
      <c r="AQ23" s="13">
        <v>1094605</v>
      </c>
      <c r="AR23" s="13">
        <v>975514</v>
      </c>
      <c r="AS23" s="13">
        <v>529040</v>
      </c>
      <c r="AT23" s="13">
        <v>426816</v>
      </c>
      <c r="AV23" s="13">
        <v>5156151</v>
      </c>
      <c r="AW23" s="13">
        <v>7326065</v>
      </c>
      <c r="AX23" s="13">
        <v>3227377</v>
      </c>
      <c r="AY23" s="13">
        <v>1619343</v>
      </c>
      <c r="AZ23" s="13">
        <v>1255682</v>
      </c>
      <c r="BA23" s="13">
        <v>939770</v>
      </c>
      <c r="BB23" s="13">
        <v>762003</v>
      </c>
      <c r="BC23" s="13">
        <v>552818</v>
      </c>
      <c r="BD23" s="13">
        <v>435024</v>
      </c>
      <c r="BE23" s="13">
        <v>304750</v>
      </c>
      <c r="BF23" s="13">
        <v>162790</v>
      </c>
      <c r="BH23" s="13">
        <v>1.2522622010100171</v>
      </c>
      <c r="BI23" s="13">
        <v>1.1765844283390878</v>
      </c>
      <c r="BJ23" s="13">
        <v>1.3004229130963008</v>
      </c>
      <c r="BK23" s="13">
        <v>1.5843289531618687</v>
      </c>
      <c r="BL23" s="13">
        <v>1.5746964597724584</v>
      </c>
      <c r="BM23" s="13">
        <v>1.6844089511263394</v>
      </c>
      <c r="BN23" s="13">
        <v>1.705884360035328</v>
      </c>
      <c r="BO23" s="13">
        <v>1.9800458740489637</v>
      </c>
      <c r="BP23" s="13">
        <v>2.2424371988671887</v>
      </c>
      <c r="BQ23" s="13">
        <v>1.7359803117309269</v>
      </c>
      <c r="BR23" s="13">
        <v>2.6218809509183609</v>
      </c>
      <c r="BS23" s="13">
        <f t="shared" si="22"/>
        <v>-7.7001462648504937</v>
      </c>
      <c r="BT23" s="13">
        <f t="shared" si="23"/>
        <v>-7.7001462648504937</v>
      </c>
      <c r="BU23" s="13">
        <f t="shared" si="24"/>
        <v>-8.5182510888001879</v>
      </c>
      <c r="BV23" s="13">
        <f t="shared" si="25"/>
        <v>-8.391883154419288</v>
      </c>
      <c r="BW23" s="13">
        <f t="shared" si="93"/>
        <v>-5.4432606366638936</v>
      </c>
      <c r="BX23" s="13">
        <f t="shared" si="94"/>
        <v>-8.1461606613680964</v>
      </c>
      <c r="BY23" s="13">
        <f t="shared" si="95"/>
        <v>-8.4692724435810778</v>
      </c>
      <c r="BZ23" s="13">
        <f t="shared" si="96"/>
        <v>-10.188044021675003</v>
      </c>
      <c r="CA23" s="13">
        <f t="shared" si="97"/>
        <v>-8.9344542466397883</v>
      </c>
      <c r="CB23" s="13">
        <f t="shared" si="98"/>
        <v>-7.5187565364104092</v>
      </c>
      <c r="CD23" s="13">
        <v>1390761</v>
      </c>
      <c r="CE23" s="13">
        <v>1377809</v>
      </c>
      <c r="CF23" s="13">
        <v>1018410</v>
      </c>
      <c r="CG23" s="13">
        <v>1006435</v>
      </c>
      <c r="CH23" s="13">
        <v>717240</v>
      </c>
      <c r="CI23" s="13">
        <v>629771</v>
      </c>
      <c r="CJ23" s="13">
        <v>518935</v>
      </c>
      <c r="CK23" s="13">
        <v>540565</v>
      </c>
      <c r="CL23" s="13">
        <v>528316</v>
      </c>
      <c r="CM23" s="13">
        <v>198025</v>
      </c>
      <c r="CN23" s="13">
        <v>173856</v>
      </c>
      <c r="CO23" s="34">
        <v>0</v>
      </c>
      <c r="CP23" s="34">
        <f t="shared" si="32"/>
        <v>2.5435269448082494</v>
      </c>
      <c r="CQ23" s="34">
        <f t="shared" si="33"/>
        <v>2.4252462952485407</v>
      </c>
      <c r="CR23" s="34">
        <f t="shared" si="34"/>
        <v>3.0271368978585396</v>
      </c>
      <c r="CS23" s="34">
        <f t="shared" si="35"/>
        <v>3.5132143097540176</v>
      </c>
      <c r="CT23" s="34">
        <f t="shared" si="36"/>
        <v>4.2426187521999994</v>
      </c>
      <c r="CU23" s="34">
        <f t="shared" si="37"/>
        <v>5.1208891537291041</v>
      </c>
      <c r="CV23" s="34">
        <f t="shared" si="38"/>
        <v>5.9498847117399798</v>
      </c>
      <c r="CW23" s="34">
        <f t="shared" si="39"/>
        <v>6.5685144116146725</v>
      </c>
      <c r="CX23" s="34">
        <f t="shared" si="40"/>
        <v>8.9809458788480629</v>
      </c>
      <c r="CY23" s="34">
        <f t="shared" si="41"/>
        <v>11.747780147662018</v>
      </c>
      <c r="CZ23" s="34">
        <f t="shared" si="42"/>
        <v>13.994459119110511</v>
      </c>
      <c r="DA23" s="34">
        <f t="shared" si="83"/>
        <v>-15.676616872906601</v>
      </c>
      <c r="DB23" s="34">
        <f t="shared" si="84"/>
        <v>-15.676616872906601</v>
      </c>
      <c r="DC23" s="34">
        <f t="shared" si="85"/>
        <v>-17.695763133031161</v>
      </c>
      <c r="DD23" s="34">
        <f t="shared" si="86"/>
        <v>-17.418171815683348</v>
      </c>
      <c r="DE23" s="34">
        <f t="shared" si="87"/>
        <v>-17.917648560954902</v>
      </c>
      <c r="DF23" s="34">
        <f t="shared" si="88"/>
        <v>-18.037918046665457</v>
      </c>
      <c r="DG23" s="34">
        <f t="shared" si="89"/>
        <v>-18.214210294439948</v>
      </c>
      <c r="DH23" s="34">
        <f t="shared" si="90"/>
        <v>-19.250822340396745</v>
      </c>
      <c r="DI23" s="34">
        <f t="shared" si="91"/>
        <v>-22.285209647175265</v>
      </c>
      <c r="DJ23" s="34">
        <f t="shared" si="92"/>
        <v>-19.89069190944036</v>
      </c>
      <c r="DL23" s="13">
        <v>420707</v>
      </c>
      <c r="DM23" s="13">
        <v>617557</v>
      </c>
      <c r="DN23" s="13">
        <v>435229</v>
      </c>
      <c r="DO23" s="13">
        <v>436529</v>
      </c>
      <c r="DP23" s="13">
        <v>299765</v>
      </c>
      <c r="DQ23" s="13">
        <v>277271</v>
      </c>
      <c r="DR23" s="13">
        <v>271185</v>
      </c>
      <c r="DS23" s="13">
        <v>274165</v>
      </c>
      <c r="DT23" s="13">
        <v>333159</v>
      </c>
      <c r="DU23" s="13">
        <v>176443</v>
      </c>
      <c r="DV23" s="13">
        <v>35222</v>
      </c>
      <c r="DW23" s="41">
        <f t="shared" si="53"/>
        <v>325202.90909090912</v>
      </c>
      <c r="DX23" s="41">
        <f t="shared" si="99"/>
        <v>325202.90909090912</v>
      </c>
      <c r="DY23" s="41">
        <f t="shared" si="100"/>
        <v>315652.5</v>
      </c>
      <c r="DZ23" s="41">
        <f t="shared" si="101"/>
        <v>282107.55555555556</v>
      </c>
      <c r="EA23" s="41">
        <f t="shared" si="102"/>
        <v>262967.375</v>
      </c>
      <c r="EB23" s="41">
        <f t="shared" si="103"/>
        <v>238172.85714285713</v>
      </c>
      <c r="EC23" s="41">
        <f t="shared" si="104"/>
        <v>227907.5</v>
      </c>
      <c r="ED23" s="41">
        <f t="shared" si="105"/>
        <v>218034.8</v>
      </c>
      <c r="EE23" s="41">
        <f t="shared" si="106"/>
        <v>204747.25</v>
      </c>
      <c r="EF23" s="41">
        <f t="shared" si="107"/>
        <v>181608</v>
      </c>
      <c r="EG23" s="38">
        <f>(COUNT(M23:X23)-1)</f>
        <v>11</v>
      </c>
      <c r="EQ23" s="37">
        <f t="shared" si="10"/>
        <v>120.36771272771779</v>
      </c>
      <c r="ER23" s="37">
        <f t="shared" si="11"/>
        <v>127.99829356214255</v>
      </c>
      <c r="ES23" s="37">
        <f t="shared" si="12"/>
        <v>173.99481111493532</v>
      </c>
      <c r="ET23" s="37">
        <f t="shared" si="13"/>
        <v>133.60738325344323</v>
      </c>
      <c r="EU23" s="37">
        <f t="shared" si="14"/>
        <v>98.964001925618646</v>
      </c>
      <c r="EV23" s="37">
        <f t="shared" si="15"/>
        <v>87.84492533357934</v>
      </c>
      <c r="EW23" s="37">
        <f t="shared" si="16"/>
        <v>100.62658685289338</v>
      </c>
      <c r="EX23" s="37">
        <f t="shared" si="17"/>
        <v>79.994530101504409</v>
      </c>
      <c r="EY23" s="37">
        <f t="shared" si="18"/>
        <v>140.63082329191022</v>
      </c>
      <c r="EZ23" s="37">
        <f t="shared" si="19"/>
        <v>194.58409656999555</v>
      </c>
      <c r="FA23" s="37">
        <f t="shared" si="63"/>
        <v>120.36771272771779</v>
      </c>
      <c r="FB23" s="37">
        <f t="shared" si="64"/>
        <v>169.39535412364174</v>
      </c>
      <c r="FC23" s="37">
        <f t="shared" si="65"/>
        <v>259.09766438530869</v>
      </c>
      <c r="FD23" s="37">
        <f t="shared" si="66"/>
        <v>185.13897702048911</v>
      </c>
      <c r="FE23" s="37">
        <f t="shared" si="67"/>
        <v>140.0343597947159</v>
      </c>
      <c r="FF23" s="37">
        <f t="shared" si="68"/>
        <v>115.48539028675603</v>
      </c>
      <c r="FG23" s="37">
        <f t="shared" si="69"/>
        <v>131.23202366748768</v>
      </c>
      <c r="FH23" s="37">
        <f t="shared" si="70"/>
        <v>104.86821614333864</v>
      </c>
      <c r="FI23" s="37">
        <f t="shared" si="71"/>
        <v>187.70843931340326</v>
      </c>
      <c r="FJ23" s="37">
        <f t="shared" si="72"/>
        <v>283.82499321161259</v>
      </c>
      <c r="FK23" s="37">
        <f t="shared" si="82"/>
        <v>120.36771272771779</v>
      </c>
      <c r="FL23" s="37">
        <f t="shared" si="73"/>
        <v>169.39535412364174</v>
      </c>
      <c r="FM23" s="37">
        <f t="shared" si="74"/>
        <v>259.09766438530869</v>
      </c>
      <c r="FN23" s="37">
        <f t="shared" si="75"/>
        <v>185.13897702048911</v>
      </c>
      <c r="FO23" s="37">
        <f t="shared" si="76"/>
        <v>140.0343597947159</v>
      </c>
      <c r="FP23" s="37">
        <f t="shared" si="77"/>
        <v>115.48539028675603</v>
      </c>
      <c r="FQ23" s="37">
        <f t="shared" si="78"/>
        <v>131.23202366748768</v>
      </c>
      <c r="FR23" s="37">
        <f t="shared" si="79"/>
        <v>104.86821614333864</v>
      </c>
      <c r="FS23" s="37">
        <f t="shared" si="80"/>
        <v>187.70843931340326</v>
      </c>
      <c r="FT23" s="37">
        <f t="shared" si="81"/>
        <v>283.82499321161259</v>
      </c>
    </row>
    <row r="24" spans="1:176" ht="34" x14ac:dyDescent="0.2">
      <c r="A24" t="s">
        <v>116</v>
      </c>
      <c r="B24" s="17" t="s">
        <v>117</v>
      </c>
      <c r="C24" t="s">
        <v>14</v>
      </c>
      <c r="D24">
        <v>2023</v>
      </c>
      <c r="E24" t="s">
        <v>56</v>
      </c>
      <c r="F24" t="s">
        <v>334</v>
      </c>
      <c r="G24" t="s">
        <v>18</v>
      </c>
      <c r="H24" s="3" t="s">
        <v>54</v>
      </c>
      <c r="I24" s="13">
        <v>3688292</v>
      </c>
      <c r="J24" s="13">
        <v>1960110</v>
      </c>
      <c r="K24" s="13">
        <v>132463</v>
      </c>
      <c r="L24" s="13">
        <v>6.7579370545530608</v>
      </c>
      <c r="M24" s="39">
        <v>0</v>
      </c>
      <c r="N24" s="13">
        <v>12770403</v>
      </c>
      <c r="O24" s="13">
        <v>14942642</v>
      </c>
      <c r="P24" s="13">
        <v>9202039</v>
      </c>
      <c r="Q24" s="13">
        <v>12876547</v>
      </c>
      <c r="R24" s="13">
        <v>10771101</v>
      </c>
      <c r="S24" s="13">
        <v>8574950</v>
      </c>
      <c r="T24" s="13">
        <v>11688364</v>
      </c>
      <c r="U24" s="13">
        <v>11224506</v>
      </c>
      <c r="V24" s="13">
        <v>8418535</v>
      </c>
      <c r="W24" s="13">
        <v>7378142</v>
      </c>
      <c r="X24" s="13">
        <v>9219730</v>
      </c>
      <c r="Y24" s="13">
        <f>IF(M24=0,Z24,((M24/X24)^(1/$EG$8)-1)*100)</f>
        <v>3.3114935239895615</v>
      </c>
      <c r="Z24" s="13">
        <f t="shared" si="0"/>
        <v>3.3114935239895615</v>
      </c>
      <c r="AA24" s="13">
        <f t="shared" si="1"/>
        <v>5.5117973113147922</v>
      </c>
      <c r="AB24" s="13">
        <f t="shared" si="2"/>
        <v>-2.4005406259575146E-2</v>
      </c>
      <c r="AC24" s="13">
        <f t="shared" si="3"/>
        <v>4.8880201419983615</v>
      </c>
      <c r="AD24" s="13">
        <f t="shared" si="4"/>
        <v>-1.2010720307967238</v>
      </c>
      <c r="AE24" s="13">
        <f t="shared" si="5"/>
        <v>4.8593364115250059</v>
      </c>
      <c r="AF24" s="13">
        <f t="shared" si="6"/>
        <v>5.0418249480026933</v>
      </c>
      <c r="AG24" s="13">
        <f t="shared" si="7"/>
        <v>-2.9848767767388207</v>
      </c>
      <c r="AH24" s="13">
        <f t="shared" si="8"/>
        <v>-10.542984855144045</v>
      </c>
      <c r="AI24" s="14"/>
      <c r="AJ24" s="13">
        <v>2484885</v>
      </c>
      <c r="AK24" s="13">
        <v>2627180</v>
      </c>
      <c r="AL24" s="13">
        <v>2002253</v>
      </c>
      <c r="AM24" s="13">
        <v>2616916</v>
      </c>
      <c r="AN24" s="13">
        <v>1813066</v>
      </c>
      <c r="AO24" s="13">
        <v>1496367</v>
      </c>
      <c r="AP24" s="13">
        <v>2442155</v>
      </c>
      <c r="AQ24" s="13">
        <v>2219250</v>
      </c>
      <c r="AR24" s="13">
        <v>1604294</v>
      </c>
      <c r="AS24" s="13">
        <v>1150937</v>
      </c>
      <c r="AT24" s="13">
        <v>1613016</v>
      </c>
      <c r="AV24" s="13">
        <v>1856344</v>
      </c>
      <c r="AW24" s="13">
        <v>1913033</v>
      </c>
      <c r="AX24" s="13">
        <v>1536725</v>
      </c>
      <c r="AY24" s="13">
        <v>1819326</v>
      </c>
      <c r="AZ24" s="13">
        <v>1486359</v>
      </c>
      <c r="BA24" s="13">
        <v>1375007</v>
      </c>
      <c r="BB24" s="13">
        <v>1809918</v>
      </c>
      <c r="BC24" s="13">
        <v>1426167</v>
      </c>
      <c r="BD24" s="13">
        <v>1176644</v>
      </c>
      <c r="BE24" s="13">
        <v>1116806</v>
      </c>
      <c r="BF24" s="13">
        <v>1222312</v>
      </c>
      <c r="BH24" s="13">
        <v>1.338590799981038</v>
      </c>
      <c r="BI24" s="13">
        <v>1.3733061583360036</v>
      </c>
      <c r="BJ24" s="13">
        <v>1.3029351380370593</v>
      </c>
      <c r="BK24" s="13">
        <v>1.4383986157511077</v>
      </c>
      <c r="BL24" s="13">
        <v>1.2198035602435213</v>
      </c>
      <c r="BM24" s="13">
        <v>1.0882613688512131</v>
      </c>
      <c r="BN24" s="13">
        <v>1.3493180354027088</v>
      </c>
      <c r="BO24" s="13">
        <v>1.5560940619156101</v>
      </c>
      <c r="BP24" s="13">
        <v>1.3634489276280677</v>
      </c>
      <c r="BQ24" s="13">
        <v>1.0305612613112751</v>
      </c>
      <c r="BR24" s="13">
        <v>1.3196434298280635</v>
      </c>
      <c r="BS24" s="13">
        <f t="shared" si="22"/>
        <v>0.39939060390918879</v>
      </c>
      <c r="BT24" s="13">
        <f t="shared" si="23"/>
        <v>0.39939060390918879</v>
      </c>
      <c r="BU24" s="13">
        <f t="shared" si="24"/>
        <v>0.44386568609999788</v>
      </c>
      <c r="BV24" s="13">
        <f t="shared" si="25"/>
        <v>-0.15914888898184154</v>
      </c>
      <c r="BW24" s="13">
        <f t="shared" si="93"/>
        <v>0.9620297196757166</v>
      </c>
      <c r="BX24" s="13">
        <f t="shared" si="94"/>
        <v>-1.3026369706727658</v>
      </c>
      <c r="BY24" s="13">
        <f t="shared" si="95"/>
        <v>-3.7822221617273999</v>
      </c>
      <c r="BZ24" s="13">
        <f t="shared" si="96"/>
        <v>0.55749159952536154</v>
      </c>
      <c r="CA24" s="13">
        <f t="shared" si="97"/>
        <v>5.6476274664594595</v>
      </c>
      <c r="CB24" s="13">
        <f t="shared" si="98"/>
        <v>1.6461976710284487</v>
      </c>
      <c r="CD24" s="13">
        <v>601312</v>
      </c>
      <c r="CE24" s="13">
        <v>817421</v>
      </c>
      <c r="CF24" s="13">
        <v>694745</v>
      </c>
      <c r="CG24" s="13">
        <v>750652</v>
      </c>
      <c r="CH24" s="13">
        <v>250258</v>
      </c>
      <c r="CI24" s="13">
        <v>67677</v>
      </c>
      <c r="CJ24" s="13">
        <v>436332</v>
      </c>
      <c r="CK24" s="13">
        <v>708665</v>
      </c>
      <c r="CL24" s="13">
        <v>377115</v>
      </c>
      <c r="CM24" s="13">
        <v>-48554</v>
      </c>
      <c r="CN24" s="13">
        <v>374288</v>
      </c>
      <c r="CO24" s="34">
        <v>0</v>
      </c>
      <c r="CP24" s="34">
        <f t="shared" si="32"/>
        <v>6.8793300164193703</v>
      </c>
      <c r="CQ24" s="34">
        <f t="shared" si="33"/>
        <v>7.810969282809026</v>
      </c>
      <c r="CR24" s="34">
        <f t="shared" si="34"/>
        <v>5.9880844002668008</v>
      </c>
      <c r="CS24" s="34">
        <f t="shared" si="35"/>
        <v>7.0776468868141276</v>
      </c>
      <c r="CT24" s="34">
        <f t="shared" si="36"/>
        <v>7.2466348977602317</v>
      </c>
      <c r="CU24" s="34">
        <f t="shared" si="37"/>
        <v>6.2362955243136948</v>
      </c>
      <c r="CV24" s="34">
        <f t="shared" si="38"/>
        <v>6.4579522387202069</v>
      </c>
      <c r="CW24" s="34">
        <f t="shared" si="39"/>
        <v>7.8704008717071705</v>
      </c>
      <c r="CX24" s="34">
        <f t="shared" si="40"/>
        <v>7.1547001471983034</v>
      </c>
      <c r="CY24" s="34">
        <f t="shared" si="41"/>
        <v>6.6064670139666157</v>
      </c>
      <c r="CZ24" s="34">
        <f t="shared" si="42"/>
        <v>7.5428613970901051</v>
      </c>
      <c r="DA24" s="34">
        <f t="shared" si="83"/>
        <v>-0.916576985734463</v>
      </c>
      <c r="DB24" s="34">
        <f t="shared" si="84"/>
        <v>-0.916576985734463</v>
      </c>
      <c r="DC24" s="34">
        <f t="shared" si="85"/>
        <v>0.38883688777335834</v>
      </c>
      <c r="DD24" s="34">
        <f t="shared" si="86"/>
        <v>-2.8441460866840629</v>
      </c>
      <c r="DE24" s="34">
        <f t="shared" si="87"/>
        <v>-0.90530738853704662</v>
      </c>
      <c r="DF24" s="34">
        <f t="shared" si="88"/>
        <v>-0.66551551378511986</v>
      </c>
      <c r="DG24" s="34">
        <f t="shared" si="89"/>
        <v>-3.7328506002410999</v>
      </c>
      <c r="DH24" s="34">
        <f t="shared" si="90"/>
        <v>-3.8078403596841115</v>
      </c>
      <c r="DI24" s="34">
        <f t="shared" si="91"/>
        <v>1.4269988643260456</v>
      </c>
      <c r="DJ24" s="34">
        <f t="shared" si="92"/>
        <v>-2.6070199009025075</v>
      </c>
      <c r="DL24" s="13">
        <v>152860</v>
      </c>
      <c r="DM24" s="13">
        <v>310883</v>
      </c>
      <c r="DN24" s="13">
        <v>219107</v>
      </c>
      <c r="DO24" s="13">
        <v>109030</v>
      </c>
      <c r="DP24" s="13">
        <v>-98664</v>
      </c>
      <c r="DQ24" s="13">
        <v>-396570</v>
      </c>
      <c r="DR24" s="13">
        <v>31064</v>
      </c>
      <c r="DS24" s="13">
        <v>258781</v>
      </c>
      <c r="DT24" s="13">
        <v>61066</v>
      </c>
      <c r="DU24" s="13">
        <v>-422354</v>
      </c>
      <c r="DV24" s="13">
        <v>-75811</v>
      </c>
      <c r="DW24" s="41">
        <f t="shared" si="53"/>
        <v>13581.09090909091</v>
      </c>
      <c r="DX24" s="41">
        <f t="shared" si="99"/>
        <v>13581.09090909091</v>
      </c>
      <c r="DY24" s="41">
        <f t="shared" si="100"/>
        <v>-346.8</v>
      </c>
      <c r="DZ24" s="41">
        <f t="shared" si="101"/>
        <v>-34927.888888888891</v>
      </c>
      <c r="EA24" s="41">
        <f t="shared" si="102"/>
        <v>-66682.25</v>
      </c>
      <c r="EB24" s="41">
        <f t="shared" si="103"/>
        <v>-91784</v>
      </c>
      <c r="EC24" s="41">
        <f t="shared" si="104"/>
        <v>-90637.333333333328</v>
      </c>
      <c r="ED24" s="41">
        <f t="shared" si="105"/>
        <v>-29450.799999999999</v>
      </c>
      <c r="EE24" s="41">
        <f t="shared" si="106"/>
        <v>-44579.5</v>
      </c>
      <c r="EF24" s="41">
        <f t="shared" si="107"/>
        <v>-145699.66666666666</v>
      </c>
      <c r="EG24" s="38">
        <f>(COUNT(M24:X24)-1)</f>
        <v>11</v>
      </c>
      <c r="EQ24" s="37">
        <f t="shared" si="10"/>
        <v>26.034373241649277</v>
      </c>
      <c r="ER24" s="37">
        <f t="shared" si="11"/>
        <v>46.672363290907391</v>
      </c>
      <c r="ES24" s="37">
        <f t="shared" si="12"/>
        <v>66.102984741588017</v>
      </c>
      <c r="ET24" s="37">
        <f t="shared" si="13"/>
        <v>17.306765986908065</v>
      </c>
      <c r="EU24" s="37">
        <f t="shared" si="14"/>
        <v>60.779180884457247</v>
      </c>
      <c r="EV24" s="37">
        <f t="shared" si="15"/>
        <v>8.8239535502869693</v>
      </c>
      <c r="EW24" s="37">
        <f t="shared" si="16"/>
        <v>43.807243174196429</v>
      </c>
      <c r="EX24" s="37">
        <f t="shared" si="17"/>
        <v>58.860018624756897</v>
      </c>
      <c r="EY24" s="37">
        <f t="shared" si="18"/>
        <v>18.167509188958736</v>
      </c>
      <c r="EZ24" s="37">
        <f t="shared" si="19"/>
        <v>-52.669692958900079</v>
      </c>
      <c r="FA24" s="37">
        <f t="shared" si="63"/>
        <v>26.034373241649277</v>
      </c>
      <c r="FB24" s="37">
        <f t="shared" si="64"/>
        <v>178.00086812906662</v>
      </c>
      <c r="FC24" s="37">
        <f t="shared" si="65"/>
        <v>-14748.12294188695</v>
      </c>
      <c r="FD24" s="37">
        <f t="shared" si="66"/>
        <v>-9.8351089998433601</v>
      </c>
      <c r="FE24" s="37">
        <f t="shared" si="67"/>
        <v>35.934660446738164</v>
      </c>
      <c r="FF24" s="37">
        <f t="shared" si="68"/>
        <v>11.195299735584825</v>
      </c>
      <c r="FG24" s="37">
        <f t="shared" si="69"/>
        <v>91.725241714876177</v>
      </c>
      <c r="FH24" s="37">
        <f t="shared" si="70"/>
        <v>43.338983384971826</v>
      </c>
      <c r="FI24" s="37">
        <f t="shared" si="71"/>
        <v>-8.1977831282943221</v>
      </c>
      <c r="FJ24" s="37">
        <f t="shared" si="72"/>
        <v>-47.15093038412607</v>
      </c>
      <c r="FK24" s="37">
        <f t="shared" si="82"/>
        <v>26.034373241649277</v>
      </c>
      <c r="FL24" s="37">
        <f t="shared" si="73"/>
        <v>70.008544936361091</v>
      </c>
      <c r="FM24" s="37">
        <f t="shared" si="74"/>
        <v>-14748.12294188695</v>
      </c>
      <c r="FN24" s="37">
        <f t="shared" si="75"/>
        <v>-9.8351089998433601</v>
      </c>
      <c r="FO24" s="37">
        <f t="shared" si="76"/>
        <v>35.934660446738164</v>
      </c>
      <c r="FP24" s="37">
        <f t="shared" si="77"/>
        <v>11.195299735584825</v>
      </c>
      <c r="FQ24" s="37">
        <f t="shared" si="78"/>
        <v>65.710864761294644</v>
      </c>
      <c r="FR24" s="37">
        <f t="shared" si="79"/>
        <v>43.338983384971826</v>
      </c>
      <c r="FS24" s="37">
        <f t="shared" si="80"/>
        <v>-8.1977831282943221</v>
      </c>
      <c r="FT24" s="37">
        <f t="shared" si="81"/>
        <v>-47.15093038412607</v>
      </c>
    </row>
    <row r="25" spans="1:176" ht="34" x14ac:dyDescent="0.2">
      <c r="A25" t="s">
        <v>108</v>
      </c>
      <c r="B25" s="17" t="s">
        <v>109</v>
      </c>
      <c r="C25" t="s">
        <v>17</v>
      </c>
      <c r="D25">
        <v>2023</v>
      </c>
      <c r="E25" t="s">
        <v>41</v>
      </c>
      <c r="F25" t="s">
        <v>334</v>
      </c>
      <c r="G25" t="s">
        <v>24</v>
      </c>
      <c r="H25" s="3" t="s">
        <v>62</v>
      </c>
      <c r="I25" s="13">
        <v>10812641</v>
      </c>
      <c r="J25" s="13">
        <v>1429252</v>
      </c>
      <c r="K25" s="13">
        <v>824884</v>
      </c>
      <c r="L25" s="13">
        <v>57.71438486704934</v>
      </c>
      <c r="M25" s="39">
        <v>0</v>
      </c>
      <c r="N25" s="13">
        <v>12538973</v>
      </c>
      <c r="O25" s="13">
        <v>8662217</v>
      </c>
      <c r="P25" s="13">
        <v>8209486</v>
      </c>
      <c r="Q25" s="13">
        <v>6976207</v>
      </c>
      <c r="R25" s="13">
        <v>7741284</v>
      </c>
      <c r="S25" s="13">
        <v>8150655</v>
      </c>
      <c r="T25" s="13">
        <v>6992035</v>
      </c>
      <c r="U25" s="13">
        <v>6145557</v>
      </c>
      <c r="V25" s="13">
        <v>5746317</v>
      </c>
      <c r="W25" s="13">
        <v>5090399</v>
      </c>
      <c r="X25" s="13">
        <v>4492233</v>
      </c>
      <c r="Y25" s="13">
        <f>IF(M25=0,Z25,((M25/X25)^(1/$EG$8)-1)*100)</f>
        <v>10.810258839174015</v>
      </c>
      <c r="Z25" s="13">
        <f t="shared" si="0"/>
        <v>10.810258839174015</v>
      </c>
      <c r="AA25" s="13">
        <f t="shared" si="1"/>
        <v>7.5685212430459226</v>
      </c>
      <c r="AB25" s="13">
        <f t="shared" si="2"/>
        <v>7.8280401288170376</v>
      </c>
      <c r="AC25" s="13">
        <f t="shared" si="3"/>
        <v>6.489835207386152</v>
      </c>
      <c r="AD25" s="13">
        <f t="shared" si="4"/>
        <v>10.438806889188857</v>
      </c>
      <c r="AE25" s="13">
        <f t="shared" si="5"/>
        <v>9.251715207904665</v>
      </c>
      <c r="AF25" s="13">
        <f t="shared" si="6"/>
        <v>8.1495568709700095</v>
      </c>
      <c r="AG25" s="13">
        <f t="shared" si="7"/>
        <v>8.5531512999212023</v>
      </c>
      <c r="AH25" s="13">
        <f t="shared" si="8"/>
        <v>6.4497817917391176</v>
      </c>
      <c r="AI25" s="14"/>
      <c r="AJ25" s="13">
        <v>5427159</v>
      </c>
      <c r="AK25" s="13">
        <v>4043926</v>
      </c>
      <c r="AL25" s="13">
        <v>3888044</v>
      </c>
      <c r="AM25" s="13">
        <v>3105687</v>
      </c>
      <c r="AN25" s="13">
        <v>3244314</v>
      </c>
      <c r="AO25" s="13">
        <v>3087744</v>
      </c>
      <c r="AP25" s="13">
        <v>2628838</v>
      </c>
      <c r="AQ25" s="13">
        <v>2796664</v>
      </c>
      <c r="AR25" s="13">
        <v>3132477</v>
      </c>
      <c r="AS25" s="13">
        <v>2828891</v>
      </c>
      <c r="AT25" s="13">
        <v>2108223</v>
      </c>
      <c r="AV25" s="13">
        <v>2414753</v>
      </c>
      <c r="AW25" s="13">
        <v>2108356</v>
      </c>
      <c r="AX25" s="13">
        <v>2059853</v>
      </c>
      <c r="AY25" s="13">
        <v>1876220</v>
      </c>
      <c r="AZ25" s="13">
        <v>1994728</v>
      </c>
      <c r="BA25" s="13">
        <v>1942377</v>
      </c>
      <c r="BB25" s="13">
        <v>1455357</v>
      </c>
      <c r="BC25" s="13">
        <v>1302034</v>
      </c>
      <c r="BD25" s="13">
        <v>1287246</v>
      </c>
      <c r="BE25" s="13">
        <v>1144441</v>
      </c>
      <c r="BF25" s="13">
        <v>1133595</v>
      </c>
      <c r="BH25" s="13">
        <v>2.247500676052582</v>
      </c>
      <c r="BI25" s="13">
        <v>1.9180470470831301</v>
      </c>
      <c r="BJ25" s="13">
        <v>1.8875346930096468</v>
      </c>
      <c r="BK25" s="13">
        <v>1.655289358390807</v>
      </c>
      <c r="BL25" s="13">
        <v>1.6264443071937627</v>
      </c>
      <c r="BM25" s="13">
        <v>1.5896728595941982</v>
      </c>
      <c r="BN25" s="13">
        <v>1.8063183122766442</v>
      </c>
      <c r="BO25" s="13">
        <v>2.1479193323676649</v>
      </c>
      <c r="BP25" s="13">
        <v>2.4334719237814681</v>
      </c>
      <c r="BQ25" s="13">
        <v>2.471853944414784</v>
      </c>
      <c r="BR25" s="13">
        <v>1.8597673772379024</v>
      </c>
      <c r="BS25" s="13">
        <f t="shared" si="22"/>
        <v>0.30903745418566775</v>
      </c>
      <c r="BT25" s="13">
        <f t="shared" si="23"/>
        <v>0.30903745418566775</v>
      </c>
      <c r="BU25" s="13">
        <f t="shared" si="24"/>
        <v>0.34343384837021151</v>
      </c>
      <c r="BV25" s="13">
        <f t="shared" si="25"/>
        <v>0.18542380362198685</v>
      </c>
      <c r="BW25" s="13">
        <f t="shared" si="93"/>
        <v>-1.2858347167145401</v>
      </c>
      <c r="BX25" s="13">
        <f t="shared" si="94"/>
        <v>-2.209478557283584</v>
      </c>
      <c r="BY25" s="13">
        <f t="shared" si="95"/>
        <v>-3.0897248006836464</v>
      </c>
      <c r="BZ25" s="13">
        <f t="shared" si="96"/>
        <v>-0.72636715402675245</v>
      </c>
      <c r="CA25" s="13">
        <f t="shared" si="97"/>
        <v>4.9187514679426725</v>
      </c>
      <c r="CB25" s="13">
        <f t="shared" si="98"/>
        <v>14.388893044260008</v>
      </c>
      <c r="CD25" s="13">
        <v>2906293</v>
      </c>
      <c r="CE25" s="13">
        <v>1836943</v>
      </c>
      <c r="CF25" s="13">
        <v>1729197</v>
      </c>
      <c r="CG25" s="13">
        <v>1168810</v>
      </c>
      <c r="CH25" s="13">
        <v>1168654</v>
      </c>
      <c r="CI25" s="13">
        <v>1116674</v>
      </c>
      <c r="CJ25" s="13">
        <v>1388052</v>
      </c>
      <c r="CK25" s="13">
        <v>1841744</v>
      </c>
      <c r="CL25" s="13">
        <v>2496190</v>
      </c>
      <c r="CM25" s="13">
        <v>2414841</v>
      </c>
      <c r="CN25" s="13">
        <v>1658109</v>
      </c>
      <c r="CO25" s="34">
        <v>0</v>
      </c>
      <c r="CP25" s="34">
        <f t="shared" si="32"/>
        <v>5.1926524162098566</v>
      </c>
      <c r="CQ25" s="34">
        <f t="shared" si="33"/>
        <v>4.1085172523046394</v>
      </c>
      <c r="CR25" s="34">
        <f t="shared" si="34"/>
        <v>3.9854717788114007</v>
      </c>
      <c r="CS25" s="34">
        <f t="shared" si="35"/>
        <v>3.7182244086514373</v>
      </c>
      <c r="CT25" s="34">
        <f t="shared" si="36"/>
        <v>3.8808719785354193</v>
      </c>
      <c r="CU25" s="34">
        <f t="shared" si="37"/>
        <v>4.1962270970053703</v>
      </c>
      <c r="CV25" s="34">
        <f t="shared" si="38"/>
        <v>4.8043435390766662</v>
      </c>
      <c r="CW25" s="34">
        <f t="shared" si="39"/>
        <v>4.719966606094772</v>
      </c>
      <c r="CX25" s="34">
        <f t="shared" si="40"/>
        <v>4.4640395075999457</v>
      </c>
      <c r="CY25" s="34">
        <f t="shared" si="41"/>
        <v>4.4479348432990431</v>
      </c>
      <c r="CZ25" s="34">
        <f t="shared" si="42"/>
        <v>3.9628200547814694</v>
      </c>
      <c r="DA25" s="34">
        <f t="shared" si="83"/>
        <v>2.739746562395462</v>
      </c>
      <c r="DB25" s="34">
        <f t="shared" si="84"/>
        <v>2.739746562395462</v>
      </c>
      <c r="DC25" s="34">
        <f t="shared" si="85"/>
        <v>0.40198681588841101</v>
      </c>
      <c r="DD25" s="34">
        <f t="shared" si="86"/>
        <v>7.1272724828941314E-2</v>
      </c>
      <c r="DE25" s="34">
        <f t="shared" si="87"/>
        <v>-0.90600880953602969</v>
      </c>
      <c r="DF25" s="34">
        <f t="shared" si="88"/>
        <v>-0.34766161501190718</v>
      </c>
      <c r="DG25" s="34">
        <f t="shared" si="89"/>
        <v>1.1511736773144543</v>
      </c>
      <c r="DH25" s="34">
        <f t="shared" si="90"/>
        <v>4.9318731514793379</v>
      </c>
      <c r="DI25" s="34">
        <f t="shared" si="91"/>
        <v>6.0013813075862732</v>
      </c>
      <c r="DJ25" s="34">
        <f t="shared" si="92"/>
        <v>6.1357855625768787</v>
      </c>
      <c r="DL25" s="13">
        <v>1049921</v>
      </c>
      <c r="DM25" s="13">
        <v>-63991</v>
      </c>
      <c r="DN25" s="13">
        <v>-82025</v>
      </c>
      <c r="DO25" s="13">
        <v>-30127</v>
      </c>
      <c r="DP25" s="13">
        <v>115446</v>
      </c>
      <c r="DQ25" s="13">
        <v>381457</v>
      </c>
      <c r="DR25" s="13">
        <v>338297</v>
      </c>
      <c r="DS25" s="13">
        <v>533342</v>
      </c>
      <c r="DT25" s="13">
        <v>352653</v>
      </c>
      <c r="DU25" s="13">
        <v>210864</v>
      </c>
      <c r="DV25" s="13">
        <v>-587744</v>
      </c>
      <c r="DW25" s="41">
        <f t="shared" si="53"/>
        <v>201644.81818181818</v>
      </c>
      <c r="DX25" s="41">
        <f t="shared" si="99"/>
        <v>201644.81818181818</v>
      </c>
      <c r="DY25" s="41">
        <f t="shared" si="100"/>
        <v>116817.2</v>
      </c>
      <c r="DZ25" s="41">
        <f t="shared" si="101"/>
        <v>136907</v>
      </c>
      <c r="EA25" s="41">
        <f t="shared" si="102"/>
        <v>164273.5</v>
      </c>
      <c r="EB25" s="41">
        <f t="shared" si="103"/>
        <v>192045</v>
      </c>
      <c r="EC25" s="41">
        <f t="shared" si="104"/>
        <v>204811.5</v>
      </c>
      <c r="ED25" s="41">
        <f t="shared" si="105"/>
        <v>169482.4</v>
      </c>
      <c r="EE25" s="41">
        <f t="shared" si="106"/>
        <v>127278.75</v>
      </c>
      <c r="EF25" s="41">
        <f t="shared" si="107"/>
        <v>-8075.666666666667</v>
      </c>
      <c r="EG25" s="38">
        <f>(COUNT(M25:X25)-1)</f>
        <v>11</v>
      </c>
      <c r="EQ25" s="37">
        <f t="shared" si="10"/>
        <v>82.004053656362103</v>
      </c>
      <c r="ER25" s="37">
        <f t="shared" si="11"/>
        <v>97.582010904991677</v>
      </c>
      <c r="ES25" s="37">
        <f t="shared" si="12"/>
        <v>70.119762624868969</v>
      </c>
      <c r="ET25" s="37">
        <f t="shared" si="13"/>
        <v>71.222987713427941</v>
      </c>
      <c r="EU25" s="37">
        <f t="shared" si="14"/>
        <v>55.970933131206834</v>
      </c>
      <c r="EV25" s="37">
        <f t="shared" si="15"/>
        <v>83.30523193267193</v>
      </c>
      <c r="EW25" s="37">
        <f t="shared" si="16"/>
        <v>72.707370948250173</v>
      </c>
      <c r="EX25" s="37">
        <f t="shared" si="17"/>
        <v>73.355605687424813</v>
      </c>
      <c r="EY25" s="37">
        <f t="shared" si="18"/>
        <v>93.064788971521352</v>
      </c>
      <c r="EZ25" s="37">
        <f t="shared" si="19"/>
        <v>104.93216109362325</v>
      </c>
      <c r="FA25" s="37">
        <f t="shared" ref="FA25:FA40" si="108">IF(AND((DK25/DW25)&lt;1, (DK25/DW25&gt;=0)),(EQ25-($C$3*EQ25*DK25/DW25)),(EQ25+($C$3*EQ25*DK25/DW25)))</f>
        <v>82.004053656362103</v>
      </c>
      <c r="FB25" s="37">
        <f t="shared" ref="FB25:FB40" si="109">IF(AND((DL25/DX25)&lt;1, (DL25/DX25&gt;=0)),(ER25-($C$3*ER25*DL25/DX25)),(ER25+($C$3*ER25*DL25/DX25)))</f>
        <v>224.60412260017054</v>
      </c>
      <c r="FC25" s="37">
        <f t="shared" ref="FC25:FC40" si="110">IF(AND((DM25/DY25)&lt;1, (DM25/DY25&gt;=0)),(ES25-($C$3*ES25*DM25/DY25)),(ES25+($C$3*ES25*DM25/DY25)))</f>
        <v>60.517080549523918</v>
      </c>
      <c r="FD25" s="37">
        <f t="shared" ref="FD25:FD40" si="111">IF(AND((DN25/DZ25)&lt;1, (DN25/DZ25&gt;=0)),(ET25-($C$3*ET25*DN25/DZ25)),(ET25+($C$3*ET25*DN25/DZ25)))</f>
        <v>60.555042379745352</v>
      </c>
      <c r="FE25" s="37">
        <f t="shared" ref="FE25:FE40" si="112">IF(AND((DO25/EA25)&lt;1, (DO25/EA25&gt;=0)),(EU25-($C$3*EU25*DO25/EA25)),(EU25+($C$3*EU25*DO25/EA25)))</f>
        <v>53.404730575036986</v>
      </c>
      <c r="FF25" s="37">
        <f t="shared" ref="FF25:FF40" si="113">IF(AND((DP25/EB25)&lt;1, (DP25/EB25&gt;=0)),(EV25-($C$3*EV25*DP25/EB25)),(EV25+($C$3*EV25*DP25/EB25)))</f>
        <v>70.785697701503139</v>
      </c>
      <c r="FG25" s="37">
        <f t="shared" ref="FG25:FG40" si="114">IF(AND((DQ25/EC25)&lt;1, (DQ25/EC25&gt;=0)),(EW25-($C$3*EW25*DQ25/EC25)),(EW25+($C$3*EW25*DQ25/EC25)))</f>
        <v>106.56134838580454</v>
      </c>
      <c r="FH25" s="37">
        <f t="shared" ref="FH25:FH40" si="115">IF(AND((DR25/ED25)&lt;1, (DR25/ED25&gt;=0)),(EX25-($C$3*EX25*DR25/ED25)),(EX25+($C$3*EX25*DR25/ED25)))</f>
        <v>109.96114900230404</v>
      </c>
      <c r="FI25" s="37">
        <f t="shared" ref="FI25:FI40" si="116">IF(AND((DS25/EE25)&lt;1, (DS25/EE25&gt;=0)),(EY25-($C$3*EY25*DS25/EE25)),(EY25+($C$3*EY25*DS25/EE25)))</f>
        <v>190.55820535023568</v>
      </c>
      <c r="FJ25" s="37">
        <f t="shared" ref="FJ25:FJ40" si="117">IF(AND((DT25/EF25)&lt;1, (DT25/EF25&gt;=0)),(EZ25-($C$3*EZ25*DT25/EF25)),(EZ25+($C$3*EZ25*DT25/EF25)))</f>
        <v>-1040.6277949311482</v>
      </c>
      <c r="FK25" s="37">
        <f t="shared" si="82"/>
        <v>82.004053656362103</v>
      </c>
      <c r="FL25" s="37">
        <f t="shared" si="73"/>
        <v>146.37301635748753</v>
      </c>
      <c r="FM25" s="37">
        <f t="shared" si="74"/>
        <v>60.517080549523918</v>
      </c>
      <c r="FN25" s="37">
        <f t="shared" si="75"/>
        <v>60.555042379745352</v>
      </c>
      <c r="FO25" s="37">
        <f t="shared" si="76"/>
        <v>53.404730575036986</v>
      </c>
      <c r="FP25" s="37">
        <f t="shared" si="77"/>
        <v>70.785697701503139</v>
      </c>
      <c r="FQ25" s="37">
        <f t="shared" si="78"/>
        <v>106.56134838580454</v>
      </c>
      <c r="FR25" s="37">
        <f t="shared" si="79"/>
        <v>109.96114900230404</v>
      </c>
      <c r="FS25" s="37">
        <f t="shared" si="80"/>
        <v>139.59718345728203</v>
      </c>
      <c r="FT25" s="37">
        <f t="shared" si="81"/>
        <v>-1040.6277949311482</v>
      </c>
    </row>
    <row r="26" spans="1:176" ht="17" x14ac:dyDescent="0.2">
      <c r="A26" t="s">
        <v>137</v>
      </c>
      <c r="B26" s="17" t="s">
        <v>138</v>
      </c>
      <c r="C26" t="s">
        <v>38</v>
      </c>
      <c r="D26">
        <v>2023</v>
      </c>
      <c r="E26" t="s">
        <v>13</v>
      </c>
      <c r="F26" t="s">
        <v>334</v>
      </c>
      <c r="G26" t="s">
        <v>72</v>
      </c>
      <c r="H26" s="3" t="s">
        <v>123</v>
      </c>
      <c r="I26" s="13">
        <v>18918583</v>
      </c>
      <c r="J26" s="13">
        <v>15708554</v>
      </c>
      <c r="K26" s="13">
        <v>224941</v>
      </c>
      <c r="L26" s="13">
        <v>1.431965030008491</v>
      </c>
      <c r="M26" s="13">
        <v>13585436</v>
      </c>
      <c r="N26" s="13">
        <v>12501362</v>
      </c>
      <c r="O26" s="13">
        <v>10968007</v>
      </c>
      <c r="P26" s="13">
        <v>11329796</v>
      </c>
      <c r="Q26" s="13">
        <v>10626779</v>
      </c>
      <c r="R26" s="13">
        <v>14096120</v>
      </c>
      <c r="S26" s="13">
        <v>12019052</v>
      </c>
      <c r="T26" s="13">
        <v>10113292</v>
      </c>
      <c r="U26" s="13">
        <v>9244774</v>
      </c>
      <c r="V26" s="13">
        <v>8598797</v>
      </c>
      <c r="W26" s="13">
        <v>9049837</v>
      </c>
      <c r="X26" s="13">
        <v>9024627</v>
      </c>
      <c r="Y26" s="13">
        <f>IF(M26=0,Z26,((M26/X26)^(1/$EG$8)-1)*100)</f>
        <v>3.7885593291240083</v>
      </c>
      <c r="Z26" s="13">
        <f t="shared" si="0"/>
        <v>3.3124847997989981</v>
      </c>
      <c r="AA26" s="13">
        <f t="shared" si="1"/>
        <v>2.1905978135993154</v>
      </c>
      <c r="AB26" s="13">
        <f t="shared" si="2"/>
        <v>2.8842991858634814</v>
      </c>
      <c r="AC26" s="13">
        <f t="shared" si="3"/>
        <v>2.3620353061071908</v>
      </c>
      <c r="AD26" s="13">
        <f t="shared" si="4"/>
        <v>4.8914668585671839</v>
      </c>
      <c r="AE26" s="13">
        <f t="shared" si="5"/>
        <v>2.304010026987835</v>
      </c>
      <c r="AF26" s="13">
        <f t="shared" si="6"/>
        <v>0.60434999928531408</v>
      </c>
      <c r="AG26" s="13">
        <f t="shared" si="7"/>
        <v>-1.5982523408308746</v>
      </c>
      <c r="AH26" s="13">
        <f t="shared" si="8"/>
        <v>0.13957595544080714</v>
      </c>
      <c r="AI26" s="13">
        <v>6494361</v>
      </c>
      <c r="AJ26" s="13">
        <v>4983405</v>
      </c>
      <c r="AK26" s="13">
        <v>4245029</v>
      </c>
      <c r="AL26" s="13">
        <v>5156618</v>
      </c>
      <c r="AM26" s="13">
        <v>4491768</v>
      </c>
      <c r="AN26" s="13">
        <v>5886606</v>
      </c>
      <c r="AO26" s="13">
        <v>4921148</v>
      </c>
      <c r="AP26" s="13">
        <v>4011852</v>
      </c>
      <c r="AQ26" s="13">
        <v>3693123</v>
      </c>
      <c r="AR26" s="13">
        <v>3828349</v>
      </c>
      <c r="AS26" s="13">
        <v>3809163</v>
      </c>
      <c r="AT26" s="13">
        <v>3744388</v>
      </c>
      <c r="AU26" s="13">
        <v>3963811</v>
      </c>
      <c r="AV26" s="13">
        <v>3430233</v>
      </c>
      <c r="AW26" s="13">
        <v>3048925</v>
      </c>
      <c r="AX26" s="13">
        <v>3013857</v>
      </c>
      <c r="AY26" s="13">
        <v>3072978</v>
      </c>
      <c r="AZ26" s="13">
        <v>3619585</v>
      </c>
      <c r="BA26" s="13">
        <v>2881754</v>
      </c>
      <c r="BB26" s="13">
        <v>2483731</v>
      </c>
      <c r="BC26" s="13">
        <v>2352603</v>
      </c>
      <c r="BD26" s="13">
        <v>2085448</v>
      </c>
      <c r="BE26" s="13">
        <v>2000739</v>
      </c>
      <c r="BF26" s="13">
        <v>1975341</v>
      </c>
      <c r="BG26" s="13">
        <v>1.6384133855019829</v>
      </c>
      <c r="BH26" s="13">
        <v>1.4527890670983574</v>
      </c>
      <c r="BI26" s="13">
        <v>1.3923035168133031</v>
      </c>
      <c r="BJ26" s="13">
        <v>1.7109696976332984</v>
      </c>
      <c r="BK26" s="13">
        <v>1.4616987170100144</v>
      </c>
      <c r="BL26" s="13">
        <v>1.6263206969859805</v>
      </c>
      <c r="BM26" s="13">
        <v>1.707691912633764</v>
      </c>
      <c r="BN26" s="13">
        <v>1.6152522153163931</v>
      </c>
      <c r="BO26" s="13">
        <v>1.5698028949210725</v>
      </c>
      <c r="BP26" s="13">
        <v>1.8357441662414982</v>
      </c>
      <c r="BQ26" s="13">
        <v>1.9038780170726917</v>
      </c>
      <c r="BR26" s="13">
        <v>1.8955653732697291</v>
      </c>
      <c r="BS26" s="13">
        <f t="shared" si="22"/>
        <v>-1.3166087654865821</v>
      </c>
      <c r="BT26" s="13">
        <f t="shared" si="23"/>
        <v>-3.0384576018120946</v>
      </c>
      <c r="BU26" s="13">
        <f t="shared" si="24"/>
        <v>-3.3703130422937044</v>
      </c>
      <c r="BV26" s="13">
        <f t="shared" si="25"/>
        <v>-1.2725445441576277</v>
      </c>
      <c r="BW26" s="13">
        <f t="shared" si="93"/>
        <v>-2.846672969941777</v>
      </c>
      <c r="BX26" s="13">
        <f t="shared" si="94"/>
        <v>-2.5209614464102637</v>
      </c>
      <c r="BY26" s="13">
        <f t="shared" si="95"/>
        <v>-2.0658516501095403</v>
      </c>
      <c r="BZ26" s="13">
        <f t="shared" si="96"/>
        <v>-3.9216812946380908</v>
      </c>
      <c r="CA26" s="13">
        <f t="shared" si="97"/>
        <v>-6.092101985604903</v>
      </c>
      <c r="CB26" s="13">
        <f t="shared" si="98"/>
        <v>-1.5905748312782353</v>
      </c>
      <c r="CC26" s="13">
        <v>2390974</v>
      </c>
      <c r="CD26" s="13">
        <v>1574090</v>
      </c>
      <c r="CE26" s="13">
        <v>1290503</v>
      </c>
      <c r="CF26" s="13">
        <v>2075222</v>
      </c>
      <c r="CG26" s="13">
        <v>1738711</v>
      </c>
      <c r="CH26" s="13">
        <v>2318831</v>
      </c>
      <c r="CI26" s="13">
        <v>2019529</v>
      </c>
      <c r="CJ26" s="13">
        <v>1649494</v>
      </c>
      <c r="CK26" s="13">
        <v>1302371</v>
      </c>
      <c r="CL26" s="13">
        <v>1671576</v>
      </c>
      <c r="CM26" s="13">
        <v>1748604</v>
      </c>
      <c r="CN26" s="13">
        <v>1708211</v>
      </c>
      <c r="CO26" s="34">
        <f>M26/AU26</f>
        <v>3.4273672483375215</v>
      </c>
      <c r="CP26" s="34">
        <f>N26/AV26</f>
        <v>3.6444643847808589</v>
      </c>
      <c r="CQ26" s="34">
        <f t="shared" si="33"/>
        <v>3.5973357822839196</v>
      </c>
      <c r="CR26" s="34">
        <f t="shared" si="34"/>
        <v>3.7592347613042025</v>
      </c>
      <c r="CS26" s="34">
        <f t="shared" si="35"/>
        <v>3.4581370253871002</v>
      </c>
      <c r="CT26" s="34">
        <f t="shared" si="36"/>
        <v>3.8944022588224891</v>
      </c>
      <c r="CU26" s="34">
        <f t="shared" si="37"/>
        <v>4.1707418468057993</v>
      </c>
      <c r="CV26" s="34">
        <f t="shared" si="38"/>
        <v>4.0718145403024728</v>
      </c>
      <c r="CW26" s="34">
        <f t="shared" si="39"/>
        <v>3.9295937308589677</v>
      </c>
      <c r="CX26" s="34">
        <f t="shared" si="40"/>
        <v>4.1232373092016683</v>
      </c>
      <c r="CY26" s="34">
        <f t="shared" si="41"/>
        <v>4.5232471601743152</v>
      </c>
      <c r="CZ26" s="34">
        <f t="shared" si="42"/>
        <v>4.5686425786737583</v>
      </c>
      <c r="DA26" s="34">
        <f t="shared" si="83"/>
        <v>-2.57910105701179</v>
      </c>
      <c r="DB26" s="34">
        <f t="shared" si="84"/>
        <v>-2.234719027645049</v>
      </c>
      <c r="DC26" s="34">
        <f t="shared" si="85"/>
        <v>-2.6208504909219776</v>
      </c>
      <c r="DD26" s="34">
        <f t="shared" si="86"/>
        <v>-2.4080416126786686</v>
      </c>
      <c r="DE26" s="34">
        <f t="shared" si="87"/>
        <v>-3.9002749811184678</v>
      </c>
      <c r="DF26" s="34">
        <f t="shared" si="88"/>
        <v>-2.626165854737017</v>
      </c>
      <c r="DG26" s="34">
        <f t="shared" si="89"/>
        <v>-1.805938131741136</v>
      </c>
      <c r="DH26" s="34">
        <f t="shared" si="90"/>
        <v>-2.8371597660143855</v>
      </c>
      <c r="DI26" s="34">
        <f t="shared" si="91"/>
        <v>-4.8986190927005175</v>
      </c>
      <c r="DJ26" s="34">
        <f t="shared" si="92"/>
        <v>-4.9995693542478463</v>
      </c>
      <c r="DK26" s="13">
        <v>969439</v>
      </c>
      <c r="DL26" s="13">
        <v>287474</v>
      </c>
      <c r="DM26" s="13">
        <v>3328</v>
      </c>
      <c r="DN26" s="13">
        <v>871795</v>
      </c>
      <c r="DO26" s="13">
        <v>491606</v>
      </c>
      <c r="DP26" s="13">
        <v>1216716</v>
      </c>
      <c r="DQ26" s="13">
        <v>1385515</v>
      </c>
      <c r="DR26" s="13">
        <v>1101763</v>
      </c>
      <c r="DS26" s="13">
        <v>655584</v>
      </c>
      <c r="DT26" s="13">
        <v>1078263</v>
      </c>
      <c r="DU26" s="13">
        <v>1027258</v>
      </c>
      <c r="DV26" s="13">
        <v>1091176</v>
      </c>
      <c r="DW26" s="41">
        <f t="shared" si="53"/>
        <v>848326.41666666663</v>
      </c>
      <c r="DX26" s="41">
        <f t="shared" si="99"/>
        <v>837316.18181818177</v>
      </c>
      <c r="DY26" s="41">
        <f t="shared" si="100"/>
        <v>892300.4</v>
      </c>
      <c r="DZ26" s="41">
        <f t="shared" si="101"/>
        <v>991075.11111111112</v>
      </c>
      <c r="EA26" s="41">
        <f t="shared" si="102"/>
        <v>1005985.125</v>
      </c>
      <c r="EB26" s="41">
        <f t="shared" si="103"/>
        <v>1079467.857142857</v>
      </c>
      <c r="EC26" s="41">
        <f t="shared" si="104"/>
        <v>1056593.1666666667</v>
      </c>
      <c r="ED26" s="41">
        <f t="shared" si="105"/>
        <v>990808.8</v>
      </c>
      <c r="EE26" s="41">
        <f t="shared" si="106"/>
        <v>963070.25</v>
      </c>
      <c r="EF26" s="41">
        <f t="shared" si="107"/>
        <v>1065565.6666666667</v>
      </c>
      <c r="EG26" s="38">
        <f>(COUNT(M26:X26)-1)</f>
        <v>11</v>
      </c>
      <c r="EQ26" s="37">
        <f t="shared" si="10"/>
        <v>34.746470416982881</v>
      </c>
      <c r="ER26" s="37">
        <f t="shared" si="11"/>
        <v>26.661656347398779</v>
      </c>
      <c r="ES26" s="37">
        <f t="shared" si="12"/>
        <v>17.110551821965508</v>
      </c>
      <c r="ET26" s="37">
        <f t="shared" si="13"/>
        <v>29.092314545415832</v>
      </c>
      <c r="EU26" s="37">
        <f t="shared" si="14"/>
        <v>19.549656962139903</v>
      </c>
      <c r="EV26" s="37">
        <f t="shared" si="15"/>
        <v>40.806323876490552</v>
      </c>
      <c r="EW26" s="37">
        <f t="shared" si="16"/>
        <v>23.594745792497541</v>
      </c>
      <c r="EX26" s="37">
        <f t="shared" si="17"/>
        <v>4.9830247316330034</v>
      </c>
      <c r="EY26" s="37">
        <f t="shared" si="18"/>
        <v>-18.474417320469364</v>
      </c>
      <c r="EZ26" s="37">
        <f t="shared" si="19"/>
        <v>8.6448070995763526</v>
      </c>
      <c r="FA26" s="37">
        <f t="shared" si="108"/>
        <v>44.673245910703351</v>
      </c>
      <c r="FB26" s="37">
        <f t="shared" si="109"/>
        <v>24.373233776796763</v>
      </c>
      <c r="FC26" s="37">
        <f t="shared" si="110"/>
        <v>17.094597577054405</v>
      </c>
      <c r="FD26" s="37">
        <f t="shared" si="111"/>
        <v>22.694581902658204</v>
      </c>
      <c r="FE26" s="37">
        <f t="shared" si="112"/>
        <v>17.161269593954476</v>
      </c>
      <c r="FF26" s="37">
        <f t="shared" si="113"/>
        <v>52.304977317900395</v>
      </c>
      <c r="FG26" s="37">
        <f t="shared" si="114"/>
        <v>31.329717787401027</v>
      </c>
      <c r="FH26" s="37">
        <f t="shared" si="115"/>
        <v>6.3682850052090387</v>
      </c>
      <c r="FI26" s="37">
        <f t="shared" si="116"/>
        <v>-15.330427459755001</v>
      </c>
      <c r="FJ26" s="37">
        <f t="shared" si="117"/>
        <v>10.831761862010163</v>
      </c>
      <c r="FK26" s="37">
        <f t="shared" si="82"/>
        <v>44.673245910703351</v>
      </c>
      <c r="FL26" s="37">
        <f t="shared" si="73"/>
        <v>24.373233776796763</v>
      </c>
      <c r="FM26" s="37">
        <f t="shared" si="74"/>
        <v>17.094597577054405</v>
      </c>
      <c r="FN26" s="37">
        <f t="shared" si="75"/>
        <v>22.694581902658204</v>
      </c>
      <c r="FO26" s="37">
        <f t="shared" si="76"/>
        <v>17.161269593954476</v>
      </c>
      <c r="FP26" s="37">
        <f t="shared" si="77"/>
        <v>52.304977317900395</v>
      </c>
      <c r="FQ26" s="37">
        <f t="shared" si="78"/>
        <v>31.329717787401027</v>
      </c>
      <c r="FR26" s="37">
        <f t="shared" si="79"/>
        <v>6.3682850052090387</v>
      </c>
      <c r="FS26" s="37">
        <f t="shared" si="80"/>
        <v>-15.330427459755001</v>
      </c>
      <c r="FT26" s="37">
        <f t="shared" si="81"/>
        <v>10.831761862010163</v>
      </c>
    </row>
    <row r="27" spans="1:176" ht="34" x14ac:dyDescent="0.2">
      <c r="A27" t="s">
        <v>130</v>
      </c>
      <c r="B27" s="17" t="s">
        <v>131</v>
      </c>
      <c r="C27" t="s">
        <v>17</v>
      </c>
      <c r="D27">
        <v>2023</v>
      </c>
      <c r="E27" t="s">
        <v>15</v>
      </c>
      <c r="F27" t="s">
        <v>334</v>
      </c>
      <c r="G27" t="s">
        <v>24</v>
      </c>
      <c r="H27" s="3" t="s">
        <v>132</v>
      </c>
      <c r="I27" s="13">
        <v>6973466</v>
      </c>
      <c r="J27" s="13">
        <v>1873489</v>
      </c>
      <c r="K27" s="13">
        <v>306245</v>
      </c>
      <c r="L27" s="13">
        <v>16.346239556250396</v>
      </c>
      <c r="M27" s="39">
        <v>0</v>
      </c>
      <c r="N27" s="18">
        <v>11860555</v>
      </c>
      <c r="O27" s="18">
        <v>14994634</v>
      </c>
      <c r="P27" s="18">
        <v>11254357</v>
      </c>
      <c r="Q27" s="18">
        <v>6708530</v>
      </c>
      <c r="R27" s="18">
        <v>8559044</v>
      </c>
      <c r="S27" s="18">
        <v>9316166</v>
      </c>
      <c r="T27" s="18">
        <v>7427347</v>
      </c>
      <c r="U27" s="18">
        <v>5992524</v>
      </c>
      <c r="V27" s="18">
        <v>5937640</v>
      </c>
      <c r="W27" s="18">
        <v>5486248</v>
      </c>
      <c r="X27" s="18">
        <v>5586581</v>
      </c>
      <c r="Y27" s="13">
        <f>IF(M27=0,Z27,((M27/X27)^(1/$EG$8)-1)*100)</f>
        <v>7.8191468876930292</v>
      </c>
      <c r="Z27" s="13">
        <f t="shared" si="0"/>
        <v>7.8191468876930292</v>
      </c>
      <c r="AA27" s="13">
        <f t="shared" si="1"/>
        <v>11.594632863409293</v>
      </c>
      <c r="AB27" s="13">
        <f t="shared" si="2"/>
        <v>9.1495182997380233</v>
      </c>
      <c r="AC27" s="13">
        <f t="shared" si="3"/>
        <v>2.6489394330056815</v>
      </c>
      <c r="AD27" s="13">
        <f t="shared" si="4"/>
        <v>8.896817168593941</v>
      </c>
      <c r="AE27" s="13">
        <f t="shared" si="5"/>
        <v>5.8613731119669721</v>
      </c>
      <c r="AF27" s="13">
        <f t="shared" si="6"/>
        <v>1.769096879783949</v>
      </c>
      <c r="AG27" s="13">
        <f t="shared" si="7"/>
        <v>2.0522507745632357</v>
      </c>
      <c r="AH27" s="13">
        <f t="shared" si="8"/>
        <v>-0.90205062349905107</v>
      </c>
      <c r="AI27" s="14"/>
      <c r="AJ27" s="13">
        <v>2639655</v>
      </c>
      <c r="AK27" s="13">
        <v>2036698</v>
      </c>
      <c r="AL27" s="13">
        <v>2010552</v>
      </c>
      <c r="AM27" s="13">
        <v>1553447</v>
      </c>
      <c r="AN27" s="13">
        <v>1934182</v>
      </c>
      <c r="AO27" s="13">
        <v>1745507</v>
      </c>
      <c r="AP27" s="13">
        <v>1660066</v>
      </c>
      <c r="AQ27" s="13">
        <v>1376494</v>
      </c>
      <c r="AR27" s="13">
        <v>1291123</v>
      </c>
      <c r="AS27" s="13">
        <v>1118232</v>
      </c>
      <c r="AT27" s="13">
        <v>1129114</v>
      </c>
      <c r="AV27" s="13">
        <v>1493087</v>
      </c>
      <c r="AW27" s="13">
        <v>1380320</v>
      </c>
      <c r="AX27" s="13">
        <v>1338034</v>
      </c>
      <c r="AY27" s="13">
        <v>1059682</v>
      </c>
      <c r="AZ27" s="13">
        <v>1076289</v>
      </c>
      <c r="BA27" s="13">
        <v>1136679</v>
      </c>
      <c r="BB27" s="13">
        <v>958205</v>
      </c>
      <c r="BC27" s="13">
        <v>846281</v>
      </c>
      <c r="BD27" s="13">
        <v>746186</v>
      </c>
      <c r="BE27" s="13">
        <v>727059</v>
      </c>
      <c r="BF27" s="13">
        <v>715461</v>
      </c>
      <c r="BH27" s="13">
        <v>1.767917743574219</v>
      </c>
      <c r="BI27" s="13">
        <v>1.4755259649936248</v>
      </c>
      <c r="BJ27" s="13">
        <v>1.5026165254395629</v>
      </c>
      <c r="BK27" s="13">
        <v>1.4659558244831941</v>
      </c>
      <c r="BL27" s="13">
        <v>1.7970842403852496</v>
      </c>
      <c r="BM27" s="13">
        <v>1.5356199947390601</v>
      </c>
      <c r="BN27" s="13">
        <v>1.7324747835797141</v>
      </c>
      <c r="BO27" s="13">
        <v>1.6265212145847538</v>
      </c>
      <c r="BP27" s="13">
        <v>1.7302964676367554</v>
      </c>
      <c r="BQ27" s="13">
        <v>1.5380209859172365</v>
      </c>
      <c r="BR27" s="13">
        <v>1.5781628907795113</v>
      </c>
      <c r="BS27" s="13">
        <f t="shared" si="22"/>
        <v>-0.67021329026228926</v>
      </c>
      <c r="BT27" s="13">
        <f t="shared" si="23"/>
        <v>-0.67021329026228926</v>
      </c>
      <c r="BU27" s="13">
        <f t="shared" si="24"/>
        <v>-0.74440360603865718</v>
      </c>
      <c r="BV27" s="13">
        <f t="shared" si="25"/>
        <v>-0.61129276151796752</v>
      </c>
      <c r="BW27" s="13">
        <f t="shared" si="93"/>
        <v>-0.81613994072935458</v>
      </c>
      <c r="BX27" s="13">
        <f t="shared" si="94"/>
        <v>2.1886750137117605</v>
      </c>
      <c r="BY27" s="13">
        <f t="shared" si="95"/>
        <v>-0.54505392802902675</v>
      </c>
      <c r="BZ27" s="13">
        <f t="shared" si="96"/>
        <v>2.3596456466048243</v>
      </c>
      <c r="CA27" s="13">
        <f t="shared" si="97"/>
        <v>1.011146779243699</v>
      </c>
      <c r="CB27" s="13">
        <f t="shared" si="98"/>
        <v>4.7090807857881556</v>
      </c>
      <c r="CD27" s="13">
        <v>967833</v>
      </c>
      <c r="CE27" s="13">
        <v>967771</v>
      </c>
      <c r="CF27" s="13">
        <v>766823</v>
      </c>
      <c r="CG27" s="13">
        <v>602409</v>
      </c>
      <c r="CH27" s="13">
        <v>737780</v>
      </c>
      <c r="CI27" s="13">
        <v>562559</v>
      </c>
      <c r="CJ27" s="13">
        <v>539142</v>
      </c>
      <c r="CK27" s="13">
        <v>340599</v>
      </c>
      <c r="CL27" s="13">
        <v>554685</v>
      </c>
      <c r="CM27" s="13">
        <v>401058</v>
      </c>
      <c r="CN27" s="13">
        <v>436427</v>
      </c>
      <c r="CO27" s="34">
        <v>0</v>
      </c>
      <c r="CP27" s="34">
        <f t="shared" ref="CP27:CP44" si="118">N27/AV27</f>
        <v>7.9436462845098781</v>
      </c>
      <c r="CQ27" s="34">
        <f t="shared" ref="CQ27:CQ44" si="119">O27/AW27</f>
        <v>10.863157818476875</v>
      </c>
      <c r="CR27" s="34">
        <f t="shared" ref="CR27:CR44" si="120">P27/AX27</f>
        <v>8.4111143663016037</v>
      </c>
      <c r="CS27" s="34">
        <f t="shared" ref="CS27:CS44" si="121">Q27/AY27</f>
        <v>6.3307010971215893</v>
      </c>
      <c r="CT27" s="34">
        <f t="shared" ref="CT27:CT44" si="122">R27/AZ27</f>
        <v>7.9523659537540565</v>
      </c>
      <c r="CU27" s="34">
        <f t="shared" ref="CU27:CU44" si="123">S27/BA27</f>
        <v>8.1959515395287497</v>
      </c>
      <c r="CV27" s="34">
        <f t="shared" ref="CV27:CV44" si="124">T27/BB27</f>
        <v>7.751313132367291</v>
      </c>
      <c r="CW27" s="34">
        <f t="shared" ref="CW27:CW44" si="125">U27/BC27</f>
        <v>7.0810097355370143</v>
      </c>
      <c r="CX27" s="34">
        <f t="shared" ref="CX27:CX44" si="126">V27/BD27</f>
        <v>7.9573189526471948</v>
      </c>
      <c r="CY27" s="34">
        <f t="shared" ref="CY27:CY44" si="127">W27/BE27</f>
        <v>7.5458085244801314</v>
      </c>
      <c r="CZ27" s="34">
        <f t="shared" ref="CZ27:CZ44" si="128">X27/BF27</f>
        <v>7.8083655153809923</v>
      </c>
      <c r="DA27" s="34">
        <f t="shared" si="83"/>
        <v>0.17191499151942846</v>
      </c>
      <c r="DB27" s="34">
        <f t="shared" si="84"/>
        <v>0.17191499151942846</v>
      </c>
      <c r="DC27" s="34">
        <f t="shared" si="85"/>
        <v>3.7368087768007596</v>
      </c>
      <c r="DD27" s="34">
        <f t="shared" si="86"/>
        <v>0.93381193400383644</v>
      </c>
      <c r="DE27" s="34">
        <f t="shared" si="87"/>
        <v>-2.9524614129231797</v>
      </c>
      <c r="DF27" s="34">
        <f t="shared" si="88"/>
        <v>0.30502806154464324</v>
      </c>
      <c r="DG27" s="34">
        <f t="shared" si="89"/>
        <v>0.97360209978700762</v>
      </c>
      <c r="DH27" s="34">
        <f t="shared" si="90"/>
        <v>-0.18316693177883314</v>
      </c>
      <c r="DI27" s="34">
        <f t="shared" si="91"/>
        <v>-3.2067618982181911</v>
      </c>
      <c r="DJ27" s="34">
        <f t="shared" si="92"/>
        <v>0.94930090538276612</v>
      </c>
      <c r="DL27" s="13">
        <v>388925</v>
      </c>
      <c r="DM27" s="13">
        <v>573025</v>
      </c>
      <c r="DN27" s="13">
        <v>399753</v>
      </c>
      <c r="DO27" s="13">
        <v>240394</v>
      </c>
      <c r="DP27" s="13">
        <v>363271</v>
      </c>
      <c r="DQ27" s="13">
        <v>320263</v>
      </c>
      <c r="DR27" s="13">
        <v>368230</v>
      </c>
      <c r="DS27" s="13">
        <v>206367</v>
      </c>
      <c r="DT27" s="13">
        <v>442771</v>
      </c>
      <c r="DU27" s="13">
        <v>297009</v>
      </c>
      <c r="DV27" s="13">
        <v>332870</v>
      </c>
      <c r="DW27" s="41">
        <f t="shared" si="53"/>
        <v>357534.36363636365</v>
      </c>
      <c r="DX27" s="41">
        <f t="shared" si="99"/>
        <v>357534.36363636365</v>
      </c>
      <c r="DY27" s="41">
        <f t="shared" si="100"/>
        <v>354395.3</v>
      </c>
      <c r="DZ27" s="41">
        <f t="shared" si="101"/>
        <v>330103.11111111112</v>
      </c>
      <c r="EA27" s="41">
        <f t="shared" si="102"/>
        <v>321396.875</v>
      </c>
      <c r="EB27" s="41">
        <f t="shared" si="103"/>
        <v>332968.71428571426</v>
      </c>
      <c r="EC27" s="41">
        <f t="shared" si="104"/>
        <v>327918.33333333331</v>
      </c>
      <c r="ED27" s="41">
        <f t="shared" si="105"/>
        <v>329449.40000000002</v>
      </c>
      <c r="EE27" s="41">
        <f t="shared" si="106"/>
        <v>319754.25</v>
      </c>
      <c r="EF27" s="41">
        <f t="shared" si="107"/>
        <v>357550</v>
      </c>
      <c r="EG27" s="38">
        <f>(COUNT(M27:X27)-1)</f>
        <v>11</v>
      </c>
      <c r="EQ27" s="37">
        <f t="shared" si="10"/>
        <v>56.632961786910855</v>
      </c>
      <c r="ER27" s="37">
        <f t="shared" si="11"/>
        <v>80.4639006404405</v>
      </c>
      <c r="ES27" s="37">
        <f t="shared" si="12"/>
        <v>117.31600911288434</v>
      </c>
      <c r="ET27" s="37">
        <f t="shared" si="13"/>
        <v>92.020852062386084</v>
      </c>
      <c r="EU27" s="37">
        <f t="shared" si="14"/>
        <v>36.410729216719311</v>
      </c>
      <c r="EV27" s="37">
        <f t="shared" si="15"/>
        <v>97.14925166685201</v>
      </c>
      <c r="EW27" s="37">
        <f t="shared" si="16"/>
        <v>66.912991174251459</v>
      </c>
      <c r="EX27" s="37">
        <f t="shared" si="17"/>
        <v>43.60110293529597</v>
      </c>
      <c r="EY27" s="37">
        <f t="shared" si="18"/>
        <v>39.66835035356641</v>
      </c>
      <c r="EZ27" s="37">
        <f t="shared" si="19"/>
        <v>31.23381953906317</v>
      </c>
      <c r="FA27" s="37">
        <f t="shared" si="108"/>
        <v>56.632961786910855</v>
      </c>
      <c r="FB27" s="37">
        <f t="shared" si="109"/>
        <v>102.34600886515638</v>
      </c>
      <c r="FC27" s="37">
        <f t="shared" si="110"/>
        <v>164.73834098488615</v>
      </c>
      <c r="FD27" s="37">
        <f t="shared" si="111"/>
        <v>119.88003487247566</v>
      </c>
      <c r="FE27" s="37">
        <f t="shared" si="112"/>
        <v>29.602230503621975</v>
      </c>
      <c r="FF27" s="37">
        <f t="shared" si="113"/>
        <v>123.6468656228482</v>
      </c>
      <c r="FG27" s="37">
        <f t="shared" si="114"/>
        <v>50.575268398428747</v>
      </c>
      <c r="FH27" s="37">
        <f t="shared" si="115"/>
        <v>55.784486888843944</v>
      </c>
      <c r="FI27" s="37">
        <f t="shared" si="116"/>
        <v>33.267936240685628</v>
      </c>
      <c r="FJ27" s="37">
        <f t="shared" si="117"/>
        <v>40.903396878687374</v>
      </c>
      <c r="FK27" s="37">
        <f t="shared" si="82"/>
        <v>56.632961786910855</v>
      </c>
      <c r="FL27" s="37">
        <f t="shared" si="73"/>
        <v>102.34600886515638</v>
      </c>
      <c r="FM27" s="37">
        <f t="shared" si="74"/>
        <v>164.73834098488615</v>
      </c>
      <c r="FN27" s="37">
        <f t="shared" si="75"/>
        <v>119.88003487247566</v>
      </c>
      <c r="FO27" s="37">
        <f t="shared" si="76"/>
        <v>29.602230503621975</v>
      </c>
      <c r="FP27" s="37">
        <f t="shared" si="77"/>
        <v>123.6468656228482</v>
      </c>
      <c r="FQ27" s="37">
        <f t="shared" si="78"/>
        <v>50.575268398428747</v>
      </c>
      <c r="FR27" s="37">
        <f t="shared" si="79"/>
        <v>55.784486888843944</v>
      </c>
      <c r="FS27" s="37">
        <f t="shared" si="80"/>
        <v>33.267936240685628</v>
      </c>
      <c r="FT27" s="37">
        <f t="shared" si="81"/>
        <v>40.903396878687374</v>
      </c>
    </row>
    <row r="28" spans="1:176" ht="34" x14ac:dyDescent="0.2">
      <c r="A28" t="s">
        <v>93</v>
      </c>
      <c r="B28" s="17" t="s">
        <v>94</v>
      </c>
      <c r="C28" t="s">
        <v>17</v>
      </c>
      <c r="D28">
        <v>2024</v>
      </c>
      <c r="E28" t="s">
        <v>19</v>
      </c>
      <c r="F28" t="s">
        <v>334</v>
      </c>
      <c r="G28" t="s">
        <v>48</v>
      </c>
      <c r="H28" s="3" t="s">
        <v>95</v>
      </c>
      <c r="I28" s="13">
        <v>5017770</v>
      </c>
      <c r="J28" s="13">
        <v>4021631</v>
      </c>
      <c r="K28" s="13">
        <v>82291</v>
      </c>
      <c r="L28" s="13">
        <v>2.0462096099816218</v>
      </c>
      <c r="M28" s="13">
        <v>12431562</v>
      </c>
      <c r="N28" s="13">
        <v>17776058</v>
      </c>
      <c r="O28" s="13">
        <v>16399206</v>
      </c>
      <c r="P28" s="13">
        <v>12328668</v>
      </c>
      <c r="Q28" s="13">
        <v>9087026</v>
      </c>
      <c r="R28" s="13">
        <v>10903284</v>
      </c>
      <c r="S28" s="13">
        <v>11579805</v>
      </c>
      <c r="T28" s="13">
        <v>12707230</v>
      </c>
      <c r="U28" s="13">
        <v>11523343</v>
      </c>
      <c r="V28" s="13">
        <v>11197642</v>
      </c>
      <c r="W28" s="13">
        <v>10788207</v>
      </c>
      <c r="X28" s="13">
        <v>7882608</v>
      </c>
      <c r="Y28" s="13">
        <f>IF(M28=0,Z28,((M28/X28)^(1/$EG$8)-1)*100)</f>
        <v>4.2285961296124386</v>
      </c>
      <c r="Z28" s="13">
        <f t="shared" si="0"/>
        <v>8.471726546976921</v>
      </c>
      <c r="AA28" s="13">
        <f t="shared" si="1"/>
        <v>8.4801610520334201</v>
      </c>
      <c r="AB28" s="13">
        <f t="shared" si="2"/>
        <v>5.7500979913938766</v>
      </c>
      <c r="AC28" s="13">
        <f t="shared" si="3"/>
        <v>2.0520402256430481</v>
      </c>
      <c r="AD28" s="13">
        <f t="shared" si="4"/>
        <v>6.6199691975850739</v>
      </c>
      <c r="AE28" s="13">
        <f t="shared" si="5"/>
        <v>10.02115305837512</v>
      </c>
      <c r="AF28" s="13">
        <f t="shared" si="6"/>
        <v>9.9580779524711005</v>
      </c>
      <c r="AG28" s="13">
        <f t="shared" si="7"/>
        <v>12.413606934456789</v>
      </c>
      <c r="AH28" s="13">
        <f t="shared" si="8"/>
        <v>16.987556651757309</v>
      </c>
      <c r="AI28" s="13">
        <v>3001914</v>
      </c>
      <c r="AJ28" s="13">
        <v>4630523</v>
      </c>
      <c r="AK28" s="13">
        <v>3446828</v>
      </c>
      <c r="AL28" s="13">
        <v>2686693</v>
      </c>
      <c r="AM28" s="13">
        <v>2176121</v>
      </c>
      <c r="AN28" s="13">
        <v>2461037</v>
      </c>
      <c r="AO28" s="13">
        <v>2255241</v>
      </c>
      <c r="AP28" s="13">
        <v>2182046</v>
      </c>
      <c r="AQ28" s="13">
        <v>2411633</v>
      </c>
      <c r="AR28" s="13">
        <v>2175733</v>
      </c>
      <c r="AS28" s="13">
        <v>2043100</v>
      </c>
      <c r="AT28" s="13">
        <v>1899646</v>
      </c>
      <c r="AU28" s="13">
        <v>2657397</v>
      </c>
      <c r="AV28" s="13">
        <v>3145443</v>
      </c>
      <c r="AW28" s="13">
        <v>2855456</v>
      </c>
      <c r="AX28" s="13">
        <v>2170430</v>
      </c>
      <c r="AY28" s="13">
        <v>1725881</v>
      </c>
      <c r="AZ28" s="13">
        <v>1936290</v>
      </c>
      <c r="BA28" s="13">
        <v>1791198</v>
      </c>
      <c r="BB28" s="13">
        <v>1670527</v>
      </c>
      <c r="BC28" s="13">
        <v>1847032</v>
      </c>
      <c r="BD28" s="13">
        <v>1628004</v>
      </c>
      <c r="BE28" s="13">
        <v>1344761</v>
      </c>
      <c r="BF28" s="13">
        <v>1173447</v>
      </c>
      <c r="BG28" s="13">
        <v>1.129644535611352</v>
      </c>
      <c r="BH28" s="13">
        <v>1.472136993103992</v>
      </c>
      <c r="BI28" s="13">
        <v>1.2071024733002365</v>
      </c>
      <c r="BJ28" s="13">
        <v>1.2378620826287878</v>
      </c>
      <c r="BK28" s="13">
        <v>1.2608754601273204</v>
      </c>
      <c r="BL28" s="13">
        <v>1.2710064091639166</v>
      </c>
      <c r="BM28" s="13">
        <v>1.2590685116888249</v>
      </c>
      <c r="BN28" s="13">
        <v>1.306202174523369</v>
      </c>
      <c r="BO28" s="13">
        <v>1.3056801398134954</v>
      </c>
      <c r="BP28" s="13">
        <v>1.3364420480539361</v>
      </c>
      <c r="BQ28" s="13">
        <v>1.5193034301262456</v>
      </c>
      <c r="BR28" s="13">
        <v>1.6188596502441099</v>
      </c>
      <c r="BS28" s="13">
        <f t="shared" si="22"/>
        <v>-3.2181602645790508</v>
      </c>
      <c r="BT28" s="13">
        <f t="shared" si="23"/>
        <v>-2.8923388688304241</v>
      </c>
      <c r="BU28" s="13">
        <f t="shared" si="24"/>
        <v>-3.2085010193748986</v>
      </c>
      <c r="BV28" s="13">
        <f t="shared" si="25"/>
        <v>-3.2985730462703589</v>
      </c>
      <c r="BW28" s="13">
        <f t="shared" si="93"/>
        <v>-2.7386411963608359</v>
      </c>
      <c r="BX28" s="13">
        <f t="shared" si="94"/>
        <v>-3.9516835228031288</v>
      </c>
      <c r="BY28" s="13">
        <f t="shared" si="95"/>
        <v>-4.9027336760955498</v>
      </c>
      <c r="BZ28" s="13">
        <f t="shared" si="96"/>
        <v>-5.2235797901482695</v>
      </c>
      <c r="CA28" s="13">
        <f t="shared" si="97"/>
        <v>-6.9158222949908481</v>
      </c>
      <c r="CB28" s="13">
        <f t="shared" si="98"/>
        <v>-9.1404740962938718</v>
      </c>
      <c r="CC28" s="13">
        <v>377216</v>
      </c>
      <c r="CD28" s="13">
        <v>1528986</v>
      </c>
      <c r="CE28" s="13">
        <v>631571</v>
      </c>
      <c r="CF28" s="13">
        <v>562980</v>
      </c>
      <c r="CG28" s="13">
        <v>612398</v>
      </c>
      <c r="CH28" s="13">
        <v>535956</v>
      </c>
      <c r="CI28" s="13">
        <v>416418</v>
      </c>
      <c r="CJ28" s="13">
        <v>464183</v>
      </c>
      <c r="CK28" s="13">
        <v>513878</v>
      </c>
      <c r="CL28" s="13">
        <v>501220</v>
      </c>
      <c r="CM28" s="13">
        <v>641657</v>
      </c>
      <c r="CN28" s="13">
        <v>715551</v>
      </c>
      <c r="CO28" s="34">
        <f>M28/AU28</f>
        <v>4.6780974013291958</v>
      </c>
      <c r="CP28" s="34">
        <f t="shared" si="118"/>
        <v>5.6513686625381547</v>
      </c>
      <c r="CQ28" s="34">
        <f t="shared" si="119"/>
        <v>5.7431128338170856</v>
      </c>
      <c r="CR28" s="34">
        <f t="shared" si="120"/>
        <v>5.6802882378146267</v>
      </c>
      <c r="CS28" s="34">
        <f t="shared" si="121"/>
        <v>5.2651521165132475</v>
      </c>
      <c r="CT28" s="34">
        <f t="shared" si="122"/>
        <v>5.6310180809692767</v>
      </c>
      <c r="CU28" s="34">
        <f t="shared" si="123"/>
        <v>6.4648380581041289</v>
      </c>
      <c r="CV28" s="34">
        <f t="shared" si="124"/>
        <v>7.6067193167186167</v>
      </c>
      <c r="CW28" s="34">
        <f t="shared" si="125"/>
        <v>6.2388431819264634</v>
      </c>
      <c r="CX28" s="34">
        <f t="shared" si="126"/>
        <v>6.8781415770477219</v>
      </c>
      <c r="CY28" s="34">
        <f t="shared" si="127"/>
        <v>8.0223972884401018</v>
      </c>
      <c r="CZ28" s="34">
        <f t="shared" si="128"/>
        <v>6.7174810622039169</v>
      </c>
      <c r="DA28" s="34">
        <f t="shared" si="83"/>
        <v>-3.2357798571665208</v>
      </c>
      <c r="DB28" s="34">
        <f t="shared" si="84"/>
        <v>-1.7133079066200096</v>
      </c>
      <c r="DC28" s="34">
        <f t="shared" si="85"/>
        <v>-1.7261710087552729</v>
      </c>
      <c r="DD28" s="34">
        <f t="shared" si="86"/>
        <v>-2.0745692918666125</v>
      </c>
      <c r="DE28" s="34">
        <f t="shared" si="87"/>
        <v>-3.4201885562277212</v>
      </c>
      <c r="DF28" s="34">
        <f t="shared" si="88"/>
        <v>-2.8975744270566706</v>
      </c>
      <c r="DG28" s="34">
        <f t="shared" si="89"/>
        <v>-0.76377389871027379</v>
      </c>
      <c r="DH28" s="34">
        <f t="shared" si="90"/>
        <v>3.1567699788771275</v>
      </c>
      <c r="DI28" s="34">
        <f t="shared" si="91"/>
        <v>-2.4338413867534214</v>
      </c>
      <c r="DJ28" s="34">
        <f t="shared" si="92"/>
        <v>1.1887730788778583</v>
      </c>
      <c r="DK28" s="13">
        <v>104878</v>
      </c>
      <c r="DL28" s="13">
        <v>888088</v>
      </c>
      <c r="DM28" s="13">
        <v>76157</v>
      </c>
      <c r="DN28" s="13">
        <v>55356</v>
      </c>
      <c r="DO28" s="13">
        <v>60615</v>
      </c>
      <c r="DP28" s="13">
        <v>60783</v>
      </c>
      <c r="DQ28" s="13">
        <v>50195</v>
      </c>
      <c r="DR28" s="13">
        <v>56619</v>
      </c>
      <c r="DS28" s="13">
        <v>55692</v>
      </c>
      <c r="DT28" s="13">
        <v>66672</v>
      </c>
      <c r="DU28" s="13">
        <v>64862</v>
      </c>
      <c r="DV28" s="13">
        <v>158023</v>
      </c>
      <c r="DW28" s="41">
        <f t="shared" si="53"/>
        <v>141495</v>
      </c>
      <c r="DX28" s="41">
        <f t="shared" si="99"/>
        <v>144823.81818181818</v>
      </c>
      <c r="DY28" s="41">
        <f t="shared" si="100"/>
        <v>70497.399999999994</v>
      </c>
      <c r="DZ28" s="41">
        <f t="shared" si="101"/>
        <v>69868.555555555562</v>
      </c>
      <c r="EA28" s="41">
        <f t="shared" si="102"/>
        <v>71682.625</v>
      </c>
      <c r="EB28" s="41">
        <f t="shared" si="103"/>
        <v>73263.71428571429</v>
      </c>
      <c r="EC28" s="41">
        <f t="shared" si="104"/>
        <v>75343.833333333328</v>
      </c>
      <c r="ED28" s="41">
        <f t="shared" si="105"/>
        <v>80373.600000000006</v>
      </c>
      <c r="EE28" s="41">
        <f t="shared" si="106"/>
        <v>86312.25</v>
      </c>
      <c r="EF28" s="41">
        <f t="shared" si="107"/>
        <v>96519</v>
      </c>
      <c r="EG28" s="38">
        <f>(COUNT(M28:X28)-1)</f>
        <v>11</v>
      </c>
      <c r="EQ28" s="37">
        <f t="shared" si="10"/>
        <v>36.094282382343728</v>
      </c>
      <c r="ER28" s="37">
        <f t="shared" si="11"/>
        <v>71.81503848345011</v>
      </c>
      <c r="ES28" s="37">
        <f t="shared" si="12"/>
        <v>71.205043333577208</v>
      </c>
      <c r="ET28" s="37">
        <f t="shared" si="13"/>
        <v>50.270880510086883</v>
      </c>
      <c r="EU28" s="37">
        <f t="shared" si="14"/>
        <v>22.969834452780098</v>
      </c>
      <c r="EV28" s="37">
        <f t="shared" si="15"/>
        <v>54.6877726563865</v>
      </c>
      <c r="EW28" s="37">
        <f t="shared" si="16"/>
        <v>79.844961083839138</v>
      </c>
      <c r="EX28" s="37">
        <f t="shared" si="17"/>
        <v>81.835003223244286</v>
      </c>
      <c r="EY28" s="37">
        <f t="shared" si="18"/>
        <v>91.07111466923277</v>
      </c>
      <c r="EZ28" s="37">
        <f t="shared" si="19"/>
        <v>120.61967733044139</v>
      </c>
      <c r="FA28" s="37">
        <f t="shared" si="108"/>
        <v>29.405890305423263</v>
      </c>
      <c r="FB28" s="37">
        <f t="shared" si="109"/>
        <v>181.91100663528488</v>
      </c>
      <c r="FC28" s="37">
        <f t="shared" si="110"/>
        <v>90.435406741146991</v>
      </c>
      <c r="FD28" s="37">
        <f t="shared" si="111"/>
        <v>40.313629929374478</v>
      </c>
      <c r="FE28" s="37">
        <f t="shared" si="112"/>
        <v>18.11399764659706</v>
      </c>
      <c r="FF28" s="37">
        <f t="shared" si="113"/>
        <v>43.344889901323583</v>
      </c>
      <c r="FG28" s="37">
        <f t="shared" si="114"/>
        <v>66.546534244206256</v>
      </c>
      <c r="FH28" s="37">
        <f t="shared" si="115"/>
        <v>67.422882677763965</v>
      </c>
      <c r="FI28" s="37">
        <f t="shared" si="116"/>
        <v>76.380463810985788</v>
      </c>
      <c r="FJ28" s="37">
        <f t="shared" si="117"/>
        <v>99.789697930076727</v>
      </c>
      <c r="FK28" s="37">
        <f t="shared" si="82"/>
        <v>29.405890305423263</v>
      </c>
      <c r="FL28" s="37">
        <f t="shared" ref="FL28:FT28" si="129">IF(DL28/DX28&gt;=$C$5,(ER28+($C$3*ER28*$C$5)),FB28)</f>
        <v>107.72255772517516</v>
      </c>
      <c r="FM28" s="37">
        <f t="shared" si="129"/>
        <v>90.435406741146991</v>
      </c>
      <c r="FN28" s="37">
        <f t="shared" si="129"/>
        <v>40.313629929374478</v>
      </c>
      <c r="FO28" s="37">
        <f t="shared" si="129"/>
        <v>18.11399764659706</v>
      </c>
      <c r="FP28" s="37">
        <f t="shared" si="129"/>
        <v>43.344889901323583</v>
      </c>
      <c r="FQ28" s="37">
        <f t="shared" si="129"/>
        <v>66.546534244206256</v>
      </c>
      <c r="FR28" s="37">
        <f t="shared" si="129"/>
        <v>67.422882677763965</v>
      </c>
      <c r="FS28" s="37">
        <f t="shared" si="129"/>
        <v>76.380463810985788</v>
      </c>
      <c r="FT28" s="37">
        <f t="shared" si="129"/>
        <v>99.789697930076727</v>
      </c>
    </row>
    <row r="29" spans="1:176" ht="34" x14ac:dyDescent="0.2">
      <c r="A29" t="s">
        <v>63</v>
      </c>
      <c r="B29" s="17" t="s">
        <v>64</v>
      </c>
      <c r="C29" t="s">
        <v>17</v>
      </c>
      <c r="D29">
        <v>2023</v>
      </c>
      <c r="E29" t="s">
        <v>28</v>
      </c>
      <c r="F29" t="s">
        <v>334</v>
      </c>
      <c r="G29" t="s">
        <v>48</v>
      </c>
      <c r="H29" s="3" t="s">
        <v>65</v>
      </c>
      <c r="I29" s="13">
        <v>6498371</v>
      </c>
      <c r="J29" s="13">
        <v>2631566</v>
      </c>
      <c r="K29" s="13">
        <v>505894</v>
      </c>
      <c r="L29" s="13">
        <v>19.224066582407588</v>
      </c>
      <c r="M29" s="39">
        <v>0</v>
      </c>
      <c r="N29" s="13">
        <v>11377036</v>
      </c>
      <c r="O29" s="13">
        <v>7209167</v>
      </c>
      <c r="P29" s="13">
        <v>5811938</v>
      </c>
      <c r="Q29" s="13">
        <v>4824227</v>
      </c>
      <c r="R29" s="13">
        <v>3935549</v>
      </c>
      <c r="S29" s="13">
        <v>2928175</v>
      </c>
      <c r="T29" s="13">
        <v>2943066</v>
      </c>
      <c r="U29" s="13">
        <v>1311169</v>
      </c>
      <c r="V29" s="13">
        <v>676141</v>
      </c>
      <c r="W29" s="13">
        <v>705212</v>
      </c>
      <c r="X29" s="13">
        <v>976879</v>
      </c>
      <c r="Y29" s="13">
        <f>IF(M29=0,Z29,((M29/X29)^(1/$EG$8)-1)*100)</f>
        <v>27.825893131436953</v>
      </c>
      <c r="Z29" s="13">
        <f t="shared" si="0"/>
        <v>27.825893131436953</v>
      </c>
      <c r="AA29" s="13">
        <f t="shared" si="1"/>
        <v>24.867486010883777</v>
      </c>
      <c r="AB29" s="13">
        <f t="shared" si="2"/>
        <v>24.971224416992467</v>
      </c>
      <c r="AC29" s="13">
        <f t="shared" si="3"/>
        <v>25.627249569982435</v>
      </c>
      <c r="AD29" s="13">
        <f t="shared" si="4"/>
        <v>20.076874702000367</v>
      </c>
      <c r="AE29" s="13">
        <f t="shared" si="5"/>
        <v>24.67857949557628</v>
      </c>
      <c r="AF29" s="13">
        <f t="shared" si="6"/>
        <v>7.6352378250392983</v>
      </c>
      <c r="AG29" s="13">
        <f t="shared" si="7"/>
        <v>-11.543008209203764</v>
      </c>
      <c r="AH29" s="13">
        <f t="shared" si="8"/>
        <v>-15.035117719981251</v>
      </c>
      <c r="AI29" s="14"/>
      <c r="AJ29" s="13">
        <v>2308215</v>
      </c>
      <c r="AK29" s="13">
        <v>1476621</v>
      </c>
      <c r="AL29" s="13">
        <v>1656062</v>
      </c>
      <c r="AM29" s="13">
        <v>1826849</v>
      </c>
      <c r="AN29" s="13">
        <v>1214658</v>
      </c>
      <c r="AO29" s="13">
        <v>945178</v>
      </c>
      <c r="AP29" s="13">
        <v>953792</v>
      </c>
      <c r="AQ29" s="13">
        <v>60024</v>
      </c>
      <c r="AR29" s="13">
        <v>38523</v>
      </c>
      <c r="AS29" s="13">
        <v>15385</v>
      </c>
      <c r="AT29" s="13">
        <v>13803</v>
      </c>
      <c r="AV29" s="13">
        <v>1406605</v>
      </c>
      <c r="AW29" s="13">
        <v>1087970</v>
      </c>
      <c r="AX29" s="13">
        <v>1026044</v>
      </c>
      <c r="AY29" s="13">
        <v>883138</v>
      </c>
      <c r="AZ29" s="13">
        <v>827611</v>
      </c>
      <c r="BA29" s="13">
        <v>654229</v>
      </c>
      <c r="BB29" s="13">
        <v>559713</v>
      </c>
      <c r="BC29" s="13">
        <v>12222</v>
      </c>
      <c r="BD29" s="13">
        <v>12268</v>
      </c>
      <c r="BE29" s="13">
        <v>12270</v>
      </c>
      <c r="BF29" s="13">
        <v>10718</v>
      </c>
      <c r="BH29" s="13">
        <v>1.640983076272301</v>
      </c>
      <c r="BI29" s="13">
        <v>1.3572258426243371</v>
      </c>
      <c r="BJ29" s="13">
        <v>1.6140262990670966</v>
      </c>
      <c r="BK29" s="13">
        <v>2.0685883746368066</v>
      </c>
      <c r="BL29" s="13">
        <v>1.4676677811193906</v>
      </c>
      <c r="BM29" s="13">
        <v>1.4447204266396017</v>
      </c>
      <c r="BN29" s="13">
        <v>1.7040733375855126</v>
      </c>
      <c r="BO29" s="13">
        <v>4.9111438389788908</v>
      </c>
      <c r="BP29" s="13">
        <v>3.1401206390609717</v>
      </c>
      <c r="BQ29" s="13">
        <v>1.2538712306438469</v>
      </c>
      <c r="BR29" s="13">
        <v>1.2878335510356409</v>
      </c>
      <c r="BS29" s="13">
        <f t="shared" si="22"/>
        <v>0.52619362241370649</v>
      </c>
      <c r="BT29" s="13">
        <f t="shared" si="23"/>
        <v>0.52619362241370649</v>
      </c>
      <c r="BU29" s="13">
        <f t="shared" si="24"/>
        <v>0.58483022806252727</v>
      </c>
      <c r="BV29" s="13">
        <f t="shared" si="25"/>
        <v>2.862330325074236</v>
      </c>
      <c r="BW29" s="13">
        <f t="shared" si="93"/>
        <v>5.4067105653482717</v>
      </c>
      <c r="BX29" s="13">
        <f t="shared" si="94"/>
        <v>2.202457223862786</v>
      </c>
      <c r="BY29" s="13">
        <f t="shared" si="95"/>
        <v>2.3257215114836471</v>
      </c>
      <c r="BZ29" s="13">
        <f t="shared" si="96"/>
        <v>7.2524289697676991</v>
      </c>
      <c r="CA29" s="13">
        <f t="shared" si="97"/>
        <v>56.233551861452312</v>
      </c>
      <c r="CB29" s="13">
        <f t="shared" si="98"/>
        <v>56.150471184465367</v>
      </c>
      <c r="CD29" s="13">
        <v>927086</v>
      </c>
      <c r="CE29" s="13">
        <v>452477</v>
      </c>
      <c r="CF29" s="13">
        <v>649136</v>
      </c>
      <c r="CG29" s="13">
        <v>901643</v>
      </c>
      <c r="CH29" s="13">
        <v>379695</v>
      </c>
      <c r="CI29" s="13">
        <v>229065</v>
      </c>
      <c r="CJ29" s="13">
        <v>452052</v>
      </c>
      <c r="CK29" s="13">
        <v>47735</v>
      </c>
      <c r="CL29" s="13">
        <v>26255</v>
      </c>
      <c r="CM29" s="13">
        <v>2998</v>
      </c>
      <c r="CN29" s="13">
        <v>3025</v>
      </c>
      <c r="CO29" s="34">
        <v>0</v>
      </c>
      <c r="CP29" s="34">
        <f t="shared" si="118"/>
        <v>8.0882948660071587</v>
      </c>
      <c r="CQ29" s="34">
        <f t="shared" si="119"/>
        <v>6.6262553195400606</v>
      </c>
      <c r="CR29" s="34">
        <f t="shared" si="120"/>
        <v>5.6644140017387166</v>
      </c>
      <c r="CS29" s="34">
        <f t="shared" si="121"/>
        <v>5.4625970120185068</v>
      </c>
      <c r="CT29" s="34">
        <f t="shared" si="122"/>
        <v>4.7553125804272778</v>
      </c>
      <c r="CU29" s="34">
        <f t="shared" si="123"/>
        <v>4.4757646023028634</v>
      </c>
      <c r="CV29" s="34">
        <f t="shared" si="124"/>
        <v>5.2581698120286644</v>
      </c>
      <c r="CW29" s="34">
        <f t="shared" si="125"/>
        <v>107.27941417116675</v>
      </c>
      <c r="CX29" s="34">
        <f t="shared" si="126"/>
        <v>55.114199543527874</v>
      </c>
      <c r="CY29" s="34">
        <f t="shared" si="127"/>
        <v>57.474490627546864</v>
      </c>
      <c r="CZ29" s="34">
        <f t="shared" si="128"/>
        <v>91.143776824034333</v>
      </c>
      <c r="DA29" s="34">
        <f t="shared" si="83"/>
        <v>-21.510241026844589</v>
      </c>
      <c r="DB29" s="34">
        <f t="shared" si="84"/>
        <v>-21.510241026844589</v>
      </c>
      <c r="DC29" s="34">
        <f t="shared" si="85"/>
        <v>-25.26834991227711</v>
      </c>
      <c r="DD29" s="34">
        <f t="shared" si="86"/>
        <v>-29.3392088250909</v>
      </c>
      <c r="DE29" s="34">
        <f t="shared" si="87"/>
        <v>-33.106836571715078</v>
      </c>
      <c r="DF29" s="34">
        <f t="shared" si="88"/>
        <v>-38.871743627428245</v>
      </c>
      <c r="DG29" s="34">
        <f t="shared" si="89"/>
        <v>-45.269672961456841</v>
      </c>
      <c r="DH29" s="34">
        <f t="shared" si="90"/>
        <v>-50.990880883074155</v>
      </c>
      <c r="DI29" s="34">
        <f t="shared" si="91"/>
        <v>5.5835979886002418</v>
      </c>
      <c r="DJ29" s="34">
        <f t="shared" si="92"/>
        <v>-22.237853218543169</v>
      </c>
      <c r="DL29" s="13">
        <v>654781</v>
      </c>
      <c r="DM29" s="13">
        <v>290670</v>
      </c>
      <c r="DN29" s="13">
        <v>542817</v>
      </c>
      <c r="DO29" s="13">
        <v>794479</v>
      </c>
      <c r="DP29" s="13">
        <v>341804</v>
      </c>
      <c r="DQ29" s="13">
        <v>219748</v>
      </c>
      <c r="DR29" s="13">
        <v>447929</v>
      </c>
      <c r="DS29" s="13">
        <v>47634</v>
      </c>
      <c r="DT29" s="13">
        <v>26182</v>
      </c>
      <c r="DU29" s="13">
        <v>2837</v>
      </c>
      <c r="DV29" s="13">
        <v>2770</v>
      </c>
      <c r="DW29" s="41">
        <f t="shared" si="53"/>
        <v>306513.72727272729</v>
      </c>
      <c r="DX29" s="41">
        <f t="shared" si="99"/>
        <v>306513.72727272729</v>
      </c>
      <c r="DY29" s="41">
        <f t="shared" si="100"/>
        <v>271687</v>
      </c>
      <c r="DZ29" s="41">
        <f t="shared" si="101"/>
        <v>269577.77777777775</v>
      </c>
      <c r="EA29" s="41">
        <f t="shared" si="102"/>
        <v>235422.875</v>
      </c>
      <c r="EB29" s="41">
        <f t="shared" si="103"/>
        <v>155557.71428571429</v>
      </c>
      <c r="EC29" s="41">
        <f t="shared" si="104"/>
        <v>124516.66666666667</v>
      </c>
      <c r="ED29" s="41">
        <f t="shared" si="105"/>
        <v>105470.39999999999</v>
      </c>
      <c r="EE29" s="41">
        <f t="shared" si="106"/>
        <v>19855.75</v>
      </c>
      <c r="EF29" s="41">
        <f t="shared" si="107"/>
        <v>10596.333333333334</v>
      </c>
      <c r="EG29" s="38">
        <f>(COUNT(M29:X29)-1)</f>
        <v>11</v>
      </c>
      <c r="EQ29" s="37">
        <f t="shared" si="10"/>
        <v>210.27277935301828</v>
      </c>
      <c r="ER29" s="37">
        <f t="shared" si="11"/>
        <v>234.53766395103975</v>
      </c>
      <c r="ES29" s="37">
        <f t="shared" si="12"/>
        <v>208.13940172443608</v>
      </c>
      <c r="ET29" s="37">
        <f t="shared" si="13"/>
        <v>212.86441610788236</v>
      </c>
      <c r="EU29" s="37">
        <f t="shared" si="14"/>
        <v>224.81229450696861</v>
      </c>
      <c r="EV29" s="37">
        <f t="shared" si="15"/>
        <v>171.44986967787295</v>
      </c>
      <c r="EW29" s="37">
        <f t="shared" si="16"/>
        <v>205.49380455818161</v>
      </c>
      <c r="EX29" s="37">
        <f t="shared" si="17"/>
        <v>94.796080033183841</v>
      </c>
      <c r="EY29" s="37">
        <f t="shared" si="18"/>
        <v>403.96633652882895</v>
      </c>
      <c r="EZ29" s="37">
        <f t="shared" si="19"/>
        <v>221.03062928412035</v>
      </c>
      <c r="FA29" s="37">
        <f t="shared" si="108"/>
        <v>210.27277935301828</v>
      </c>
      <c r="FB29" s="37">
        <f t="shared" si="109"/>
        <v>359.79372304010201</v>
      </c>
      <c r="FC29" s="37">
        <f t="shared" si="110"/>
        <v>263.80997107376254</v>
      </c>
      <c r="FD29" s="37">
        <f t="shared" si="111"/>
        <v>320.0194129986881</v>
      </c>
      <c r="FE29" s="37">
        <f t="shared" si="112"/>
        <v>414.48019203774368</v>
      </c>
      <c r="FF29" s="37">
        <f t="shared" si="113"/>
        <v>265.63075219543873</v>
      </c>
      <c r="FG29" s="37">
        <f t="shared" si="114"/>
        <v>296.15807821107535</v>
      </c>
      <c r="FH29" s="37">
        <f t="shared" si="115"/>
        <v>195.44496667148238</v>
      </c>
      <c r="FI29" s="37">
        <f t="shared" si="116"/>
        <v>646.2454304212057</v>
      </c>
      <c r="FJ29" s="37">
        <f t="shared" si="117"/>
        <v>357.56427148543617</v>
      </c>
      <c r="FK29" s="37">
        <f t="shared" si="82"/>
        <v>210.27277935301828</v>
      </c>
      <c r="FL29" s="37">
        <f t="shared" ref="FL29:FL44" si="130">IF(DL29/DX29&gt;=$C$5,(ER29+($C$3*ER29*$C$5)),FB29)</f>
        <v>351.80649592655959</v>
      </c>
      <c r="FM29" s="37">
        <f t="shared" ref="FM29:FM44" si="131">IF(DM29/DY29&gt;=$C$5,(ES29+($C$3*ES29*$C$5)),FC29)</f>
        <v>263.80997107376254</v>
      </c>
      <c r="FN29" s="37">
        <f t="shared" ref="FN29:FN44" si="132">IF(DN29/DZ29&gt;=$C$5,(ET29+($C$3*ET29*$C$5)),FD29)</f>
        <v>319.29662416182356</v>
      </c>
      <c r="FO29" s="37">
        <f t="shared" ref="FO29:FO44" si="133">IF(DO29/EA29&gt;=$C$5,(EU29+($C$3*EU29*$C$5)),FE29)</f>
        <v>337.21844176045295</v>
      </c>
      <c r="FP29" s="37">
        <f t="shared" ref="FP29:FP44" si="134">IF(DP29/EB29&gt;=$C$5,(EV29+($C$3*EV29*$C$5)),FF29)</f>
        <v>257.17480451680944</v>
      </c>
      <c r="FQ29" s="37">
        <f t="shared" ref="FQ29:FQ44" si="135">IF(DQ29/EC29&gt;=$C$5,(EW29+($C$3*EW29*$C$5)),FG29)</f>
        <v>296.15807821107535</v>
      </c>
      <c r="FR29" s="37">
        <f t="shared" ref="FR29:FR44" si="136">IF(DR29/ED29&gt;=$C$5,(EX29+($C$3*EX29*$C$5)),FH29)</f>
        <v>142.19412004977576</v>
      </c>
      <c r="FS29" s="37">
        <f t="shared" ref="FS29:FS44" si="137">IF(DS29/EE29&gt;=$C$5,(EY29+($C$3*EY29*$C$5)),FI29)</f>
        <v>605.94950479324348</v>
      </c>
      <c r="FT29" s="37">
        <f t="shared" ref="FT29:FT44" si="138">IF(DT29/EF29&gt;=$C$5,(EZ29+($C$3*EZ29*$C$5)),FJ29)</f>
        <v>331.54594392618054</v>
      </c>
    </row>
    <row r="30" spans="1:176" ht="17" x14ac:dyDescent="0.2">
      <c r="A30" t="s">
        <v>42</v>
      </c>
      <c r="B30" s="17" t="s">
        <v>43</v>
      </c>
      <c r="C30" t="s">
        <v>14</v>
      </c>
      <c r="D30">
        <v>2023</v>
      </c>
      <c r="E30" t="s">
        <v>33</v>
      </c>
      <c r="F30" t="s">
        <v>334</v>
      </c>
      <c r="G30" t="s">
        <v>24</v>
      </c>
      <c r="H30" s="3" t="s">
        <v>44</v>
      </c>
      <c r="I30" s="13">
        <v>16161715</v>
      </c>
      <c r="J30" s="13">
        <v>7628459</v>
      </c>
      <c r="K30" s="13">
        <v>1252875</v>
      </c>
      <c r="L30" s="13">
        <v>16.423697105798169</v>
      </c>
      <c r="M30" s="39">
        <v>0</v>
      </c>
      <c r="N30" s="13">
        <v>10758545</v>
      </c>
      <c r="O30" s="13">
        <v>12239188</v>
      </c>
      <c r="P30" s="13">
        <v>4300295</v>
      </c>
      <c r="Q30" s="13">
        <v>4792331</v>
      </c>
      <c r="R30" s="13">
        <v>4811460</v>
      </c>
      <c r="S30" s="13">
        <v>4687611</v>
      </c>
      <c r="T30" s="13">
        <v>3594140</v>
      </c>
      <c r="U30" s="13">
        <v>1256558</v>
      </c>
      <c r="V30" s="13">
        <v>1152699</v>
      </c>
      <c r="W30" s="13">
        <v>1003147</v>
      </c>
      <c r="X30" s="13">
        <v>864212</v>
      </c>
      <c r="Y30" s="13">
        <f>IF(M30=0,Z30,((M30/X30)^(1/$EG$8)-1)*100)</f>
        <v>28.680673366451771</v>
      </c>
      <c r="Z30" s="13">
        <f t="shared" si="0"/>
        <v>28.680673366451771</v>
      </c>
      <c r="AA30" s="13">
        <f t="shared" si="1"/>
        <v>34.246691200603507</v>
      </c>
      <c r="AB30" s="13">
        <f t="shared" si="2"/>
        <v>22.210844339723867</v>
      </c>
      <c r="AC30" s="13">
        <f t="shared" si="3"/>
        <v>27.724795588857365</v>
      </c>
      <c r="AD30" s="13">
        <f t="shared" si="4"/>
        <v>32.552689918360642</v>
      </c>
      <c r="AE30" s="13">
        <f t="shared" si="5"/>
        <v>32.982636657556718</v>
      </c>
      <c r="AF30" s="13">
        <f t="shared" si="6"/>
        <v>9.8096637711979184</v>
      </c>
      <c r="AG30" s="13">
        <f t="shared" si="7"/>
        <v>10.077495870348496</v>
      </c>
      <c r="AH30" s="13">
        <f t="shared" si="8"/>
        <v>7.7388022577071114</v>
      </c>
      <c r="AI30" s="14"/>
      <c r="AJ30" s="13">
        <v>5281246</v>
      </c>
      <c r="AK30" s="13">
        <v>7919152</v>
      </c>
      <c r="AL30" s="13">
        <v>2341193</v>
      </c>
      <c r="AM30" s="13">
        <v>2618204</v>
      </c>
      <c r="AN30" s="13">
        <v>3152031</v>
      </c>
      <c r="AO30" s="13">
        <v>2865983</v>
      </c>
      <c r="AP30" s="13">
        <v>2192773</v>
      </c>
      <c r="AQ30" s="13">
        <v>260322</v>
      </c>
      <c r="AR30" s="13">
        <v>380373</v>
      </c>
      <c r="AS30" s="13">
        <v>113000</v>
      </c>
      <c r="AT30" s="13">
        <v>73805</v>
      </c>
      <c r="AV30" s="13">
        <v>2661951</v>
      </c>
      <c r="AW30" s="13">
        <v>2080267</v>
      </c>
      <c r="AX30" s="13">
        <v>1359400</v>
      </c>
      <c r="AY30" s="13">
        <v>993436</v>
      </c>
      <c r="AZ30" s="13">
        <v>703574</v>
      </c>
      <c r="BA30" s="13">
        <v>446532</v>
      </c>
      <c r="BB30" s="13">
        <v>211268</v>
      </c>
      <c r="BC30" s="13">
        <v>94966</v>
      </c>
      <c r="BD30" s="13">
        <v>42092</v>
      </c>
      <c r="BE30" s="13">
        <v>31754</v>
      </c>
      <c r="BF30" s="13">
        <v>21684</v>
      </c>
      <c r="BH30" s="13">
        <v>1.9839756629629921</v>
      </c>
      <c r="BI30" s="13">
        <v>3.8067959545577561</v>
      </c>
      <c r="BJ30" s="13">
        <v>1.7222252464322496</v>
      </c>
      <c r="BK30" s="13">
        <v>2.6355034446104226</v>
      </c>
      <c r="BL30" s="13">
        <v>4.4800276872084526</v>
      </c>
      <c r="BM30" s="13">
        <v>6.4183149247982225</v>
      </c>
      <c r="BN30" s="13">
        <v>10.379106159001836</v>
      </c>
      <c r="BO30" s="13">
        <v>2.741212644525409</v>
      </c>
      <c r="BP30" s="13">
        <v>9.0367053121733338</v>
      </c>
      <c r="BQ30" s="13">
        <v>3.5586067896957863</v>
      </c>
      <c r="BR30" s="13">
        <v>3.4036616860357869</v>
      </c>
      <c r="BS30" s="13">
        <f t="shared" si="22"/>
        <v>1.1256488810658771</v>
      </c>
      <c r="BT30" s="13">
        <f t="shared" si="23"/>
        <v>1.1256488810658771</v>
      </c>
      <c r="BU30" s="13">
        <f t="shared" si="24"/>
        <v>1.2515005355473452</v>
      </c>
      <c r="BV30" s="13">
        <f t="shared" si="25"/>
        <v>-8.1629455907604402</v>
      </c>
      <c r="BW30" s="13">
        <f t="shared" si="93"/>
        <v>-2.8019690747059567</v>
      </c>
      <c r="BX30" s="13">
        <f t="shared" si="94"/>
        <v>4.6861075226058979</v>
      </c>
      <c r="BY30" s="13">
        <f t="shared" si="95"/>
        <v>13.525893147975786</v>
      </c>
      <c r="BZ30" s="13">
        <f t="shared" si="96"/>
        <v>32.145808378845246</v>
      </c>
      <c r="CA30" s="13">
        <f t="shared" si="97"/>
        <v>-6.9609115322585406</v>
      </c>
      <c r="CB30" s="13">
        <f t="shared" si="98"/>
        <v>62.941558933948969</v>
      </c>
      <c r="CD30" s="13">
        <v>2571949</v>
      </c>
      <c r="CE30" s="13">
        <v>2049134</v>
      </c>
      <c r="CF30" s="13">
        <v>1446058</v>
      </c>
      <c r="CG30" s="13">
        <v>1754033</v>
      </c>
      <c r="CH30" s="13">
        <v>2426429</v>
      </c>
      <c r="CI30" s="13">
        <v>2401261</v>
      </c>
      <c r="CJ30" s="13">
        <v>1973376</v>
      </c>
      <c r="CK30" s="13">
        <v>164794</v>
      </c>
      <c r="CL30" s="13">
        <v>181934</v>
      </c>
      <c r="CM30" s="13">
        <v>68156</v>
      </c>
      <c r="CN30" s="13">
        <v>48045</v>
      </c>
      <c r="CO30" s="34">
        <v>0</v>
      </c>
      <c r="CP30" s="34">
        <f t="shared" si="118"/>
        <v>4.0416014419499078</v>
      </c>
      <c r="CQ30" s="34">
        <f t="shared" si="119"/>
        <v>5.8834697661405961</v>
      </c>
      <c r="CR30" s="34">
        <f t="shared" si="120"/>
        <v>3.1633772252464323</v>
      </c>
      <c r="CS30" s="34">
        <f t="shared" si="121"/>
        <v>4.823995707826171</v>
      </c>
      <c r="CT30" s="34">
        <f t="shared" si="122"/>
        <v>6.8385983563917936</v>
      </c>
      <c r="CU30" s="34">
        <f t="shared" si="123"/>
        <v>10.497816505871919</v>
      </c>
      <c r="CV30" s="34">
        <f t="shared" si="124"/>
        <v>17.0122309105023</v>
      </c>
      <c r="CW30" s="34">
        <f t="shared" si="125"/>
        <v>13.231661857928101</v>
      </c>
      <c r="CX30" s="34">
        <f t="shared" si="126"/>
        <v>27.385227596692957</v>
      </c>
      <c r="CY30" s="34">
        <f t="shared" si="127"/>
        <v>31.591201108521762</v>
      </c>
      <c r="CZ30" s="34">
        <f t="shared" si="128"/>
        <v>39.854823833241099</v>
      </c>
      <c r="DA30" s="34">
        <f t="shared" si="83"/>
        <v>-20.456030661213575</v>
      </c>
      <c r="DB30" s="34">
        <f t="shared" si="84"/>
        <v>-20.456030661213575</v>
      </c>
      <c r="DC30" s="34">
        <f t="shared" si="85"/>
        <v>-19.149329515702995</v>
      </c>
      <c r="DD30" s="34">
        <f t="shared" si="86"/>
        <v>-27.145100871617966</v>
      </c>
      <c r="DE30" s="34">
        <f t="shared" si="87"/>
        <v>-26.041272330579179</v>
      </c>
      <c r="DF30" s="34">
        <f t="shared" si="88"/>
        <v>-25.455712635015328</v>
      </c>
      <c r="DG30" s="34">
        <f t="shared" si="89"/>
        <v>-23.418544418871868</v>
      </c>
      <c r="DH30" s="34">
        <f t="shared" si="90"/>
        <v>-19.170462508337227</v>
      </c>
      <c r="DI30" s="34">
        <f t="shared" si="91"/>
        <v>-30.756687884361256</v>
      </c>
      <c r="DJ30" s="34">
        <f t="shared" si="92"/>
        <v>-17.107024266417593</v>
      </c>
      <c r="DL30" s="13">
        <v>1584211</v>
      </c>
      <c r="DM30" s="13">
        <v>1054619</v>
      </c>
      <c r="DN30" s="13">
        <v>454152</v>
      </c>
      <c r="DO30" s="13">
        <v>799103</v>
      </c>
      <c r="DP30" s="13">
        <v>1743716</v>
      </c>
      <c r="DQ30" s="13">
        <v>1675148</v>
      </c>
      <c r="DR30" s="13">
        <v>1653894</v>
      </c>
      <c r="DS30" s="13">
        <v>95334</v>
      </c>
      <c r="DT30" s="13">
        <v>98061</v>
      </c>
      <c r="DU30" s="13">
        <v>27746</v>
      </c>
      <c r="DV30" s="13">
        <v>6768</v>
      </c>
      <c r="DW30" s="41">
        <f t="shared" si="53"/>
        <v>835704.72727272729</v>
      </c>
      <c r="DX30" s="41">
        <f t="shared" si="99"/>
        <v>835704.72727272729</v>
      </c>
      <c r="DY30" s="41">
        <f t="shared" si="100"/>
        <v>760854.1</v>
      </c>
      <c r="DZ30" s="41">
        <f t="shared" si="101"/>
        <v>728213.5555555555</v>
      </c>
      <c r="EA30" s="41">
        <f t="shared" si="102"/>
        <v>762471.25</v>
      </c>
      <c r="EB30" s="41">
        <f t="shared" si="103"/>
        <v>757238.14285714284</v>
      </c>
      <c r="EC30" s="41">
        <f t="shared" si="104"/>
        <v>592825.16666666663</v>
      </c>
      <c r="ED30" s="41">
        <f t="shared" si="105"/>
        <v>376360.6</v>
      </c>
      <c r="EE30" s="41">
        <f t="shared" si="106"/>
        <v>56977.25</v>
      </c>
      <c r="EF30" s="41">
        <f t="shared" si="107"/>
        <v>44191.666666666664</v>
      </c>
      <c r="EG30" s="38">
        <f>(COUNT(M30:X30)-1)</f>
        <v>11</v>
      </c>
      <c r="EQ30" s="37">
        <f t="shared" si="10"/>
        <v>218.48199689158594</v>
      </c>
      <c r="ER30" s="37">
        <f t="shared" si="11"/>
        <v>230.60680121743565</v>
      </c>
      <c r="ES30" s="37">
        <f t="shared" si="12"/>
        <v>278.25509490959007</v>
      </c>
      <c r="ET30" s="37">
        <f t="shared" si="13"/>
        <v>151.58262745138697</v>
      </c>
      <c r="EU30" s="37">
        <f t="shared" si="14"/>
        <v>214.00204681579089</v>
      </c>
      <c r="EV30" s="37">
        <f t="shared" si="15"/>
        <v>278.71929202469789</v>
      </c>
      <c r="EW30" s="37">
        <f t="shared" si="16"/>
        <v>319.44090389321849</v>
      </c>
      <c r="EX30" s="37">
        <f t="shared" si="17"/>
        <v>221.04659615202704</v>
      </c>
      <c r="EY30" s="37">
        <f t="shared" si="18"/>
        <v>94.393470004622415</v>
      </c>
      <c r="EZ30" s="37">
        <f t="shared" si="19"/>
        <v>329.02137652472913</v>
      </c>
      <c r="FA30" s="37">
        <f t="shared" si="108"/>
        <v>218.48199689158594</v>
      </c>
      <c r="FB30" s="37">
        <f t="shared" si="109"/>
        <v>339.89475282317414</v>
      </c>
      <c r="FC30" s="37">
        <f t="shared" si="110"/>
        <v>374.67736231225535</v>
      </c>
      <c r="FD30" s="37">
        <f t="shared" si="111"/>
        <v>127.94891694946458</v>
      </c>
      <c r="FE30" s="37">
        <f t="shared" si="112"/>
        <v>270.07290772255919</v>
      </c>
      <c r="FF30" s="37">
        <f t="shared" si="113"/>
        <v>439.17320391375671</v>
      </c>
      <c r="FG30" s="37">
        <f t="shared" si="114"/>
        <v>545.10220395396595</v>
      </c>
      <c r="FH30" s="37">
        <f t="shared" si="115"/>
        <v>463.89058612883423</v>
      </c>
      <c r="FI30" s="37">
        <f t="shared" si="116"/>
        <v>133.87811988427032</v>
      </c>
      <c r="FJ30" s="37">
        <f t="shared" si="117"/>
        <v>511.54541124125637</v>
      </c>
      <c r="FK30" s="37">
        <f t="shared" si="82"/>
        <v>218.48199689158594</v>
      </c>
      <c r="FL30" s="37">
        <f t="shared" si="130"/>
        <v>339.89475282317414</v>
      </c>
      <c r="FM30" s="37">
        <f t="shared" si="131"/>
        <v>374.67736231225535</v>
      </c>
      <c r="FN30" s="37">
        <f t="shared" si="132"/>
        <v>127.94891694946458</v>
      </c>
      <c r="FO30" s="37">
        <f t="shared" si="133"/>
        <v>270.07290772255919</v>
      </c>
      <c r="FP30" s="37">
        <f t="shared" si="134"/>
        <v>418.07893803704684</v>
      </c>
      <c r="FQ30" s="37">
        <f t="shared" si="135"/>
        <v>479.16135583982771</v>
      </c>
      <c r="FR30" s="37">
        <f t="shared" si="136"/>
        <v>331.56989422804054</v>
      </c>
      <c r="FS30" s="37">
        <f t="shared" si="137"/>
        <v>133.87811988427032</v>
      </c>
      <c r="FT30" s="37">
        <f t="shared" si="138"/>
        <v>493.5320647870937</v>
      </c>
    </row>
    <row r="31" spans="1:176" ht="34" x14ac:dyDescent="0.2">
      <c r="A31" t="s">
        <v>88</v>
      </c>
      <c r="B31" s="17" t="s">
        <v>89</v>
      </c>
      <c r="C31" t="s">
        <v>16</v>
      </c>
      <c r="D31">
        <v>2023</v>
      </c>
      <c r="E31" t="s">
        <v>90</v>
      </c>
      <c r="F31" t="s">
        <v>334</v>
      </c>
      <c r="G31" t="s">
        <v>29</v>
      </c>
      <c r="H31" s="3" t="s">
        <v>30</v>
      </c>
      <c r="I31" s="13">
        <v>4269113</v>
      </c>
      <c r="J31" s="13">
        <v>2148050</v>
      </c>
      <c r="K31" s="13">
        <v>1429091</v>
      </c>
      <c r="L31" s="13">
        <v>66.529689718581977</v>
      </c>
      <c r="M31" s="39">
        <v>0</v>
      </c>
      <c r="N31" s="13">
        <v>10477036</v>
      </c>
      <c r="O31" s="13">
        <v>8490693</v>
      </c>
      <c r="P31" s="13">
        <v>6148435</v>
      </c>
      <c r="Q31" s="13">
        <v>5444914</v>
      </c>
      <c r="R31" s="13">
        <v>5830465</v>
      </c>
      <c r="S31" s="13">
        <v>5653427</v>
      </c>
      <c r="T31" s="13">
        <v>5193715</v>
      </c>
      <c r="U31" s="13">
        <v>4814290</v>
      </c>
      <c r="V31" s="13">
        <v>4646797</v>
      </c>
      <c r="W31" s="13">
        <v>4407092</v>
      </c>
      <c r="X31" s="13">
        <v>4852577</v>
      </c>
      <c r="Y31" s="13">
        <f>IF(M31=0,Z31,((M31/X31)^(1/$EG$8)-1)*100)</f>
        <v>8.0007073921366754</v>
      </c>
      <c r="Z31" s="13">
        <f t="shared" si="0"/>
        <v>8.0007073921366754</v>
      </c>
      <c r="AA31" s="13">
        <f t="shared" si="1"/>
        <v>6.4135042004725973</v>
      </c>
      <c r="AB31" s="13">
        <f t="shared" si="2"/>
        <v>3.002797207869623</v>
      </c>
      <c r="AC31" s="13">
        <f t="shared" si="3"/>
        <v>1.6589249612700696</v>
      </c>
      <c r="AD31" s="13">
        <f t="shared" si="4"/>
        <v>2.5785507270369212</v>
      </c>
      <c r="AE31" s="13">
        <f t="shared" si="5"/>
        <v>1.3680601952384519</v>
      </c>
      <c r="AF31" s="13">
        <f t="shared" si="6"/>
        <v>-0.19783718210547585</v>
      </c>
      <c r="AG31" s="13">
        <f t="shared" si="7"/>
        <v>-1.4340100108790166</v>
      </c>
      <c r="AH31" s="13">
        <f t="shared" si="8"/>
        <v>-4.700671475108809</v>
      </c>
      <c r="AI31" s="14"/>
      <c r="AJ31" s="13">
        <v>5758254</v>
      </c>
      <c r="AK31" s="13">
        <v>4107719</v>
      </c>
      <c r="AL31" s="13">
        <v>3249213</v>
      </c>
      <c r="AM31" s="13">
        <v>2798868</v>
      </c>
      <c r="AN31" s="13">
        <v>2913714</v>
      </c>
      <c r="AO31" s="13">
        <v>2595103</v>
      </c>
      <c r="AP31" s="13">
        <v>2519910</v>
      </c>
      <c r="AQ31" s="13">
        <v>2343958</v>
      </c>
      <c r="AR31" s="13">
        <v>2051223</v>
      </c>
      <c r="AS31" s="13">
        <v>1944159</v>
      </c>
      <c r="AT31" s="13">
        <v>2128867</v>
      </c>
      <c r="AV31" s="13">
        <v>3728090</v>
      </c>
      <c r="AW31" s="13">
        <v>3101043</v>
      </c>
      <c r="AX31" s="13">
        <v>2705552</v>
      </c>
      <c r="AY31" s="13">
        <v>2407286</v>
      </c>
      <c r="AZ31" s="13">
        <v>2534732</v>
      </c>
      <c r="BA31" s="13">
        <v>2200705</v>
      </c>
      <c r="BB31" s="13">
        <v>2115185</v>
      </c>
      <c r="BC31" s="13">
        <v>1839157</v>
      </c>
      <c r="BD31" s="13">
        <v>1765004</v>
      </c>
      <c r="BE31" s="13">
        <v>1618786</v>
      </c>
      <c r="BF31" s="13">
        <v>1590296</v>
      </c>
      <c r="BH31" s="13">
        <v>1.5445587418758668</v>
      </c>
      <c r="BI31" s="13">
        <v>1.3246249729526485</v>
      </c>
      <c r="BJ31" s="13">
        <v>1.2009427281382874</v>
      </c>
      <c r="BK31" s="13">
        <v>1.1626653417998527</v>
      </c>
      <c r="BL31" s="13">
        <v>1.1495156095397856</v>
      </c>
      <c r="BM31" s="13">
        <v>1.1792143881165353</v>
      </c>
      <c r="BN31" s="13">
        <v>1.1913426012381896</v>
      </c>
      <c r="BO31" s="13">
        <v>1.2744741204801984</v>
      </c>
      <c r="BP31" s="13">
        <v>1.1621633718677125</v>
      </c>
      <c r="BQ31" s="13">
        <v>1.200998155407818</v>
      </c>
      <c r="BR31" s="13">
        <v>1.3386608530738933</v>
      </c>
      <c r="BS31" s="13">
        <f t="shared" si="22"/>
        <v>-0.10534817774989769</v>
      </c>
      <c r="BT31" s="13">
        <f t="shared" si="23"/>
        <v>-0.10534817774989769</v>
      </c>
      <c r="BU31" s="13">
        <f t="shared" si="24"/>
        <v>-0.11704667792920009</v>
      </c>
      <c r="BV31" s="13">
        <f t="shared" si="25"/>
        <v>-1.3478699704059793</v>
      </c>
      <c r="BW31" s="13">
        <f t="shared" si="93"/>
        <v>-1.5539624768692084</v>
      </c>
      <c r="BX31" s="13">
        <f t="shared" si="94"/>
        <v>-2.5068614581562176</v>
      </c>
      <c r="BY31" s="13">
        <f t="shared" si="95"/>
        <v>-2.504529101250319</v>
      </c>
      <c r="BZ31" s="13">
        <f t="shared" si="96"/>
        <v>-2.8726528054184852</v>
      </c>
      <c r="CA31" s="13">
        <f t="shared" si="97"/>
        <v>-1.6245302298799724</v>
      </c>
      <c r="CB31" s="13">
        <f t="shared" si="98"/>
        <v>-6.8252341337982969</v>
      </c>
      <c r="CD31" s="13">
        <v>2121664</v>
      </c>
      <c r="CE31" s="13">
        <v>1013667</v>
      </c>
      <c r="CF31" s="13">
        <v>541630</v>
      </c>
      <c r="CG31" s="13">
        <v>347405</v>
      </c>
      <c r="CH31" s="13">
        <v>290600</v>
      </c>
      <c r="CI31" s="13">
        <v>372600</v>
      </c>
      <c r="CJ31" s="13">
        <v>377664</v>
      </c>
      <c r="CK31" s="13">
        <v>481724</v>
      </c>
      <c r="CL31" s="13">
        <v>268690</v>
      </c>
      <c r="CM31" s="13">
        <v>303812</v>
      </c>
      <c r="CN31" s="13">
        <v>522661</v>
      </c>
      <c r="CO31" s="34">
        <v>0</v>
      </c>
      <c r="CP31" s="34">
        <f t="shared" si="118"/>
        <v>2.8102958887795091</v>
      </c>
      <c r="CQ31" s="34">
        <f t="shared" si="119"/>
        <v>2.7380120172471005</v>
      </c>
      <c r="CR31" s="34">
        <f t="shared" si="120"/>
        <v>2.2725251630720829</v>
      </c>
      <c r="CS31" s="34">
        <f t="shared" si="121"/>
        <v>2.2618475744053677</v>
      </c>
      <c r="CT31" s="34">
        <f t="shared" si="122"/>
        <v>2.3002293733617596</v>
      </c>
      <c r="CU31" s="34">
        <f t="shared" si="123"/>
        <v>2.5689163245414539</v>
      </c>
      <c r="CV31" s="34">
        <f t="shared" si="124"/>
        <v>2.4554424317494687</v>
      </c>
      <c r="CW31" s="34">
        <f t="shared" si="125"/>
        <v>2.6176612437111131</v>
      </c>
      <c r="CX31" s="34">
        <f t="shared" si="126"/>
        <v>2.6327402090873449</v>
      </c>
      <c r="CY31" s="34">
        <f t="shared" si="127"/>
        <v>2.7224673304562801</v>
      </c>
      <c r="CZ31" s="34">
        <f t="shared" si="128"/>
        <v>3.0513671668670486</v>
      </c>
      <c r="DA31" s="34">
        <f t="shared" si="83"/>
        <v>-0.81962228261744929</v>
      </c>
      <c r="DB31" s="34">
        <f t="shared" si="84"/>
        <v>-0.81962228261744929</v>
      </c>
      <c r="DC31" s="34">
        <f t="shared" si="85"/>
        <v>-1.1967548562183628</v>
      </c>
      <c r="DD31" s="34">
        <f t="shared" si="86"/>
        <v>-3.6167028264756929</v>
      </c>
      <c r="DE31" s="34">
        <f t="shared" si="87"/>
        <v>-4.1870694726949376</v>
      </c>
      <c r="DF31" s="34">
        <f t="shared" si="88"/>
        <v>-4.6004968880500314</v>
      </c>
      <c r="DG31" s="34">
        <f t="shared" si="89"/>
        <v>-3.3835451339298106</v>
      </c>
      <c r="DH31" s="34">
        <f t="shared" si="90"/>
        <v>-5.2871681525353491</v>
      </c>
      <c r="DI31" s="34">
        <f t="shared" si="91"/>
        <v>-4.9819037662190642</v>
      </c>
      <c r="DJ31" s="34">
        <f t="shared" si="92"/>
        <v>-7.1126081315631806</v>
      </c>
      <c r="DL31" s="13">
        <v>1817996</v>
      </c>
      <c r="DM31" s="13">
        <v>732006</v>
      </c>
      <c r="DN31" s="13">
        <v>254294</v>
      </c>
      <c r="DO31" s="13">
        <v>131176</v>
      </c>
      <c r="DP31" s="13">
        <v>56442</v>
      </c>
      <c r="DQ31" s="13">
        <v>3697</v>
      </c>
      <c r="DR31" s="13">
        <v>3739</v>
      </c>
      <c r="DS31" s="13">
        <v>131233</v>
      </c>
      <c r="DT31" s="13">
        <v>-46667</v>
      </c>
      <c r="DU31" s="13">
        <v>-18162</v>
      </c>
      <c r="DV31" s="13">
        <v>196376</v>
      </c>
      <c r="DW31" s="41">
        <f t="shared" si="53"/>
        <v>296557.27272727271</v>
      </c>
      <c r="DX31" s="41">
        <f t="shared" si="99"/>
        <v>296557.27272727271</v>
      </c>
      <c r="DY31" s="41">
        <f t="shared" si="100"/>
        <v>144413.4</v>
      </c>
      <c r="DZ31" s="41">
        <f t="shared" si="101"/>
        <v>79125.333333333328</v>
      </c>
      <c r="EA31" s="41">
        <f t="shared" si="102"/>
        <v>57229.25</v>
      </c>
      <c r="EB31" s="41">
        <f t="shared" si="103"/>
        <v>46665.428571428572</v>
      </c>
      <c r="EC31" s="41">
        <f t="shared" si="104"/>
        <v>45036</v>
      </c>
      <c r="ED31" s="41">
        <f t="shared" si="105"/>
        <v>53303.8</v>
      </c>
      <c r="EE31" s="41">
        <f t="shared" si="106"/>
        <v>65695</v>
      </c>
      <c r="EF31" s="41">
        <f t="shared" si="107"/>
        <v>43849</v>
      </c>
      <c r="EG31" s="38">
        <f>(COUNT(M31:X31)-1)</f>
        <v>11</v>
      </c>
      <c r="EQ31" s="37">
        <f t="shared" si="10"/>
        <v>59.68926090777537</v>
      </c>
      <c r="ER31" s="37">
        <f t="shared" si="11"/>
        <v>68.120148574113898</v>
      </c>
      <c r="ES31" s="37">
        <f t="shared" si="12"/>
        <v>55.964177521498179</v>
      </c>
      <c r="ET31" s="37">
        <f t="shared" si="13"/>
        <v>25.294944637020485</v>
      </c>
      <c r="EU31" s="37">
        <f t="shared" si="14"/>
        <v>14.565592502133999</v>
      </c>
      <c r="EV31" s="37">
        <f t="shared" si="15"/>
        <v>18.719234198393536</v>
      </c>
      <c r="EW31" s="37">
        <f t="shared" si="16"/>
        <v>10.453613134161795</v>
      </c>
      <c r="EX31" s="37">
        <f t="shared" si="17"/>
        <v>-2.7354099867981176</v>
      </c>
      <c r="EY31" s="37">
        <f t="shared" si="18"/>
        <v>-7.7756820400992019</v>
      </c>
      <c r="EZ31" s="37">
        <f t="shared" si="19"/>
        <v>-47.832517837448925</v>
      </c>
      <c r="FA31" s="37">
        <f t="shared" si="108"/>
        <v>59.68926090777537</v>
      </c>
      <c r="FB31" s="37">
        <f t="shared" si="109"/>
        <v>172.52001414496732</v>
      </c>
      <c r="FC31" s="37">
        <f t="shared" si="110"/>
        <v>126.88230861390684</v>
      </c>
      <c r="FD31" s="37">
        <f t="shared" si="111"/>
        <v>45.618248124503907</v>
      </c>
      <c r="FE31" s="37">
        <f t="shared" si="112"/>
        <v>22.912094343674511</v>
      </c>
      <c r="FF31" s="37">
        <f t="shared" si="113"/>
        <v>24.379479100079777</v>
      </c>
      <c r="FG31" s="37">
        <f t="shared" si="114"/>
        <v>10.239079162688995</v>
      </c>
      <c r="FH31" s="37">
        <f t="shared" si="115"/>
        <v>-2.6874410899247327</v>
      </c>
      <c r="FI31" s="37">
        <f t="shared" si="116"/>
        <v>-11.658877417100262</v>
      </c>
      <c r="FJ31" s="37">
        <f t="shared" si="117"/>
        <v>-35.105887184981199</v>
      </c>
      <c r="FK31" s="37">
        <f t="shared" si="82"/>
        <v>59.68926090777537</v>
      </c>
      <c r="FL31" s="37">
        <f t="shared" si="130"/>
        <v>102.18022286117085</v>
      </c>
      <c r="FM31" s="37">
        <f t="shared" si="131"/>
        <v>83.946266282247265</v>
      </c>
      <c r="FN31" s="37">
        <f t="shared" si="132"/>
        <v>37.942416955530732</v>
      </c>
      <c r="FO31" s="37">
        <f t="shared" si="133"/>
        <v>21.848388753201</v>
      </c>
      <c r="FP31" s="37">
        <f t="shared" si="134"/>
        <v>24.379479100079777</v>
      </c>
      <c r="FQ31" s="37">
        <f t="shared" si="135"/>
        <v>10.239079162688995</v>
      </c>
      <c r="FR31" s="37">
        <f t="shared" si="136"/>
        <v>-2.6874410899247327</v>
      </c>
      <c r="FS31" s="37">
        <f t="shared" si="137"/>
        <v>-11.658877417100262</v>
      </c>
      <c r="FT31" s="37">
        <f t="shared" si="138"/>
        <v>-35.105887184981199</v>
      </c>
    </row>
    <row r="32" spans="1:176" ht="17" x14ac:dyDescent="0.2">
      <c r="A32" t="s">
        <v>91</v>
      </c>
      <c r="B32" s="17" t="s">
        <v>92</v>
      </c>
      <c r="C32" t="s">
        <v>17</v>
      </c>
      <c r="D32">
        <v>2023</v>
      </c>
      <c r="E32" t="s">
        <v>23</v>
      </c>
      <c r="F32" t="s">
        <v>334</v>
      </c>
      <c r="G32" t="s">
        <v>39</v>
      </c>
      <c r="H32" s="3" t="s">
        <v>40</v>
      </c>
      <c r="I32" s="13">
        <v>2713733</v>
      </c>
      <c r="J32" s="13">
        <v>839405</v>
      </c>
      <c r="K32" s="13">
        <v>352152</v>
      </c>
      <c r="L32" s="13">
        <v>41.952573549121105</v>
      </c>
      <c r="M32" s="39">
        <v>0</v>
      </c>
      <c r="N32" s="13">
        <v>10095416</v>
      </c>
      <c r="O32" s="13">
        <v>8494962</v>
      </c>
      <c r="P32" s="13">
        <v>7367541</v>
      </c>
      <c r="Q32" s="13">
        <v>5886471</v>
      </c>
      <c r="R32" s="13">
        <v>5804204</v>
      </c>
      <c r="S32" s="13">
        <v>5607147</v>
      </c>
      <c r="T32" s="13">
        <v>4572022</v>
      </c>
      <c r="U32" s="13">
        <v>4388430</v>
      </c>
      <c r="V32" s="13">
        <v>5128392</v>
      </c>
      <c r="W32" s="13">
        <v>3838911</v>
      </c>
      <c r="X32" s="13">
        <v>3463921</v>
      </c>
      <c r="Y32" s="13">
        <f>IF(M32=0,Z32,((M32/X32)^(1/$EG$8)-1)*100)</f>
        <v>11.289867175763524</v>
      </c>
      <c r="Z32" s="13">
        <f t="shared" si="0"/>
        <v>11.289867175763524</v>
      </c>
      <c r="AA32" s="13">
        <f t="shared" si="1"/>
        <v>10.481143958099025</v>
      </c>
      <c r="AB32" s="13">
        <f t="shared" si="2"/>
        <v>9.8928211926522671</v>
      </c>
      <c r="AC32" s="13">
        <f t="shared" si="3"/>
        <v>7.8693712086013168</v>
      </c>
      <c r="AD32" s="13">
        <f t="shared" si="4"/>
        <v>8.358336004433653</v>
      </c>
      <c r="AE32" s="13">
        <f t="shared" si="5"/>
        <v>5.7080512418840934</v>
      </c>
      <c r="AF32" s="13">
        <f t="shared" si="6"/>
        <v>6.0926504205512266</v>
      </c>
      <c r="AG32" s="13">
        <f t="shared" si="7"/>
        <v>13.973638196263449</v>
      </c>
      <c r="AH32" s="13">
        <f t="shared" si="8"/>
        <v>5.2737352376433622</v>
      </c>
      <c r="AI32" s="14"/>
      <c r="AJ32" s="13">
        <v>1904539</v>
      </c>
      <c r="AK32" s="13">
        <v>1523033</v>
      </c>
      <c r="AL32" s="13">
        <v>1497763</v>
      </c>
      <c r="AM32" s="13">
        <v>1372252</v>
      </c>
      <c r="AN32" s="13">
        <v>1520181</v>
      </c>
      <c r="AO32" s="13">
        <v>1441120</v>
      </c>
      <c r="AP32" s="13">
        <v>1282374</v>
      </c>
      <c r="AQ32" s="13">
        <v>1045958</v>
      </c>
      <c r="AR32" s="13">
        <v>1137852</v>
      </c>
      <c r="AS32" s="13">
        <v>872651</v>
      </c>
      <c r="AT32" s="13">
        <v>681348</v>
      </c>
      <c r="AV32" s="13">
        <v>1207934</v>
      </c>
      <c r="AW32" s="13">
        <v>996100</v>
      </c>
      <c r="AX32" s="13">
        <v>1046438</v>
      </c>
      <c r="AY32" s="13">
        <v>969509</v>
      </c>
      <c r="AZ32" s="13">
        <v>1052987</v>
      </c>
      <c r="BA32" s="13">
        <v>1053591</v>
      </c>
      <c r="BB32" s="13">
        <v>912063</v>
      </c>
      <c r="BC32" s="13">
        <v>831877</v>
      </c>
      <c r="BD32" s="13">
        <v>823582</v>
      </c>
      <c r="BE32" s="13">
        <v>704944</v>
      </c>
      <c r="BF32" s="13">
        <v>498082</v>
      </c>
      <c r="BH32" s="13">
        <v>1.5766912761789966</v>
      </c>
      <c r="BI32" s="13">
        <v>1.5289960847304487</v>
      </c>
      <c r="BJ32" s="13">
        <v>1.4312964552128267</v>
      </c>
      <c r="BK32" s="13">
        <v>1.4154092432354934</v>
      </c>
      <c r="BL32" s="13">
        <v>1.4436844899319745</v>
      </c>
      <c r="BM32" s="13">
        <v>1.3678173029192542</v>
      </c>
      <c r="BN32" s="13">
        <v>1.4060147160886913</v>
      </c>
      <c r="BO32" s="13">
        <v>1.2573469395114902</v>
      </c>
      <c r="BP32" s="13">
        <v>1.381589204232244</v>
      </c>
      <c r="BQ32" s="13">
        <v>1.2379011666174902</v>
      </c>
      <c r="BR32" s="13">
        <v>1.367943431001321</v>
      </c>
      <c r="BS32" s="13">
        <f t="shared" si="22"/>
        <v>1.1192462080934718</v>
      </c>
      <c r="BT32" s="13">
        <f t="shared" si="23"/>
        <v>1.1192462080934718</v>
      </c>
      <c r="BU32" s="13">
        <f t="shared" si="24"/>
        <v>1.2443776259928319</v>
      </c>
      <c r="BV32" s="13">
        <f t="shared" si="25"/>
        <v>0.56750648701537898</v>
      </c>
      <c r="BW32" s="13">
        <f t="shared" si="93"/>
        <v>0.37972179417795626</v>
      </c>
      <c r="BX32" s="13">
        <f t="shared" si="94"/>
        <v>0.90221317080194652</v>
      </c>
      <c r="BY32" s="13">
        <f t="shared" si="95"/>
        <v>-1.8441220770659683E-3</v>
      </c>
      <c r="BZ32" s="13">
        <f t="shared" si="96"/>
        <v>0.68863005825225976</v>
      </c>
      <c r="CA32" s="13">
        <f t="shared" si="97"/>
        <v>-2.7710348048712419</v>
      </c>
      <c r="CB32" s="13">
        <f t="shared" si="98"/>
        <v>0.49753195628694513</v>
      </c>
      <c r="CD32" s="13">
        <v>858983</v>
      </c>
      <c r="CE32" s="13">
        <v>533619</v>
      </c>
      <c r="CF32" s="13">
        <v>579739</v>
      </c>
      <c r="CG32" s="13">
        <v>681297</v>
      </c>
      <c r="CH32" s="13">
        <v>554401</v>
      </c>
      <c r="CI32" s="13">
        <v>491275</v>
      </c>
      <c r="CJ32" s="13">
        <v>423474</v>
      </c>
      <c r="CK32" s="13">
        <v>395964</v>
      </c>
      <c r="CL32" s="13">
        <v>412220</v>
      </c>
      <c r="CM32" s="13">
        <v>224051</v>
      </c>
      <c r="CN32" s="13">
        <v>219787</v>
      </c>
      <c r="CO32" s="34">
        <v>0</v>
      </c>
      <c r="CP32" s="34">
        <f t="shared" si="118"/>
        <v>8.3575890735752125</v>
      </c>
      <c r="CQ32" s="34">
        <f t="shared" si="119"/>
        <v>8.5282220660576247</v>
      </c>
      <c r="CR32" s="34">
        <f t="shared" si="120"/>
        <v>7.040590077959707</v>
      </c>
      <c r="CS32" s="34">
        <f t="shared" si="121"/>
        <v>6.0716001604936105</v>
      </c>
      <c r="CT32" s="34">
        <f t="shared" si="122"/>
        <v>5.5121326284180148</v>
      </c>
      <c r="CU32" s="34">
        <f t="shared" si="123"/>
        <v>5.321938968726954</v>
      </c>
      <c r="CV32" s="34">
        <f t="shared" si="124"/>
        <v>5.0128357361278768</v>
      </c>
      <c r="CW32" s="34">
        <f t="shared" si="125"/>
        <v>5.2753351757531464</v>
      </c>
      <c r="CX32" s="34">
        <f t="shared" si="126"/>
        <v>6.226935508546811</v>
      </c>
      <c r="CY32" s="34">
        <f t="shared" si="127"/>
        <v>5.4456963957420728</v>
      </c>
      <c r="CZ32" s="34">
        <f t="shared" si="128"/>
        <v>6.9545195369437165</v>
      </c>
      <c r="DA32" s="34">
        <f t="shared" si="83"/>
        <v>1.8547737094957384</v>
      </c>
      <c r="DB32" s="34">
        <f t="shared" si="84"/>
        <v>1.8547737094957384</v>
      </c>
      <c r="DC32" s="34">
        <f t="shared" si="85"/>
        <v>2.2924276101461638</v>
      </c>
      <c r="DD32" s="34">
        <f t="shared" si="86"/>
        <v>0.15387130104211888</v>
      </c>
      <c r="DE32" s="34">
        <f t="shared" si="87"/>
        <v>-1.9208765021243246</v>
      </c>
      <c r="DF32" s="34">
        <f t="shared" si="88"/>
        <v>-3.7999226589095159</v>
      </c>
      <c r="DG32" s="34">
        <f t="shared" si="89"/>
        <v>-5.2104303255349311</v>
      </c>
      <c r="DH32" s="34">
        <f t="shared" si="90"/>
        <v>-7.858752997045892</v>
      </c>
      <c r="DI32" s="34">
        <f t="shared" si="91"/>
        <v>-8.8001111672336041</v>
      </c>
      <c r="DJ32" s="34">
        <f t="shared" si="92"/>
        <v>-5.3754955385146967</v>
      </c>
      <c r="DL32" s="13">
        <v>458543</v>
      </c>
      <c r="DM32" s="13">
        <v>251672</v>
      </c>
      <c r="DN32" s="13">
        <v>304329</v>
      </c>
      <c r="DO32" s="13">
        <v>383129</v>
      </c>
      <c r="DP32" s="13">
        <v>181549</v>
      </c>
      <c r="DQ32" s="13">
        <v>185911</v>
      </c>
      <c r="DR32" s="13">
        <v>64596</v>
      </c>
      <c r="DS32" s="13">
        <v>32868</v>
      </c>
      <c r="DT32" s="13">
        <v>58694</v>
      </c>
      <c r="DU32" s="13">
        <v>-14961</v>
      </c>
      <c r="DV32" s="13">
        <v>30389</v>
      </c>
      <c r="DW32" s="41">
        <f t="shared" si="53"/>
        <v>176065.36363636365</v>
      </c>
      <c r="DX32" s="41">
        <f t="shared" si="99"/>
        <v>176065.36363636365</v>
      </c>
      <c r="DY32" s="41">
        <f t="shared" si="100"/>
        <v>147817.60000000001</v>
      </c>
      <c r="DZ32" s="41">
        <f t="shared" si="101"/>
        <v>136278.22222222222</v>
      </c>
      <c r="EA32" s="41">
        <f t="shared" si="102"/>
        <v>115271.875</v>
      </c>
      <c r="EB32" s="41">
        <f t="shared" si="103"/>
        <v>77006.571428571435</v>
      </c>
      <c r="EC32" s="41">
        <f t="shared" si="104"/>
        <v>59582.833333333336</v>
      </c>
      <c r="ED32" s="41">
        <f t="shared" si="105"/>
        <v>34317.199999999997</v>
      </c>
      <c r="EE32" s="41">
        <f t="shared" si="106"/>
        <v>26747.5</v>
      </c>
      <c r="EF32" s="41">
        <f t="shared" si="107"/>
        <v>24707.333333333332</v>
      </c>
      <c r="EG32" s="38">
        <f>(COUNT(M32:X32)-1)</f>
        <v>11</v>
      </c>
      <c r="EQ32" s="37">
        <f t="shared" si="10"/>
        <v>88.03174244250684</v>
      </c>
      <c r="ER32" s="37">
        <f t="shared" si="11"/>
        <v>113.10450966323248</v>
      </c>
      <c r="ES32" s="37">
        <f t="shared" si="12"/>
        <v>107.92637876189404</v>
      </c>
      <c r="ET32" s="37">
        <f t="shared" si="13"/>
        <v>97.020448639817261</v>
      </c>
      <c r="EU32" s="37">
        <f t="shared" si="14"/>
        <v>78.374249928524577</v>
      </c>
      <c r="EV32" s="37">
        <f t="shared" si="15"/>
        <v>81.930557430912287</v>
      </c>
      <c r="EW32" s="37">
        <f t="shared" si="16"/>
        <v>58.770668854080363</v>
      </c>
      <c r="EX32" s="37">
        <f t="shared" si="17"/>
        <v>62.799275537274617</v>
      </c>
      <c r="EY32" s="37">
        <f t="shared" si="18"/>
        <v>112.31518758462158</v>
      </c>
      <c r="EZ32" s="37">
        <f t="shared" si="19"/>
        <v>59.726416676826489</v>
      </c>
      <c r="FA32" s="37">
        <f t="shared" si="108"/>
        <v>88.03174244250684</v>
      </c>
      <c r="FB32" s="37">
        <f t="shared" si="109"/>
        <v>186.74659363612471</v>
      </c>
      <c r="FC32" s="37">
        <f t="shared" si="110"/>
        <v>153.8648319565126</v>
      </c>
      <c r="FD32" s="37">
        <f t="shared" si="111"/>
        <v>151.18562564432816</v>
      </c>
      <c r="FE32" s="37">
        <f t="shared" si="112"/>
        <v>143.49735129402612</v>
      </c>
      <c r="FF32" s="37">
        <f t="shared" si="113"/>
        <v>130.21997772026276</v>
      </c>
      <c r="FG32" s="37">
        <f t="shared" si="114"/>
        <v>104.61488775940376</v>
      </c>
      <c r="FH32" s="37">
        <f t="shared" si="115"/>
        <v>92.351380623104689</v>
      </c>
      <c r="FI32" s="37">
        <f t="shared" si="116"/>
        <v>146.81911865791201</v>
      </c>
      <c r="FJ32" s="37">
        <f t="shared" si="117"/>
        <v>95.197487685733975</v>
      </c>
      <c r="FK32" s="37">
        <f t="shared" si="82"/>
        <v>88.03174244250684</v>
      </c>
      <c r="FL32" s="37">
        <f t="shared" si="130"/>
        <v>169.65676449484872</v>
      </c>
      <c r="FM32" s="37">
        <f t="shared" si="131"/>
        <v>153.8648319565126</v>
      </c>
      <c r="FN32" s="37">
        <f t="shared" si="132"/>
        <v>145.53067295972591</v>
      </c>
      <c r="FO32" s="37">
        <f t="shared" si="133"/>
        <v>117.56137489278686</v>
      </c>
      <c r="FP32" s="37">
        <f t="shared" si="134"/>
        <v>122.89583614636842</v>
      </c>
      <c r="FQ32" s="37">
        <f t="shared" si="135"/>
        <v>88.156003281120547</v>
      </c>
      <c r="FR32" s="37">
        <f t="shared" si="136"/>
        <v>92.351380623104689</v>
      </c>
      <c r="FS32" s="37">
        <f t="shared" si="137"/>
        <v>146.81911865791201</v>
      </c>
      <c r="FT32" s="37">
        <f t="shared" si="138"/>
        <v>89.589625015239733</v>
      </c>
    </row>
    <row r="33" spans="1:176" ht="34" x14ac:dyDescent="0.2">
      <c r="A33" t="s">
        <v>76</v>
      </c>
      <c r="B33" s="17" t="s">
        <v>77</v>
      </c>
      <c r="C33" t="s">
        <v>17</v>
      </c>
      <c r="D33">
        <v>2023</v>
      </c>
      <c r="E33" t="s">
        <v>13</v>
      </c>
      <c r="F33" t="s">
        <v>334</v>
      </c>
      <c r="G33" t="s">
        <v>48</v>
      </c>
      <c r="H33" s="3" t="s">
        <v>78</v>
      </c>
      <c r="I33" s="13">
        <v>7899081</v>
      </c>
      <c r="J33" s="13">
        <v>6516147</v>
      </c>
      <c r="K33" s="13">
        <v>1334917</v>
      </c>
      <c r="L33" s="13">
        <v>20.486293510566906</v>
      </c>
      <c r="M33" s="39">
        <v>0</v>
      </c>
      <c r="N33" s="13">
        <v>9669078</v>
      </c>
      <c r="O33" s="13">
        <v>7706565</v>
      </c>
      <c r="P33" s="13">
        <v>7198969</v>
      </c>
      <c r="Q33" s="13">
        <v>6926652</v>
      </c>
      <c r="R33" s="13">
        <v>7067695</v>
      </c>
      <c r="S33" s="13">
        <v>7482698</v>
      </c>
      <c r="T33" s="13">
        <v>7293204</v>
      </c>
      <c r="U33" s="13">
        <v>4650533</v>
      </c>
      <c r="V33" s="13">
        <v>5276168</v>
      </c>
      <c r="W33" s="13">
        <v>4979555</v>
      </c>
      <c r="X33" s="13">
        <v>4472446</v>
      </c>
      <c r="Y33" s="13">
        <f>IF(M33=0,Z33,((M33/X33)^(1/$EG$8)-1)*100)</f>
        <v>8.0149815524986678</v>
      </c>
      <c r="Z33" s="13">
        <f t="shared" si="0"/>
        <v>8.0149815524986678</v>
      </c>
      <c r="AA33" s="13">
        <f t="shared" si="1"/>
        <v>6.2324761466363343</v>
      </c>
      <c r="AB33" s="13">
        <f t="shared" si="2"/>
        <v>6.130607390301912</v>
      </c>
      <c r="AC33" s="13">
        <f t="shared" si="3"/>
        <v>6.4485504585756859</v>
      </c>
      <c r="AD33" s="13">
        <f t="shared" si="4"/>
        <v>8.9562594876798194</v>
      </c>
      <c r="AE33" s="13">
        <f t="shared" si="5"/>
        <v>10.274386720099882</v>
      </c>
      <c r="AF33" s="13">
        <f t="shared" si="6"/>
        <v>0.98093932972165288</v>
      </c>
      <c r="AG33" s="13">
        <f t="shared" si="7"/>
        <v>5.6633810636817605</v>
      </c>
      <c r="AH33" s="13">
        <f t="shared" si="8"/>
        <v>5.5170677575273608</v>
      </c>
      <c r="AI33" s="14"/>
      <c r="AJ33" s="13">
        <v>3918386</v>
      </c>
      <c r="AK33" s="13">
        <v>3345980</v>
      </c>
      <c r="AL33" s="13">
        <v>3114777</v>
      </c>
      <c r="AM33" s="13">
        <v>3059741</v>
      </c>
      <c r="AN33" s="13">
        <v>2994755</v>
      </c>
      <c r="AO33" s="13">
        <v>2292775</v>
      </c>
      <c r="AP33" s="13">
        <v>2609062</v>
      </c>
      <c r="AQ33" s="13">
        <v>2046085</v>
      </c>
      <c r="AR33" s="13">
        <v>2392309</v>
      </c>
      <c r="AS33" s="13">
        <v>2168193</v>
      </c>
      <c r="AT33" s="13">
        <v>1996684</v>
      </c>
      <c r="AV33" s="13">
        <v>2099114</v>
      </c>
      <c r="AW33" s="13">
        <v>1743479</v>
      </c>
      <c r="AX33" s="13">
        <v>1534832</v>
      </c>
      <c r="AY33" s="13">
        <v>1500526</v>
      </c>
      <c r="AZ33" s="13">
        <v>1359600</v>
      </c>
      <c r="BA33" s="13">
        <v>1284111</v>
      </c>
      <c r="BB33" s="13">
        <v>1048912</v>
      </c>
      <c r="BC33" s="13">
        <v>1233630</v>
      </c>
      <c r="BD33" s="13">
        <v>1040038</v>
      </c>
      <c r="BE33" s="13">
        <v>1027867</v>
      </c>
      <c r="BF33" s="13">
        <v>1000642</v>
      </c>
      <c r="BH33" s="13">
        <v>1.866685658806525</v>
      </c>
      <c r="BI33" s="13">
        <v>1.9191398347786237</v>
      </c>
      <c r="BJ33" s="13">
        <v>2.0293927934783742</v>
      </c>
      <c r="BK33" s="13">
        <v>2.0391122846255247</v>
      </c>
      <c r="BL33" s="13">
        <v>2.2026735804648427</v>
      </c>
      <c r="BM33" s="13">
        <v>1.7854959579039507</v>
      </c>
      <c r="BN33" s="13">
        <v>2.4873983708833536</v>
      </c>
      <c r="BO33" s="13">
        <v>1.6585888799721149</v>
      </c>
      <c r="BP33" s="13">
        <v>2.3002130691378584</v>
      </c>
      <c r="BQ33" s="13">
        <v>2.1094100695907154</v>
      </c>
      <c r="BR33" s="13">
        <v>1.995402951305262</v>
      </c>
      <c r="BS33" s="13">
        <f t="shared" si="22"/>
        <v>-0.38893097280512379</v>
      </c>
      <c r="BT33" s="13">
        <f t="shared" si="23"/>
        <v>-0.38893097280512379</v>
      </c>
      <c r="BU33" s="13">
        <f t="shared" si="24"/>
        <v>-0.43205204265932551</v>
      </c>
      <c r="BV33" s="13">
        <f t="shared" si="25"/>
        <v>0.21135580773856688</v>
      </c>
      <c r="BW33" s="13">
        <f t="shared" si="93"/>
        <v>0.24105170806476561</v>
      </c>
      <c r="BX33" s="13">
        <f t="shared" si="94"/>
        <v>1.6607373704735862</v>
      </c>
      <c r="BY33" s="13">
        <f t="shared" si="95"/>
        <v>-2.1984692539059769</v>
      </c>
      <c r="BZ33" s="13">
        <f t="shared" si="96"/>
        <v>5.6643981823467637</v>
      </c>
      <c r="CA33" s="13">
        <f t="shared" si="97"/>
        <v>-5.9765795161370372</v>
      </c>
      <c r="CB33" s="13">
        <f t="shared" si="98"/>
        <v>7.3664832570414562</v>
      </c>
      <c r="CD33" s="13">
        <v>1827716</v>
      </c>
      <c r="CE33" s="13">
        <v>1509560</v>
      </c>
      <c r="CF33" s="13">
        <v>1524236</v>
      </c>
      <c r="CG33" s="13">
        <v>1571515</v>
      </c>
      <c r="CH33" s="13">
        <v>1610695</v>
      </c>
      <c r="CI33" s="13">
        <v>1011169</v>
      </c>
      <c r="CJ33" s="13">
        <v>1531481</v>
      </c>
      <c r="CK33" s="13">
        <v>790161</v>
      </c>
      <c r="CL33" s="13">
        <v>1343279</v>
      </c>
      <c r="CM33" s="13">
        <v>1120856</v>
      </c>
      <c r="CN33" s="13">
        <v>983160</v>
      </c>
      <c r="CO33" s="34">
        <v>0</v>
      </c>
      <c r="CP33" s="34">
        <f t="shared" si="118"/>
        <v>4.6062662628137394</v>
      </c>
      <c r="CQ33" s="34">
        <f t="shared" si="119"/>
        <v>4.420222440304701</v>
      </c>
      <c r="CR33" s="34">
        <f t="shared" si="120"/>
        <v>4.6903954309005806</v>
      </c>
      <c r="CS33" s="34">
        <f t="shared" si="121"/>
        <v>4.6161492703225404</v>
      </c>
      <c r="CT33" s="34">
        <f t="shared" si="122"/>
        <v>5.1983634892615473</v>
      </c>
      <c r="CU33" s="34">
        <f t="shared" si="123"/>
        <v>5.8271426691306285</v>
      </c>
      <c r="CV33" s="34">
        <f t="shared" si="124"/>
        <v>6.9531133212319052</v>
      </c>
      <c r="CW33" s="34">
        <f t="shared" si="125"/>
        <v>3.7697956437505571</v>
      </c>
      <c r="CX33" s="34">
        <f t="shared" si="126"/>
        <v>5.0730530999828849</v>
      </c>
      <c r="CY33" s="34">
        <f t="shared" si="127"/>
        <v>4.8445518729563259</v>
      </c>
      <c r="CZ33" s="34">
        <f t="shared" si="128"/>
        <v>4.4695765318665419</v>
      </c>
      <c r="DA33" s="34">
        <f t="shared" ref="DA33:DA44" si="139">IF(CO33=0,DB33,((CO33/CZ33)^(1/$EG$8)-1)*100)</f>
        <v>0.30169357188545298</v>
      </c>
      <c r="DB33" s="34">
        <f t="shared" ref="DB33:DB44" si="140">((CP33/CZ33)^(1/$EH$8)-1)*100</f>
        <v>0.30169357188545298</v>
      </c>
      <c r="DC33" s="34">
        <f t="shared" ref="DC33:DC44" si="141">((CQ33/CZ33)^(1/$EI$8)-1)*100</f>
        <v>-0.1232977907728805</v>
      </c>
      <c r="DD33" s="34">
        <f t="shared" ref="DD33:DD44" si="142">((CR33/CZ33)^(1/$EJ$8)-1)*100</f>
        <v>0.6046107365878628</v>
      </c>
      <c r="DE33" s="34">
        <f t="shared" ref="DE33:DE44" si="143">((CS33/CZ33)^(1/$EK$8)-1)*100</f>
        <v>0.46202402245822949</v>
      </c>
      <c r="DF33" s="34">
        <f t="shared" ref="DF33:DF44" si="144">((CT33/CZ33)^(1/$EL$8)-1)*100</f>
        <v>2.5494599514476191</v>
      </c>
      <c r="DG33" s="34">
        <f t="shared" ref="DG33:DG44" si="145">((CU33/CZ33)^(1/$EM$8)-1)*100</f>
        <v>5.4478804507477552</v>
      </c>
      <c r="DH33" s="34">
        <f t="shared" ref="DH33:DH44" si="146">((CV33/CZ33)^(1/$EN$8)-1)*100</f>
        <v>11.680726997866175</v>
      </c>
      <c r="DI33" s="34">
        <f t="shared" ref="DI33:DI44" si="147">((CW33/CZ33)^(1/$EO$8)-1)*100</f>
        <v>-5.5176956724569459</v>
      </c>
      <c r="DJ33" s="34">
        <f t="shared" ref="DJ33:DJ44" si="148">((CX33/CZ33)^(1/$EP$8)-1)*100</f>
        <v>6.5372580241803924</v>
      </c>
      <c r="DL33" s="13">
        <v>1696621</v>
      </c>
      <c r="DM33" s="13">
        <v>1357948</v>
      </c>
      <c r="DN33" s="13">
        <v>1816469</v>
      </c>
      <c r="DO33" s="13">
        <v>1388682</v>
      </c>
      <c r="DP33" s="13">
        <v>1432891</v>
      </c>
      <c r="DQ33" s="13">
        <v>892363</v>
      </c>
      <c r="DR33" s="13">
        <v>1469883</v>
      </c>
      <c r="DS33" s="13">
        <v>714622</v>
      </c>
      <c r="DT33" s="13">
        <v>1283089</v>
      </c>
      <c r="DU33" s="13">
        <v>1058271</v>
      </c>
      <c r="DV33" s="13">
        <v>885826</v>
      </c>
      <c r="DW33" s="41">
        <f t="shared" si="53"/>
        <v>1272424.0909090908</v>
      </c>
      <c r="DX33" s="41">
        <f t="shared" si="99"/>
        <v>1272424.0909090908</v>
      </c>
      <c r="DY33" s="41">
        <f t="shared" si="100"/>
        <v>1230004.3999999999</v>
      </c>
      <c r="DZ33" s="41">
        <f t="shared" si="101"/>
        <v>1215788.4444444445</v>
      </c>
      <c r="EA33" s="41">
        <f t="shared" si="102"/>
        <v>1140703.375</v>
      </c>
      <c r="EB33" s="41">
        <f t="shared" si="103"/>
        <v>1105277.857142857</v>
      </c>
      <c r="EC33" s="41">
        <f t="shared" si="104"/>
        <v>1050675.6666666667</v>
      </c>
      <c r="ED33" s="41">
        <f t="shared" si="105"/>
        <v>1082338.2</v>
      </c>
      <c r="EE33" s="41">
        <f t="shared" si="106"/>
        <v>985452</v>
      </c>
      <c r="EF33" s="41">
        <f t="shared" si="107"/>
        <v>1075728.6666666667</v>
      </c>
      <c r="EG33" s="38">
        <f>(COUNT(M33:X33)-1)</f>
        <v>11</v>
      </c>
      <c r="EQ33" s="37">
        <f t="shared" si="10"/>
        <v>58.945568725324634</v>
      </c>
      <c r="ER33" s="37">
        <f t="shared" si="11"/>
        <v>72.764367513765862</v>
      </c>
      <c r="ES33" s="37">
        <f t="shared" si="12"/>
        <v>58.708082292708639</v>
      </c>
      <c r="ET33" s="37">
        <f t="shared" si="13"/>
        <v>60.684809143181781</v>
      </c>
      <c r="EU33" s="37">
        <f t="shared" si="14"/>
        <v>62.935731374479566</v>
      </c>
      <c r="EV33" s="37">
        <f t="shared" si="15"/>
        <v>87.749248736804049</v>
      </c>
      <c r="EW33" s="37">
        <f t="shared" si="16"/>
        <v>87.943920646423067</v>
      </c>
      <c r="EX33" s="37">
        <f t="shared" si="17"/>
        <v>45.209579483648405</v>
      </c>
      <c r="EY33" s="37">
        <f t="shared" si="18"/>
        <v>35.855006360453771</v>
      </c>
      <c r="EZ33" s="37">
        <f t="shared" si="19"/>
        <v>78.696617252528227</v>
      </c>
      <c r="FA33" s="37">
        <f t="shared" si="108"/>
        <v>58.945568725324634</v>
      </c>
      <c r="FB33" s="37">
        <f t="shared" si="109"/>
        <v>97.019950785411325</v>
      </c>
      <c r="FC33" s="37">
        <f t="shared" si="110"/>
        <v>74.911789152053842</v>
      </c>
      <c r="FD33" s="37">
        <f t="shared" si="111"/>
        <v>83.35159691436283</v>
      </c>
      <c r="FE33" s="37">
        <f t="shared" si="112"/>
        <v>82.090079304013614</v>
      </c>
      <c r="FF33" s="37">
        <f t="shared" si="113"/>
        <v>116.1889546350008</v>
      </c>
      <c r="FG33" s="37">
        <f t="shared" si="114"/>
        <v>69.270722210986747</v>
      </c>
      <c r="FH33" s="37">
        <f t="shared" si="115"/>
        <v>60.558938935288282</v>
      </c>
      <c r="FI33" s="37">
        <f t="shared" si="116"/>
        <v>29.354746491043542</v>
      </c>
      <c r="FJ33" s="37">
        <f t="shared" si="117"/>
        <v>102.16321414234086</v>
      </c>
      <c r="FK33" s="37">
        <f t="shared" si="82"/>
        <v>58.945568725324634</v>
      </c>
      <c r="FL33" s="37">
        <f t="shared" si="130"/>
        <v>97.019950785411325</v>
      </c>
      <c r="FM33" s="37">
        <f t="shared" si="131"/>
        <v>74.911789152053842</v>
      </c>
      <c r="FN33" s="37">
        <f t="shared" si="132"/>
        <v>83.35159691436283</v>
      </c>
      <c r="FO33" s="37">
        <f t="shared" si="133"/>
        <v>82.090079304013614</v>
      </c>
      <c r="FP33" s="37">
        <f t="shared" si="134"/>
        <v>116.1889546350008</v>
      </c>
      <c r="FQ33" s="37">
        <f t="shared" si="135"/>
        <v>69.270722210986747</v>
      </c>
      <c r="FR33" s="37">
        <f t="shared" si="136"/>
        <v>60.558938935288282</v>
      </c>
      <c r="FS33" s="37">
        <f t="shared" si="137"/>
        <v>29.354746491043542</v>
      </c>
      <c r="FT33" s="37">
        <f t="shared" si="138"/>
        <v>102.16321414234086</v>
      </c>
    </row>
    <row r="34" spans="1:176" ht="17" x14ac:dyDescent="0.2">
      <c r="A34" t="s">
        <v>128</v>
      </c>
      <c r="B34" s="17" t="s">
        <v>129</v>
      </c>
      <c r="C34" t="s">
        <v>17</v>
      </c>
      <c r="D34">
        <v>2023</v>
      </c>
      <c r="E34" t="s">
        <v>87</v>
      </c>
      <c r="F34" t="s">
        <v>334</v>
      </c>
      <c r="G34" t="s">
        <v>29</v>
      </c>
      <c r="H34" s="3" t="s">
        <v>34</v>
      </c>
      <c r="I34" s="13">
        <v>3435951</v>
      </c>
      <c r="J34" s="13">
        <v>1614116</v>
      </c>
      <c r="K34" s="13">
        <v>389582</v>
      </c>
      <c r="L34" s="13">
        <v>24.135935707223023</v>
      </c>
      <c r="M34" s="13">
        <v>9864587</v>
      </c>
      <c r="N34" s="13">
        <v>9225678</v>
      </c>
      <c r="O34" s="13">
        <v>7768882</v>
      </c>
      <c r="P34" s="13">
        <v>6578143</v>
      </c>
      <c r="Q34" s="13">
        <v>6638418</v>
      </c>
      <c r="R34" s="13">
        <v>6404898</v>
      </c>
      <c r="S34" s="13">
        <v>6072565</v>
      </c>
      <c r="T34" s="13">
        <v>5988394</v>
      </c>
      <c r="U34" s="13">
        <v>5979149</v>
      </c>
      <c r="V34" s="13">
        <v>5762659</v>
      </c>
      <c r="W34" s="13">
        <v>5629212</v>
      </c>
      <c r="X34" s="13">
        <v>5149120</v>
      </c>
      <c r="Y34" s="13">
        <f>IF(M34=0,Z34,((M34/X34)^(1/$EG$8)-1)*100)</f>
        <v>6.0883777787903215</v>
      </c>
      <c r="Z34" s="13">
        <f t="shared" si="0"/>
        <v>6.0050433416779736</v>
      </c>
      <c r="AA34" s="13">
        <f t="shared" si="1"/>
        <v>4.6760387037885431</v>
      </c>
      <c r="AB34" s="13">
        <f t="shared" si="2"/>
        <v>3.1089316833177172</v>
      </c>
      <c r="AC34" s="13">
        <f t="shared" si="3"/>
        <v>3.6959165383823045</v>
      </c>
      <c r="AD34" s="13">
        <f t="shared" si="4"/>
        <v>2.7873950486734023</v>
      </c>
      <c r="AE34" s="13">
        <f t="shared" si="5"/>
        <v>3.0660117023844302</v>
      </c>
      <c r="AF34" s="13">
        <f t="shared" si="6"/>
        <v>3.8069881778622028</v>
      </c>
      <c r="AG34" s="13">
        <f t="shared" si="7"/>
        <v>3.8237320711687506</v>
      </c>
      <c r="AH34" s="13">
        <f t="shared" si="8"/>
        <v>4.5580068406116281</v>
      </c>
      <c r="AI34" s="13">
        <v>3158006</v>
      </c>
      <c r="AJ34" s="13">
        <v>2579568</v>
      </c>
      <c r="AK34" s="13">
        <v>1839986</v>
      </c>
      <c r="AL34" s="13">
        <v>1641019</v>
      </c>
      <c r="AM34" s="13">
        <v>1859033</v>
      </c>
      <c r="AN34" s="13">
        <v>1863809</v>
      </c>
      <c r="AO34" s="13">
        <v>1561609</v>
      </c>
      <c r="AP34" s="13">
        <v>1462594</v>
      </c>
      <c r="AQ34" s="13">
        <v>1426888</v>
      </c>
      <c r="AR34" s="13">
        <v>1467221</v>
      </c>
      <c r="AS34" s="13">
        <v>1325015</v>
      </c>
      <c r="AT34" s="13">
        <v>1204217</v>
      </c>
      <c r="AU34" s="13">
        <v>2407099</v>
      </c>
      <c r="AV34" s="13">
        <v>1865756</v>
      </c>
      <c r="AW34" s="13">
        <v>1501357</v>
      </c>
      <c r="AX34" s="13">
        <v>1289042</v>
      </c>
      <c r="AY34" s="13">
        <v>1321428</v>
      </c>
      <c r="AZ34" s="13">
        <v>1228039</v>
      </c>
      <c r="BA34" s="13">
        <v>1099206</v>
      </c>
      <c r="BB34" s="13">
        <v>1011807</v>
      </c>
      <c r="BC34" s="13">
        <v>953523</v>
      </c>
      <c r="BD34" s="13">
        <v>842740</v>
      </c>
      <c r="BE34" s="13">
        <v>710063</v>
      </c>
      <c r="BF34" s="13">
        <v>646528</v>
      </c>
      <c r="BG34" s="13">
        <v>1.3119551792427315</v>
      </c>
      <c r="BH34" s="13">
        <v>1.3825859329944536</v>
      </c>
      <c r="BI34" s="13">
        <v>1.2255486203481252</v>
      </c>
      <c r="BJ34" s="13">
        <v>1.2730531666152072</v>
      </c>
      <c r="BK34" s="13">
        <v>1.406836392145467</v>
      </c>
      <c r="BL34" s="13">
        <v>1.5177115710494535</v>
      </c>
      <c r="BM34" s="13">
        <v>1.420670010898776</v>
      </c>
      <c r="BN34" s="13">
        <v>1.4455266666469</v>
      </c>
      <c r="BO34" s="13">
        <v>1.4964379464365307</v>
      </c>
      <c r="BP34" s="13">
        <v>1.7410126492156537</v>
      </c>
      <c r="BQ34" s="13">
        <v>1.8660527305323613</v>
      </c>
      <c r="BR34" s="13">
        <v>1.8625906379924768</v>
      </c>
      <c r="BS34" s="13">
        <f t="shared" si="22"/>
        <v>-3.1356919928514304</v>
      </c>
      <c r="BT34" s="13">
        <f t="shared" si="23"/>
        <v>-4.0994025095754116</v>
      </c>
      <c r="BU34" s="13">
        <f t="shared" si="24"/>
        <v>-4.5443896590173445</v>
      </c>
      <c r="BV34" s="13">
        <f t="shared" si="25"/>
        <v>-4.6455115282122534</v>
      </c>
      <c r="BW34" s="13">
        <f>((BK34/BR34)^(1/$EI$8)-1)*100</f>
        <v>-3.0699438603325468</v>
      </c>
      <c r="BX34" s="13">
        <f>((BL34/BR34)^(1/$EL$8)-1)*100</f>
        <v>-3.3551673790313763</v>
      </c>
      <c r="BY34" s="13">
        <f>((BM34/BR34)^(1/$EM$8)-1)*100</f>
        <v>-5.2726998666506315</v>
      </c>
      <c r="BZ34" s="13">
        <f>((BN34/BR34)^(1/$EN$8)-1)*100</f>
        <v>-6.1407298043383296</v>
      </c>
      <c r="CA34" s="13">
        <f>((BO34/BR34)^(1/$EO$8)-1)*100</f>
        <v>-7.0362218575592772</v>
      </c>
      <c r="CB34" s="13">
        <f>((BP34/BR34)^(1/$EP$8)-1)*100</f>
        <v>-3.3187503172436239</v>
      </c>
      <c r="CC34" s="13">
        <v>687893</v>
      </c>
      <c r="CD34" s="13">
        <v>662120</v>
      </c>
      <c r="CE34" s="13">
        <v>286655</v>
      </c>
      <c r="CF34" s="13">
        <v>313645</v>
      </c>
      <c r="CG34" s="13">
        <v>528296</v>
      </c>
      <c r="CH34" s="13">
        <v>680106</v>
      </c>
      <c r="CI34" s="13">
        <v>532415</v>
      </c>
      <c r="CJ34" s="13">
        <v>514880</v>
      </c>
      <c r="CK34" s="13">
        <v>490749</v>
      </c>
      <c r="CL34" s="13">
        <v>638435</v>
      </c>
      <c r="CM34" s="13">
        <v>596632</v>
      </c>
      <c r="CN34" s="13">
        <v>530462</v>
      </c>
      <c r="CO34" s="34">
        <f>M34/AU34</f>
        <v>4.0981226779621442</v>
      </c>
      <c r="CP34" s="34">
        <f t="shared" si="118"/>
        <v>4.9447398266439988</v>
      </c>
      <c r="CQ34" s="34">
        <f t="shared" si="119"/>
        <v>5.1745734025951187</v>
      </c>
      <c r="CR34" s="34">
        <f t="shared" si="120"/>
        <v>5.10312542182489</v>
      </c>
      <c r="CS34" s="34">
        <f t="shared" si="121"/>
        <v>5.0236698480734479</v>
      </c>
      <c r="CT34" s="34">
        <f t="shared" si="122"/>
        <v>5.215549343302615</v>
      </c>
      <c r="CU34" s="34">
        <f t="shared" si="123"/>
        <v>5.5245013218632355</v>
      </c>
      <c r="CV34" s="34">
        <f t="shared" si="124"/>
        <v>5.9185141039743749</v>
      </c>
      <c r="CW34" s="34">
        <f t="shared" si="125"/>
        <v>6.2705870755084039</v>
      </c>
      <c r="CX34" s="34">
        <f t="shared" si="126"/>
        <v>6.8380034174241162</v>
      </c>
      <c r="CY34" s="34">
        <f t="shared" si="127"/>
        <v>7.9277641561382586</v>
      </c>
      <c r="CZ34" s="34">
        <f t="shared" si="128"/>
        <v>7.9642645020787963</v>
      </c>
      <c r="DA34" s="34">
        <f t="shared" si="139"/>
        <v>-5.8615144631290477</v>
      </c>
      <c r="DB34" s="34">
        <f t="shared" si="140"/>
        <v>-4.6545929768419985</v>
      </c>
      <c r="DC34" s="34">
        <f t="shared" si="141"/>
        <v>-4.6782301302622837</v>
      </c>
      <c r="DD34" s="34">
        <f t="shared" si="142"/>
        <v>-5.4119394052882015</v>
      </c>
      <c r="DE34" s="34">
        <f t="shared" si="143"/>
        <v>-6.3709162125664349</v>
      </c>
      <c r="DF34" s="34">
        <f t="shared" si="144"/>
        <v>-6.8121989278073229</v>
      </c>
      <c r="DG34" s="34">
        <f t="shared" si="145"/>
        <v>-7.0542617326344477</v>
      </c>
      <c r="DH34" s="34">
        <f t="shared" si="146"/>
        <v>-7.1532400293348068</v>
      </c>
      <c r="DI34" s="34">
        <f t="shared" si="147"/>
        <v>-7.6605019717552514</v>
      </c>
      <c r="DJ34" s="34">
        <f t="shared" si="148"/>
        <v>-7.3401016887137409</v>
      </c>
      <c r="DK34" s="13">
        <v>466512</v>
      </c>
      <c r="DL34" s="13">
        <v>495377</v>
      </c>
      <c r="DM34" s="13">
        <v>155584</v>
      </c>
      <c r="DN34" s="13">
        <v>117770</v>
      </c>
      <c r="DO34" s="13">
        <v>219127</v>
      </c>
      <c r="DP34" s="13">
        <v>273299</v>
      </c>
      <c r="DQ34" s="13">
        <v>33089</v>
      </c>
      <c r="DR34" s="13">
        <v>22106</v>
      </c>
      <c r="DS34" s="13">
        <v>156364</v>
      </c>
      <c r="DT34" s="13">
        <v>346879</v>
      </c>
      <c r="DU34" s="13">
        <v>391354</v>
      </c>
      <c r="DV34" s="13">
        <v>357075</v>
      </c>
      <c r="DW34" s="41">
        <f t="shared" si="53"/>
        <v>252878</v>
      </c>
      <c r="DX34" s="41">
        <f t="shared" si="99"/>
        <v>233456.72727272726</v>
      </c>
      <c r="DY34" s="41">
        <f t="shared" si="100"/>
        <v>207264.7</v>
      </c>
      <c r="DZ34" s="41">
        <f t="shared" si="101"/>
        <v>213007</v>
      </c>
      <c r="EA34" s="41">
        <f t="shared" si="102"/>
        <v>224911.625</v>
      </c>
      <c r="EB34" s="41">
        <f t="shared" si="103"/>
        <v>225738</v>
      </c>
      <c r="EC34" s="41">
        <f t="shared" si="104"/>
        <v>217811.16666666666</v>
      </c>
      <c r="ED34" s="41">
        <f t="shared" si="105"/>
        <v>254755.6</v>
      </c>
      <c r="EE34" s="41">
        <f t="shared" si="106"/>
        <v>312918</v>
      </c>
      <c r="EF34" s="41">
        <f t="shared" si="107"/>
        <v>365102.66666666669</v>
      </c>
      <c r="EG34" s="38">
        <f>(COUNT(M34:X34)-1)</f>
        <v>11</v>
      </c>
      <c r="EQ34" s="37">
        <f t="shared" si="10"/>
        <v>48.55012539625956</v>
      </c>
      <c r="ER34" s="37">
        <f t="shared" si="11"/>
        <v>47.573837013790566</v>
      </c>
      <c r="ES34" s="37">
        <f t="shared" si="12"/>
        <v>36.960841509147386</v>
      </c>
      <c r="ET34" s="37">
        <f t="shared" si="13"/>
        <v>24.689829305720785</v>
      </c>
      <c r="EU34" s="37">
        <f t="shared" si="14"/>
        <v>33.580552001089984</v>
      </c>
      <c r="EV34" s="37">
        <f t="shared" si="15"/>
        <v>26.486608757864232</v>
      </c>
      <c r="EW34" s="37">
        <f t="shared" si="16"/>
        <v>23.750492133521039</v>
      </c>
      <c r="EX34" s="37">
        <f t="shared" si="17"/>
        <v>27.885764232874656</v>
      </c>
      <c r="EY34" s="37">
        <f t="shared" si="18"/>
        <v>26.381086187613011</v>
      </c>
      <c r="EZ34" s="37">
        <f t="shared" si="19"/>
        <v>44.742810605128689</v>
      </c>
      <c r="FA34" s="37">
        <f t="shared" si="108"/>
        <v>70.941571171356486</v>
      </c>
      <c r="FB34" s="37">
        <f t="shared" si="109"/>
        <v>72.810831609848265</v>
      </c>
      <c r="FC34" s="37">
        <f t="shared" si="110"/>
        <v>30.024644021877258</v>
      </c>
      <c r="FD34" s="37">
        <f t="shared" si="111"/>
        <v>21.277123153652148</v>
      </c>
      <c r="FE34" s="37">
        <f t="shared" si="112"/>
        <v>25.401333143079817</v>
      </c>
      <c r="FF34" s="37">
        <f t="shared" si="113"/>
        <v>34.503384496680397</v>
      </c>
      <c r="FG34" s="37">
        <f t="shared" si="114"/>
        <v>22.848472225367328</v>
      </c>
      <c r="FH34" s="37">
        <f t="shared" si="115"/>
        <v>27.280828851540619</v>
      </c>
      <c r="FI34" s="37">
        <f t="shared" si="116"/>
        <v>23.085452698456169</v>
      </c>
      <c r="FJ34" s="37">
        <f t="shared" si="117"/>
        <v>34.115429037640524</v>
      </c>
      <c r="FK34" s="37">
        <f t="shared" si="82"/>
        <v>70.941571171356486</v>
      </c>
      <c r="FL34" s="37">
        <f t="shared" si="130"/>
        <v>71.360755520685842</v>
      </c>
      <c r="FM34" s="37">
        <f t="shared" si="131"/>
        <v>30.024644021877258</v>
      </c>
      <c r="FN34" s="37">
        <f t="shared" si="132"/>
        <v>21.277123153652148</v>
      </c>
      <c r="FO34" s="37">
        <f t="shared" si="133"/>
        <v>25.401333143079817</v>
      </c>
      <c r="FP34" s="37">
        <f t="shared" si="134"/>
        <v>34.503384496680397</v>
      </c>
      <c r="FQ34" s="37">
        <f t="shared" si="135"/>
        <v>22.848472225367328</v>
      </c>
      <c r="FR34" s="37">
        <f t="shared" si="136"/>
        <v>27.280828851540619</v>
      </c>
      <c r="FS34" s="37">
        <f t="shared" si="137"/>
        <v>23.085452698456169</v>
      </c>
      <c r="FT34" s="37">
        <f t="shared" si="138"/>
        <v>34.115429037640524</v>
      </c>
    </row>
    <row r="35" spans="1:176" ht="17" x14ac:dyDescent="0.2">
      <c r="A35" t="s">
        <v>139</v>
      </c>
      <c r="B35" s="17" t="s">
        <v>140</v>
      </c>
      <c r="C35" t="s">
        <v>17</v>
      </c>
      <c r="D35">
        <v>2023</v>
      </c>
      <c r="E35" t="s">
        <v>13</v>
      </c>
      <c r="F35" t="s">
        <v>334</v>
      </c>
      <c r="G35" t="s">
        <v>133</v>
      </c>
      <c r="H35" s="3" t="s">
        <v>141</v>
      </c>
      <c r="I35" s="13">
        <v>7708463</v>
      </c>
      <c r="J35" s="13">
        <v>6472404</v>
      </c>
      <c r="K35" s="13">
        <v>2220540</v>
      </c>
      <c r="L35" s="13">
        <v>34.307808968661412</v>
      </c>
      <c r="M35" s="39">
        <v>0</v>
      </c>
      <c r="N35" s="13">
        <v>8338613</v>
      </c>
      <c r="O35" s="13">
        <v>6574905</v>
      </c>
      <c r="P35" s="13">
        <v>6854413</v>
      </c>
      <c r="Q35" s="13">
        <v>8814234</v>
      </c>
      <c r="R35" s="13">
        <v>5583121</v>
      </c>
      <c r="S35" s="13">
        <v>4919609</v>
      </c>
      <c r="T35" s="13">
        <v>5099686</v>
      </c>
      <c r="U35" s="13">
        <v>3601113</v>
      </c>
      <c r="V35" s="13">
        <v>4029771</v>
      </c>
      <c r="W35" s="13">
        <v>3065889</v>
      </c>
      <c r="X35" s="13">
        <v>2647564</v>
      </c>
      <c r="Y35" s="13">
        <f>IF(M35=0,Z35,((M35/X35)^(1/$EG$8)-1)*100)</f>
        <v>12.156574132454011</v>
      </c>
      <c r="Z35" s="13">
        <f t="shared" si="0"/>
        <v>12.156574132454011</v>
      </c>
      <c r="AA35" s="13">
        <f t="shared" si="1"/>
        <v>10.635287389868431</v>
      </c>
      <c r="AB35" s="13">
        <f t="shared" si="2"/>
        <v>12.626470708355676</v>
      </c>
      <c r="AC35" s="13">
        <f t="shared" si="3"/>
        <v>18.746202508723009</v>
      </c>
      <c r="AD35" s="13">
        <f t="shared" si="4"/>
        <v>10.878502892276831</v>
      </c>
      <c r="AE35" s="13">
        <f t="shared" si="5"/>
        <v>14.009067583736901</v>
      </c>
      <c r="AF35" s="13">
        <f t="shared" si="6"/>
        <v>7.9934885483032625</v>
      </c>
      <c r="AG35" s="13">
        <f t="shared" si="7"/>
        <v>15.030047730296259</v>
      </c>
      <c r="AH35" s="13">
        <f t="shared" si="8"/>
        <v>7.6105819496349314</v>
      </c>
      <c r="AI35" s="14"/>
      <c r="AJ35" s="13">
        <v>4542469</v>
      </c>
      <c r="AK35" s="13">
        <v>3394434</v>
      </c>
      <c r="AL35" s="13">
        <v>3255271</v>
      </c>
      <c r="AM35" s="13">
        <v>2780162</v>
      </c>
      <c r="AN35" s="13">
        <v>3083054</v>
      </c>
      <c r="AO35" s="13">
        <v>2719049</v>
      </c>
      <c r="AP35" s="13">
        <v>2431545</v>
      </c>
      <c r="AQ35" s="13">
        <v>2003154</v>
      </c>
      <c r="AR35" s="13">
        <v>1886014</v>
      </c>
      <c r="AS35" s="13">
        <v>1722616</v>
      </c>
      <c r="AT35" s="13">
        <v>1565642</v>
      </c>
      <c r="AV35" s="13">
        <v>1915717</v>
      </c>
      <c r="AW35" s="13">
        <v>1607330</v>
      </c>
      <c r="AX35" s="13">
        <v>1434473</v>
      </c>
      <c r="AY35" s="13">
        <v>1339959</v>
      </c>
      <c r="AZ35" s="13">
        <v>1316228</v>
      </c>
      <c r="BA35" s="13">
        <v>1218385</v>
      </c>
      <c r="BB35" s="13">
        <v>1120297</v>
      </c>
      <c r="BC35" s="13">
        <v>967129</v>
      </c>
      <c r="BD35" s="13">
        <v>879446</v>
      </c>
      <c r="BE35" s="13">
        <v>853506</v>
      </c>
      <c r="BF35" s="13">
        <v>841345</v>
      </c>
      <c r="BH35" s="13">
        <v>2.3711586836677858</v>
      </c>
      <c r="BI35" s="13">
        <v>2.1118463538912358</v>
      </c>
      <c r="BJ35" s="13">
        <v>2.2693149330799534</v>
      </c>
      <c r="BK35" s="13">
        <v>2.0748112442246369</v>
      </c>
      <c r="BL35" s="13">
        <v>2.3423403847965552</v>
      </c>
      <c r="BM35" s="13">
        <v>2.2316829245271403</v>
      </c>
      <c r="BN35" s="13">
        <v>2.1704467654559458</v>
      </c>
      <c r="BO35" s="13">
        <v>2.071237652888084</v>
      </c>
      <c r="BP35" s="13">
        <v>2.144547817603355</v>
      </c>
      <c r="BQ35" s="13">
        <v>2.0182822382033634</v>
      </c>
      <c r="BR35" s="13">
        <v>1.8608799006352923</v>
      </c>
      <c r="BS35" s="13">
        <f t="shared" si="22"/>
        <v>1.2731683808507421</v>
      </c>
      <c r="BT35" s="13">
        <f t="shared" si="23"/>
        <v>1.2731683808507421</v>
      </c>
      <c r="BU35" s="13">
        <f t="shared" si="24"/>
        <v>1.4156283734144681</v>
      </c>
      <c r="BV35" s="13">
        <f t="shared" si="25"/>
        <v>2.5113736838195289</v>
      </c>
      <c r="BW35" s="13">
        <f t="shared" ref="BW35:BW44" si="149">((BK35/BR35)^(1/$EI$8)-1)*100</f>
        <v>1.2164587565654417</v>
      </c>
      <c r="BX35" s="13">
        <f t="shared" ref="BX35:BX44" si="150">((BL35/BR35)^(1/$EL$8)-1)*100</f>
        <v>3.9095052163894639</v>
      </c>
      <c r="BY35" s="13">
        <f t="shared" ref="BY35:BY44" si="151">((BM35/BR35)^(1/$EM$8)-1)*100</f>
        <v>3.7009724733831462</v>
      </c>
      <c r="BZ35" s="13">
        <f t="shared" ref="BZ35:BZ44" si="152">((BN35/BR35)^(1/$EN$8)-1)*100</f>
        <v>3.9220483571736686</v>
      </c>
      <c r="CA35" s="13">
        <f t="shared" ref="CA35:CA44" si="153">((BO35/BR35)^(1/$EO$8)-1)*100</f>
        <v>3.6343821288330691</v>
      </c>
      <c r="CB35" s="13">
        <f t="shared" ref="CB35:CB44" si="154">((BP35/BR35)^(1/$EP$8)-1)*100</f>
        <v>7.3516427421979502</v>
      </c>
      <c r="CD35" s="13">
        <v>2616816</v>
      </c>
      <c r="CE35" s="13">
        <v>1784106</v>
      </c>
      <c r="CF35" s="13">
        <v>1292739</v>
      </c>
      <c r="CG35" s="13">
        <v>1469002</v>
      </c>
      <c r="CH35" s="13">
        <v>1749762</v>
      </c>
      <c r="CI35" s="13">
        <v>1488888</v>
      </c>
      <c r="CJ35" s="13">
        <v>1295198</v>
      </c>
      <c r="CK35" s="13">
        <v>973347</v>
      </c>
      <c r="CL35" s="13">
        <v>953548</v>
      </c>
      <c r="CM35" s="13">
        <v>818896</v>
      </c>
      <c r="CN35" s="13">
        <v>645255</v>
      </c>
      <c r="CO35" s="34">
        <v>0</v>
      </c>
      <c r="CP35" s="34">
        <f t="shared" si="118"/>
        <v>4.3527373824004272</v>
      </c>
      <c r="CQ35" s="34">
        <f t="shared" si="119"/>
        <v>4.0905756751880444</v>
      </c>
      <c r="CR35" s="34">
        <f t="shared" si="120"/>
        <v>4.7783492613663689</v>
      </c>
      <c r="CS35" s="34">
        <f t="shared" si="121"/>
        <v>6.5779878339561133</v>
      </c>
      <c r="CT35" s="34">
        <f t="shared" si="122"/>
        <v>4.2417582668048395</v>
      </c>
      <c r="CU35" s="34">
        <f t="shared" si="123"/>
        <v>4.0378115291964365</v>
      </c>
      <c r="CV35" s="34">
        <f t="shared" si="124"/>
        <v>4.5520839563080147</v>
      </c>
      <c r="CW35" s="34">
        <f t="shared" si="125"/>
        <v>3.7235084461328323</v>
      </c>
      <c r="CX35" s="34">
        <f t="shared" si="126"/>
        <v>4.5821699115124748</v>
      </c>
      <c r="CY35" s="34">
        <f t="shared" si="127"/>
        <v>3.5921118304967981</v>
      </c>
      <c r="CZ35" s="34">
        <f t="shared" si="128"/>
        <v>3.1468232413575881</v>
      </c>
      <c r="DA35" s="34">
        <f t="shared" si="139"/>
        <v>3.2973098960450198</v>
      </c>
      <c r="DB35" s="34">
        <f t="shared" si="140"/>
        <v>3.2973098960450198</v>
      </c>
      <c r="DC35" s="34">
        <f t="shared" si="141"/>
        <v>2.957241477429351</v>
      </c>
      <c r="DD35" s="34">
        <f t="shared" si="142"/>
        <v>5.359983186067363</v>
      </c>
      <c r="DE35" s="34">
        <f t="shared" si="143"/>
        <v>11.108124476616709</v>
      </c>
      <c r="DF35" s="34">
        <f t="shared" si="144"/>
        <v>5.1023099189025922</v>
      </c>
      <c r="DG35" s="34">
        <f t="shared" si="145"/>
        <v>5.1125903861572564</v>
      </c>
      <c r="DH35" s="34">
        <f t="shared" si="146"/>
        <v>9.6691502853167179</v>
      </c>
      <c r="DI35" s="34">
        <f t="shared" si="147"/>
        <v>5.7693896131264522</v>
      </c>
      <c r="DJ35" s="34">
        <f t="shared" si="148"/>
        <v>20.670029828534386</v>
      </c>
      <c r="DL35" s="13">
        <v>2572526</v>
      </c>
      <c r="DM35" s="13">
        <v>1645554</v>
      </c>
      <c r="DN35" s="13">
        <v>1326013</v>
      </c>
      <c r="DO35" s="13">
        <v>1056240</v>
      </c>
      <c r="DP35" s="13">
        <v>1812241</v>
      </c>
      <c r="DQ35" s="13">
        <v>1320678</v>
      </c>
      <c r="DR35" s="13">
        <v>1273100</v>
      </c>
      <c r="DS35" s="13">
        <v>947160</v>
      </c>
      <c r="DT35" s="13">
        <v>931225</v>
      </c>
      <c r="DU35" s="13">
        <v>698768</v>
      </c>
      <c r="DV35" s="13">
        <v>606577</v>
      </c>
      <c r="DW35" s="41">
        <f t="shared" si="53"/>
        <v>1290007.4545454546</v>
      </c>
      <c r="DX35" s="41">
        <f t="shared" si="99"/>
        <v>1290007.4545454546</v>
      </c>
      <c r="DY35" s="41">
        <f t="shared" si="100"/>
        <v>1161755.6000000001</v>
      </c>
      <c r="DZ35" s="41">
        <f t="shared" si="101"/>
        <v>1108000.2222222222</v>
      </c>
      <c r="EA35" s="41">
        <f t="shared" si="102"/>
        <v>1080748.625</v>
      </c>
      <c r="EB35" s="41">
        <f t="shared" si="103"/>
        <v>1084249.857142857</v>
      </c>
      <c r="EC35" s="41">
        <f t="shared" si="104"/>
        <v>962918</v>
      </c>
      <c r="ED35" s="41">
        <f t="shared" si="105"/>
        <v>891366</v>
      </c>
      <c r="EE35" s="41">
        <f t="shared" si="106"/>
        <v>795932.5</v>
      </c>
      <c r="EF35" s="41">
        <f t="shared" si="107"/>
        <v>745523.33333333337</v>
      </c>
      <c r="EG35" s="38">
        <f>(COUNT(M35:X35)-1)</f>
        <v>11</v>
      </c>
      <c r="EQ35" s="37">
        <f t="shared" si="10"/>
        <v>94.993811135957316</v>
      </c>
      <c r="ER35" s="37">
        <f t="shared" si="11"/>
        <v>108.0520232831586</v>
      </c>
      <c r="ES35" s="37">
        <f t="shared" si="12"/>
        <v>96.283267569820765</v>
      </c>
      <c r="ET35" s="37">
        <f t="shared" si="13"/>
        <v>116.56769914822526</v>
      </c>
      <c r="EU35" s="37">
        <f t="shared" si="14"/>
        <v>163.97985858698723</v>
      </c>
      <c r="EV35" s="37">
        <f t="shared" si="15"/>
        <v>106.04256214165915</v>
      </c>
      <c r="EW35" s="37">
        <f t="shared" si="16"/>
        <v>128.2843588857655</v>
      </c>
      <c r="EX35" s="37">
        <f t="shared" si="17"/>
        <v>85.373561052719523</v>
      </c>
      <c r="EY35" s="37">
        <f t="shared" si="18"/>
        <v>134.79902970211964</v>
      </c>
      <c r="EZ35" s="37">
        <f t="shared" si="19"/>
        <v>92.880802583393262</v>
      </c>
      <c r="FA35" s="37">
        <f t="shared" si="108"/>
        <v>94.993811135957316</v>
      </c>
      <c r="FB35" s="37">
        <f t="shared" si="109"/>
        <v>161.92121571865403</v>
      </c>
      <c r="FC35" s="37">
        <f t="shared" si="110"/>
        <v>130.37807117623095</v>
      </c>
      <c r="FD35" s="37">
        <f t="shared" si="111"/>
        <v>151.44365886162385</v>
      </c>
      <c r="FE35" s="37">
        <f t="shared" si="112"/>
        <v>123.91455528069818</v>
      </c>
      <c r="FF35" s="37">
        <f t="shared" si="113"/>
        <v>150.35307728541218</v>
      </c>
      <c r="FG35" s="37">
        <f t="shared" si="114"/>
        <v>172.27105622773414</v>
      </c>
      <c r="FH35" s="37">
        <f t="shared" si="115"/>
        <v>115.85741408733639</v>
      </c>
      <c r="FI35" s="37">
        <f t="shared" si="116"/>
        <v>174.90175479899017</v>
      </c>
      <c r="FJ35" s="37">
        <f t="shared" si="117"/>
        <v>121.88489994644932</v>
      </c>
      <c r="FK35" s="37">
        <f t="shared" si="82"/>
        <v>94.993811135957316</v>
      </c>
      <c r="FL35" s="37">
        <f t="shared" si="130"/>
        <v>161.92121571865403</v>
      </c>
      <c r="FM35" s="37">
        <f t="shared" si="131"/>
        <v>130.37807117623095</v>
      </c>
      <c r="FN35" s="37">
        <f t="shared" si="132"/>
        <v>151.44365886162385</v>
      </c>
      <c r="FO35" s="37">
        <f t="shared" si="133"/>
        <v>123.91455528069818</v>
      </c>
      <c r="FP35" s="37">
        <f t="shared" si="134"/>
        <v>150.35307728541218</v>
      </c>
      <c r="FQ35" s="37">
        <f t="shared" si="135"/>
        <v>172.27105622773414</v>
      </c>
      <c r="FR35" s="37">
        <f t="shared" si="136"/>
        <v>115.85741408733639</v>
      </c>
      <c r="FS35" s="37">
        <f t="shared" si="137"/>
        <v>174.90175479899017</v>
      </c>
      <c r="FT35" s="37">
        <f t="shared" si="138"/>
        <v>121.88489994644932</v>
      </c>
    </row>
    <row r="36" spans="1:176" ht="34" x14ac:dyDescent="0.2">
      <c r="A36" t="s">
        <v>113</v>
      </c>
      <c r="B36" s="17" t="s">
        <v>114</v>
      </c>
      <c r="C36" t="s">
        <v>17</v>
      </c>
      <c r="D36">
        <v>2023</v>
      </c>
      <c r="E36" t="s">
        <v>33</v>
      </c>
      <c r="F36" t="s">
        <v>334</v>
      </c>
      <c r="G36" t="s">
        <v>29</v>
      </c>
      <c r="H36" s="3" t="s">
        <v>115</v>
      </c>
      <c r="I36" s="13">
        <v>4312339</v>
      </c>
      <c r="J36" s="13">
        <v>2528440</v>
      </c>
      <c r="K36" s="13">
        <v>629281</v>
      </c>
      <c r="L36" s="13">
        <v>24.888112828463399</v>
      </c>
      <c r="M36" s="39">
        <v>0</v>
      </c>
      <c r="N36" s="13">
        <v>8168019</v>
      </c>
      <c r="O36" s="13">
        <v>5498553</v>
      </c>
      <c r="P36" s="13">
        <v>4430244</v>
      </c>
      <c r="Q36" s="13">
        <v>4945324</v>
      </c>
      <c r="R36" s="13">
        <v>4405196</v>
      </c>
      <c r="S36" s="13">
        <v>3604439</v>
      </c>
      <c r="T36" s="13">
        <v>3155946</v>
      </c>
      <c r="U36" s="13">
        <v>3064839</v>
      </c>
      <c r="V36" s="13">
        <v>2980340</v>
      </c>
      <c r="W36" s="13">
        <v>2953717</v>
      </c>
      <c r="X36" s="13">
        <v>3084161</v>
      </c>
      <c r="Y36" s="13">
        <f>IF(M36=0,Z36,((M36/X36)^(1/$EG$8)-1)*100)</f>
        <v>10.229533594400309</v>
      </c>
      <c r="Z36" s="13">
        <f t="shared" si="0"/>
        <v>10.229533594400309</v>
      </c>
      <c r="AA36" s="13">
        <f t="shared" si="1"/>
        <v>6.6353659825469702</v>
      </c>
      <c r="AB36" s="13">
        <f t="shared" si="2"/>
        <v>4.6312287693925924</v>
      </c>
      <c r="AC36" s="13">
        <f t="shared" si="3"/>
        <v>6.9778729314500687</v>
      </c>
      <c r="AD36" s="13">
        <f t="shared" si="4"/>
        <v>2.6321530656185255</v>
      </c>
      <c r="AE36" s="13">
        <f t="shared" si="5"/>
        <v>0.46123308645669159</v>
      </c>
      <c r="AF36" s="13">
        <f t="shared" si="6"/>
        <v>-0.15699213338964402</v>
      </c>
      <c r="AG36" s="13">
        <f t="shared" si="7"/>
        <v>-1.1349196837681541</v>
      </c>
      <c r="AH36" s="13">
        <f t="shared" si="8"/>
        <v>-2.1375868304761014</v>
      </c>
      <c r="AI36" s="14"/>
      <c r="AJ36" s="13">
        <v>2162684</v>
      </c>
      <c r="AK36" s="13">
        <v>1530197</v>
      </c>
      <c r="AL36" s="13">
        <v>1218030</v>
      </c>
      <c r="AM36" s="13">
        <v>1267524</v>
      </c>
      <c r="AN36" s="13">
        <v>1100307</v>
      </c>
      <c r="AO36" s="13">
        <v>1007046</v>
      </c>
      <c r="AP36" s="13">
        <v>948088</v>
      </c>
      <c r="AQ36" s="13">
        <v>873791</v>
      </c>
      <c r="AR36" s="13">
        <v>796676</v>
      </c>
      <c r="AS36" s="13">
        <v>834381</v>
      </c>
      <c r="AT36" s="13">
        <v>785847</v>
      </c>
      <c r="AV36" s="13">
        <v>1185845</v>
      </c>
      <c r="AW36" s="13">
        <v>950695</v>
      </c>
      <c r="AX36" s="13">
        <v>820412</v>
      </c>
      <c r="AY36" s="13">
        <v>809207</v>
      </c>
      <c r="AZ36" s="13">
        <v>828144</v>
      </c>
      <c r="BA36" s="13">
        <v>724217</v>
      </c>
      <c r="BB36" s="13">
        <v>701749</v>
      </c>
      <c r="BC36" s="13">
        <v>603521</v>
      </c>
      <c r="BD36" s="13">
        <v>584049</v>
      </c>
      <c r="BE36" s="13">
        <v>601171</v>
      </c>
      <c r="BF36" s="13">
        <v>611521</v>
      </c>
      <c r="BH36" s="13">
        <v>1.8237493095640662</v>
      </c>
      <c r="BI36" s="13">
        <v>1.6095561668042853</v>
      </c>
      <c r="BJ36" s="13">
        <v>1.4846564896661678</v>
      </c>
      <c r="BK36" s="13">
        <v>1.5663779477933335</v>
      </c>
      <c r="BL36" s="13">
        <v>1.3286421202109777</v>
      </c>
      <c r="BM36" s="13">
        <v>1.3905307387150536</v>
      </c>
      <c r="BN36" s="13">
        <v>1.3510357691995285</v>
      </c>
      <c r="BO36" s="13">
        <v>1.4478220310478012</v>
      </c>
      <c r="BP36" s="13">
        <v>1.3640567829069137</v>
      </c>
      <c r="BQ36" s="13">
        <v>1.3879262306398679</v>
      </c>
      <c r="BR36" s="13">
        <v>1.2850695233687806</v>
      </c>
      <c r="BS36" s="13">
        <f t="shared" si="22"/>
        <v>2.2769930447041897</v>
      </c>
      <c r="BT36" s="13">
        <f t="shared" si="23"/>
        <v>2.2769930447041897</v>
      </c>
      <c r="BU36" s="13">
        <f t="shared" si="24"/>
        <v>2.5331713393290878</v>
      </c>
      <c r="BV36" s="13">
        <f t="shared" si="25"/>
        <v>1.8210144484628099</v>
      </c>
      <c r="BW36" s="13">
        <f t="shared" si="149"/>
        <v>2.223845674843572</v>
      </c>
      <c r="BX36" s="13">
        <f t="shared" si="150"/>
        <v>0.55729108439115382</v>
      </c>
      <c r="BY36" s="13">
        <f t="shared" si="151"/>
        <v>1.5899610794517738</v>
      </c>
      <c r="BZ36" s="13">
        <f t="shared" si="152"/>
        <v>1.2593314794279165</v>
      </c>
      <c r="CA36" s="13">
        <f t="shared" si="153"/>
        <v>4.0549757361291183</v>
      </c>
      <c r="CB36" s="13">
        <f t="shared" si="154"/>
        <v>3.0274409541780845</v>
      </c>
      <c r="CD36" s="13">
        <v>1029486</v>
      </c>
      <c r="CE36" s="13">
        <v>631792</v>
      </c>
      <c r="CF36" s="13">
        <v>461124</v>
      </c>
      <c r="CG36" s="13">
        <v>574415</v>
      </c>
      <c r="CH36" s="13">
        <v>309874</v>
      </c>
      <c r="CI36" s="13">
        <v>326434</v>
      </c>
      <c r="CJ36" s="13">
        <v>317475</v>
      </c>
      <c r="CK36" s="13">
        <v>331473</v>
      </c>
      <c r="CL36" s="13">
        <v>261510</v>
      </c>
      <c r="CM36" s="13">
        <v>252399</v>
      </c>
      <c r="CN36" s="13">
        <v>239768</v>
      </c>
      <c r="CO36" s="34">
        <v>0</v>
      </c>
      <c r="CP36" s="34">
        <f t="shared" si="118"/>
        <v>6.8879313906960862</v>
      </c>
      <c r="CQ36" s="34">
        <f t="shared" si="119"/>
        <v>5.7837192790537451</v>
      </c>
      <c r="CR36" s="34">
        <f t="shared" si="120"/>
        <v>5.400023402875628</v>
      </c>
      <c r="CS36" s="34">
        <f t="shared" si="121"/>
        <v>6.1113213306360423</v>
      </c>
      <c r="CT36" s="34">
        <f t="shared" si="122"/>
        <v>5.3193599180818794</v>
      </c>
      <c r="CU36" s="34">
        <f t="shared" si="123"/>
        <v>4.9770151763905019</v>
      </c>
      <c r="CV36" s="34">
        <f t="shared" si="124"/>
        <v>4.4972575664518226</v>
      </c>
      <c r="CW36" s="34">
        <f t="shared" si="125"/>
        <v>5.0782640537777475</v>
      </c>
      <c r="CX36" s="34">
        <f t="shared" si="126"/>
        <v>5.1028937640506191</v>
      </c>
      <c r="CY36" s="34">
        <f t="shared" si="127"/>
        <v>4.9132725963161894</v>
      </c>
      <c r="CZ36" s="34">
        <f t="shared" si="128"/>
        <v>5.043426145627051</v>
      </c>
      <c r="DA36" s="34">
        <f t="shared" si="139"/>
        <v>3.1659340803102731</v>
      </c>
      <c r="DB36" s="34">
        <f t="shared" si="140"/>
        <v>3.1659340803102731</v>
      </c>
      <c r="DC36" s="34">
        <f t="shared" si="141"/>
        <v>1.5334305284818939</v>
      </c>
      <c r="DD36" s="34">
        <f t="shared" si="142"/>
        <v>0.85762729910194846</v>
      </c>
      <c r="DE36" s="34">
        <f t="shared" si="143"/>
        <v>2.7816620526978975</v>
      </c>
      <c r="DF36" s="34">
        <f t="shared" si="144"/>
        <v>0.89174150157738108</v>
      </c>
      <c r="DG36" s="34">
        <f t="shared" si="145"/>
        <v>-0.26475475980503038</v>
      </c>
      <c r="DH36" s="34">
        <f t="shared" si="146"/>
        <v>-2.8247819295520893</v>
      </c>
      <c r="DI36" s="34">
        <f t="shared" si="147"/>
        <v>0.22972478275293806</v>
      </c>
      <c r="DJ36" s="34">
        <f t="shared" si="148"/>
        <v>0.5878280483284426</v>
      </c>
      <c r="DL36" s="13">
        <v>798785</v>
      </c>
      <c r="DM36" s="13">
        <v>350922</v>
      </c>
      <c r="DN36" s="13">
        <v>133104</v>
      </c>
      <c r="DO36" s="13">
        <v>249513</v>
      </c>
      <c r="DP36" s="13">
        <v>41685</v>
      </c>
      <c r="DQ36" s="13">
        <v>50935</v>
      </c>
      <c r="DR36" s="13">
        <v>35543</v>
      </c>
      <c r="DS36" s="13">
        <v>37051</v>
      </c>
      <c r="DT36" s="13">
        <v>25183</v>
      </c>
      <c r="DU36" s="13">
        <v>29011</v>
      </c>
      <c r="DV36" s="13">
        <v>24353</v>
      </c>
      <c r="DW36" s="41">
        <f t="shared" si="53"/>
        <v>161462.27272727274</v>
      </c>
      <c r="DX36" s="41">
        <f t="shared" si="99"/>
        <v>161462.27272727274</v>
      </c>
      <c r="DY36" s="41">
        <f t="shared" si="100"/>
        <v>97730</v>
      </c>
      <c r="DZ36" s="41">
        <f t="shared" si="101"/>
        <v>69597.555555555562</v>
      </c>
      <c r="EA36" s="41">
        <f t="shared" si="102"/>
        <v>61659.25</v>
      </c>
      <c r="EB36" s="41">
        <f t="shared" si="103"/>
        <v>34823</v>
      </c>
      <c r="EC36" s="41">
        <f t="shared" si="104"/>
        <v>33679.333333333336</v>
      </c>
      <c r="ED36" s="41">
        <f t="shared" si="105"/>
        <v>30228.2</v>
      </c>
      <c r="EE36" s="41">
        <f t="shared" si="106"/>
        <v>28899.5</v>
      </c>
      <c r="EF36" s="41">
        <f t="shared" si="107"/>
        <v>26182.333333333332</v>
      </c>
      <c r="EG36" s="38">
        <f>(COUNT(M36:X36)-1)</f>
        <v>11</v>
      </c>
      <c r="EQ36" s="37">
        <f t="shared" si="10"/>
        <v>83.552481092114874</v>
      </c>
      <c r="ER36" s="37">
        <f t="shared" si="11"/>
        <v>104.21627526420313</v>
      </c>
      <c r="ES36" s="37">
        <f t="shared" si="12"/>
        <v>74.715916724250775</v>
      </c>
      <c r="ET36" s="37">
        <f t="shared" si="13"/>
        <v>56.397329324459754</v>
      </c>
      <c r="EU36" s="37">
        <f t="shared" si="14"/>
        <v>77.339548002314359</v>
      </c>
      <c r="EV36" s="37">
        <f t="shared" si="15"/>
        <v>37.371100999558038</v>
      </c>
      <c r="EW36" s="37">
        <f t="shared" si="16"/>
        <v>23.160176915952015</v>
      </c>
      <c r="EX36" s="37">
        <f t="shared" si="17"/>
        <v>16.092326137216887</v>
      </c>
      <c r="EY36" s="37">
        <f t="shared" si="18"/>
        <v>18.88782174145944</v>
      </c>
      <c r="EZ36" s="37">
        <f t="shared" si="19"/>
        <v>8.3591029261153498</v>
      </c>
      <c r="FA36" s="37">
        <f t="shared" si="108"/>
        <v>83.552481092114874</v>
      </c>
      <c r="FB36" s="37">
        <f t="shared" si="109"/>
        <v>233.11077803378925</v>
      </c>
      <c r="FC36" s="37">
        <f t="shared" si="110"/>
        <v>141.78707943965935</v>
      </c>
      <c r="FD36" s="37">
        <f t="shared" si="111"/>
        <v>83.362033984276195</v>
      </c>
      <c r="FE36" s="37">
        <f t="shared" si="112"/>
        <v>155.5809417944115</v>
      </c>
      <c r="FF36" s="37">
        <f t="shared" si="113"/>
        <v>48.554904413728103</v>
      </c>
      <c r="FG36" s="37">
        <f t="shared" si="114"/>
        <v>31.916760660785759</v>
      </c>
      <c r="FH36" s="37">
        <f t="shared" si="115"/>
        <v>20.822756231426101</v>
      </c>
      <c r="FI36" s="37">
        <f t="shared" si="116"/>
        <v>24.941669414799929</v>
      </c>
      <c r="FJ36" s="37">
        <f t="shared" si="117"/>
        <v>6.3490902363719837</v>
      </c>
      <c r="FK36" s="37">
        <f t="shared" si="82"/>
        <v>83.552481092114874</v>
      </c>
      <c r="FL36" s="37">
        <f t="shared" si="130"/>
        <v>156.32441289630469</v>
      </c>
      <c r="FM36" s="37">
        <f t="shared" si="131"/>
        <v>112.07387508637616</v>
      </c>
      <c r="FN36" s="37">
        <f t="shared" si="132"/>
        <v>83.362033984276195</v>
      </c>
      <c r="FO36" s="37">
        <f t="shared" si="133"/>
        <v>116.00932200347154</v>
      </c>
      <c r="FP36" s="37">
        <f t="shared" si="134"/>
        <v>48.554904413728103</v>
      </c>
      <c r="FQ36" s="37">
        <f t="shared" si="135"/>
        <v>31.916760660785759</v>
      </c>
      <c r="FR36" s="37">
        <f t="shared" si="136"/>
        <v>20.822756231426101</v>
      </c>
      <c r="FS36" s="37">
        <f t="shared" si="137"/>
        <v>24.941669414799929</v>
      </c>
      <c r="FT36" s="37">
        <f t="shared" si="138"/>
        <v>6.3490902363719837</v>
      </c>
    </row>
    <row r="37" spans="1:176" ht="34" x14ac:dyDescent="0.2">
      <c r="A37" t="s">
        <v>118</v>
      </c>
      <c r="B37" s="17" t="s">
        <v>119</v>
      </c>
      <c r="C37" t="s">
        <v>17</v>
      </c>
      <c r="D37">
        <v>2023</v>
      </c>
      <c r="E37" t="s">
        <v>55</v>
      </c>
      <c r="F37" t="s">
        <v>334</v>
      </c>
      <c r="G37" t="s">
        <v>75</v>
      </c>
      <c r="H37" s="3" t="s">
        <v>120</v>
      </c>
      <c r="I37" s="13">
        <v>7876806</v>
      </c>
      <c r="J37" s="13">
        <v>3292463</v>
      </c>
      <c r="K37" s="13">
        <v>312644</v>
      </c>
      <c r="L37" s="13">
        <v>9.4957483197229546</v>
      </c>
      <c r="M37" s="39">
        <v>0</v>
      </c>
      <c r="N37" s="13">
        <v>8231560</v>
      </c>
      <c r="O37" s="13">
        <v>9616047</v>
      </c>
      <c r="P37" s="13">
        <v>9576034</v>
      </c>
      <c r="Q37" s="13">
        <v>7821676</v>
      </c>
      <c r="R37" s="13">
        <v>7906507</v>
      </c>
      <c r="S37" s="13">
        <v>7406087</v>
      </c>
      <c r="T37" s="13">
        <v>5988229</v>
      </c>
      <c r="U37" s="13">
        <v>5631755</v>
      </c>
      <c r="V37" s="13">
        <v>5872664</v>
      </c>
      <c r="W37" s="13">
        <v>6688174</v>
      </c>
      <c r="X37" s="13">
        <v>5705591</v>
      </c>
      <c r="Y37" s="13">
        <f>IF(M37=0,Z37,((M37/X37)^(1/$EG$8)-1)*100)</f>
        <v>3.7332897589492875</v>
      </c>
      <c r="Z37" s="13">
        <f t="shared" si="0"/>
        <v>3.7332897589492875</v>
      </c>
      <c r="AA37" s="13">
        <f t="shared" si="1"/>
        <v>5.9713429002927088</v>
      </c>
      <c r="AB37" s="13">
        <f t="shared" si="2"/>
        <v>6.6867856091831879</v>
      </c>
      <c r="AC37" s="13">
        <f t="shared" si="3"/>
        <v>4.6095447828535141</v>
      </c>
      <c r="AD37" s="13">
        <f t="shared" si="4"/>
        <v>4.4434868103990777</v>
      </c>
      <c r="AE37" s="13">
        <f t="shared" si="5"/>
        <v>0.97167313826949098</v>
      </c>
      <c r="AF37" s="13">
        <f t="shared" si="6"/>
        <v>-0.32510674977547227</v>
      </c>
      <c r="AG37" s="13">
        <f t="shared" si="7"/>
        <v>0.96670242635943371</v>
      </c>
      <c r="AH37" s="13">
        <f t="shared" si="8"/>
        <v>8.2688349254204994</v>
      </c>
      <c r="AI37" s="14"/>
      <c r="AJ37" s="13">
        <v>3468215</v>
      </c>
      <c r="AK37" s="13">
        <v>3212544</v>
      </c>
      <c r="AL37" s="13">
        <v>3318772</v>
      </c>
      <c r="AM37" s="13">
        <v>3347766</v>
      </c>
      <c r="AN37" s="13">
        <v>3562204</v>
      </c>
      <c r="AO37" s="13">
        <v>3373242</v>
      </c>
      <c r="AP37" s="13">
        <v>2606653</v>
      </c>
      <c r="AQ37" s="13">
        <v>2313003</v>
      </c>
      <c r="AR37" s="13">
        <v>2527516</v>
      </c>
      <c r="AS37" s="13">
        <v>1821822</v>
      </c>
      <c r="AT37" s="13">
        <v>2496098</v>
      </c>
      <c r="AV37" s="13">
        <v>2325185</v>
      </c>
      <c r="AW37" s="13">
        <v>2101949</v>
      </c>
      <c r="AX37" s="13">
        <v>1940124</v>
      </c>
      <c r="AY37" s="13">
        <v>1999939</v>
      </c>
      <c r="AZ37" s="13">
        <v>2029538</v>
      </c>
      <c r="BA37" s="13">
        <v>1974521</v>
      </c>
      <c r="BB37" s="13">
        <v>1672339</v>
      </c>
      <c r="BC37" s="13">
        <v>1427936</v>
      </c>
      <c r="BD37" s="13">
        <v>1277427</v>
      </c>
      <c r="BE37" s="13">
        <v>1284741</v>
      </c>
      <c r="BF37" s="13">
        <v>1294293</v>
      </c>
      <c r="BH37" s="13">
        <v>1.4915866909514728</v>
      </c>
      <c r="BI37" s="13">
        <v>1.528364389430952</v>
      </c>
      <c r="BJ37" s="13">
        <v>1.710597879310807</v>
      </c>
      <c r="BK37" s="13">
        <v>1.6739340549886772</v>
      </c>
      <c r="BL37" s="13">
        <v>1.7551797502682878</v>
      </c>
      <c r="BM37" s="13">
        <v>1.7083849703295129</v>
      </c>
      <c r="BN37" s="13">
        <v>1.558686964784054</v>
      </c>
      <c r="BO37" s="13">
        <v>1.6198225970911861</v>
      </c>
      <c r="BP37" s="13">
        <v>1.9785991684847746</v>
      </c>
      <c r="BQ37" s="13">
        <v>1.4180461275852487</v>
      </c>
      <c r="BR37" s="13">
        <v>1.9285416826020074</v>
      </c>
      <c r="BS37" s="13">
        <f t="shared" si="22"/>
        <v>-2.2988247202419654</v>
      </c>
      <c r="BT37" s="13">
        <f t="shared" si="23"/>
        <v>-2.2988247202419654</v>
      </c>
      <c r="BU37" s="13">
        <f t="shared" si="24"/>
        <v>-2.5509651297474512</v>
      </c>
      <c r="BV37" s="13">
        <f t="shared" si="25"/>
        <v>-1.4878352810327011</v>
      </c>
      <c r="BW37" s="13">
        <f t="shared" si="149"/>
        <v>-1.5608847597623932</v>
      </c>
      <c r="BX37" s="13">
        <f t="shared" si="150"/>
        <v>-1.5576222542204143</v>
      </c>
      <c r="BY37" s="13">
        <f t="shared" si="151"/>
        <v>-2.3951625733890314</v>
      </c>
      <c r="BZ37" s="13">
        <f t="shared" si="152"/>
        <v>-5.1838169206803064</v>
      </c>
      <c r="CA37" s="13">
        <f t="shared" si="153"/>
        <v>-5.6490795997523708</v>
      </c>
      <c r="CB37" s="13">
        <f t="shared" si="154"/>
        <v>1.289492730679842</v>
      </c>
      <c r="CD37" s="13">
        <v>824439</v>
      </c>
      <c r="CE37" s="13">
        <v>872940</v>
      </c>
      <c r="CF37" s="13">
        <v>1153224</v>
      </c>
      <c r="CG37" s="13">
        <v>1177292</v>
      </c>
      <c r="CH37" s="13">
        <v>1165417</v>
      </c>
      <c r="CI37" s="13">
        <v>1041716</v>
      </c>
      <c r="CJ37" s="13">
        <v>1474547</v>
      </c>
      <c r="CK37" s="13">
        <v>507329</v>
      </c>
      <c r="CL37" s="13">
        <v>857960</v>
      </c>
      <c r="CM37" s="13">
        <v>287083</v>
      </c>
      <c r="CN37" s="13">
        <v>1060088</v>
      </c>
      <c r="CO37" s="34">
        <v>0</v>
      </c>
      <c r="CP37" s="34">
        <f t="shared" si="118"/>
        <v>3.5401742226962587</v>
      </c>
      <c r="CQ37" s="34">
        <f t="shared" si="119"/>
        <v>4.5748241275121329</v>
      </c>
      <c r="CR37" s="34">
        <f t="shared" si="120"/>
        <v>4.9357845168659322</v>
      </c>
      <c r="CS37" s="34">
        <f t="shared" si="121"/>
        <v>3.9109572841971678</v>
      </c>
      <c r="CT37" s="34">
        <f t="shared" si="122"/>
        <v>3.8957176460849712</v>
      </c>
      <c r="CU37" s="34">
        <f t="shared" si="123"/>
        <v>3.7508271626384322</v>
      </c>
      <c r="CV37" s="34">
        <f t="shared" si="124"/>
        <v>3.5807506731589709</v>
      </c>
      <c r="CW37" s="34">
        <f t="shared" si="125"/>
        <v>3.9439827835421197</v>
      </c>
      <c r="CX37" s="34">
        <f t="shared" si="126"/>
        <v>4.5972599608431635</v>
      </c>
      <c r="CY37" s="34">
        <f t="shared" si="127"/>
        <v>5.2058539425456178</v>
      </c>
      <c r="CZ37" s="34">
        <f t="shared" si="128"/>
        <v>4.4082684523519786</v>
      </c>
      <c r="DA37" s="34">
        <f t="shared" si="139"/>
        <v>-2.1691875633989999</v>
      </c>
      <c r="DB37" s="34">
        <f t="shared" si="140"/>
        <v>-2.1691875633989999</v>
      </c>
      <c r="DC37" s="34">
        <f t="shared" si="141"/>
        <v>0.41292000564936426</v>
      </c>
      <c r="DD37" s="34">
        <f t="shared" si="142"/>
        <v>1.4228989297814465</v>
      </c>
      <c r="DE37" s="34">
        <f t="shared" si="143"/>
        <v>-1.6954596368058517</v>
      </c>
      <c r="DF37" s="34">
        <f t="shared" si="144"/>
        <v>-2.03899324940926</v>
      </c>
      <c r="DG37" s="34">
        <f t="shared" si="145"/>
        <v>-3.178500661364636</v>
      </c>
      <c r="DH37" s="34">
        <f t="shared" si="146"/>
        <v>-5.0649656126967368</v>
      </c>
      <c r="DI37" s="34">
        <f t="shared" si="147"/>
        <v>-3.6417304474553047</v>
      </c>
      <c r="DJ37" s="34">
        <f t="shared" si="148"/>
        <v>2.1211070581364622</v>
      </c>
      <c r="DL37" s="13">
        <v>405523</v>
      </c>
      <c r="DM37" s="13">
        <v>616994</v>
      </c>
      <c r="DN37" s="13">
        <v>984836</v>
      </c>
      <c r="DO37" s="13">
        <v>900158</v>
      </c>
      <c r="DP37" s="13">
        <v>544858</v>
      </c>
      <c r="DQ37" s="13">
        <v>295942</v>
      </c>
      <c r="DR37" s="13">
        <v>946968</v>
      </c>
      <c r="DS37" s="13">
        <v>116287</v>
      </c>
      <c r="DT37" s="13">
        <v>319344</v>
      </c>
      <c r="DU37" s="13">
        <v>1254081</v>
      </c>
      <c r="DV37" s="13">
        <v>356276</v>
      </c>
      <c r="DW37" s="41">
        <f t="shared" si="53"/>
        <v>612842.45454545459</v>
      </c>
      <c r="DX37" s="41">
        <f t="shared" si="99"/>
        <v>612842.45454545459</v>
      </c>
      <c r="DY37" s="41">
        <f t="shared" si="100"/>
        <v>633574.40000000002</v>
      </c>
      <c r="DZ37" s="41">
        <f t="shared" si="101"/>
        <v>635416.66666666663</v>
      </c>
      <c r="EA37" s="41">
        <f t="shared" si="102"/>
        <v>591739.25</v>
      </c>
      <c r="EB37" s="41">
        <f t="shared" si="103"/>
        <v>547679.42857142852</v>
      </c>
      <c r="EC37" s="41">
        <f t="shared" si="104"/>
        <v>548149.66666666663</v>
      </c>
      <c r="ED37" s="41">
        <f t="shared" si="105"/>
        <v>598591.19999999995</v>
      </c>
      <c r="EE37" s="41">
        <f t="shared" si="106"/>
        <v>511497</v>
      </c>
      <c r="EF37" s="41">
        <f t="shared" si="107"/>
        <v>643233.66666666663</v>
      </c>
      <c r="EG37" s="38">
        <f>(COUNT(M37:X37)-1)</f>
        <v>11</v>
      </c>
      <c r="EQ37" s="37">
        <f t="shared" si="10"/>
        <v>21.103199031393757</v>
      </c>
      <c r="ER37" s="37">
        <f t="shared" si="11"/>
        <v>31.723721699482539</v>
      </c>
      <c r="ES37" s="37">
        <f t="shared" si="12"/>
        <v>50.856648745489359</v>
      </c>
      <c r="ET37" s="37">
        <f t="shared" si="13"/>
        <v>60.494739776373606</v>
      </c>
      <c r="EU37" s="37">
        <f t="shared" si="14"/>
        <v>41.621803444705677</v>
      </c>
      <c r="EV37" s="37">
        <f t="shared" si="15"/>
        <v>40.340437253586749</v>
      </c>
      <c r="EW37" s="37">
        <f t="shared" si="16"/>
        <v>11.354542304769383</v>
      </c>
      <c r="EX37" s="37">
        <f t="shared" si="17"/>
        <v>-7.2474993658800475</v>
      </c>
      <c r="EY37" s="37">
        <f t="shared" si="18"/>
        <v>2.1349777490649977</v>
      </c>
      <c r="EZ37" s="37">
        <f t="shared" si="19"/>
        <v>79.676520015222778</v>
      </c>
      <c r="FA37" s="37">
        <f t="shared" si="108"/>
        <v>21.103199031393757</v>
      </c>
      <c r="FB37" s="37">
        <f t="shared" si="109"/>
        <v>26.47575841816866</v>
      </c>
      <c r="FC37" s="37">
        <f t="shared" si="110"/>
        <v>38.475211326271321</v>
      </c>
      <c r="FD37" s="37">
        <f t="shared" si="111"/>
        <v>83.935027334041024</v>
      </c>
      <c r="FE37" s="37">
        <f t="shared" si="112"/>
        <v>57.450650079933681</v>
      </c>
      <c r="FF37" s="37">
        <f t="shared" si="113"/>
        <v>30.307282448755444</v>
      </c>
      <c r="FG37" s="37">
        <f t="shared" si="114"/>
        <v>9.8219836975589772</v>
      </c>
      <c r="FH37" s="37">
        <f t="shared" si="115"/>
        <v>-10.113875441701367</v>
      </c>
      <c r="FI37" s="37">
        <f t="shared" si="116"/>
        <v>2.0136328743611767</v>
      </c>
      <c r="FJ37" s="37">
        <f t="shared" si="117"/>
        <v>69.787338242603099</v>
      </c>
      <c r="FK37" s="37">
        <f t="shared" si="82"/>
        <v>21.103199031393757</v>
      </c>
      <c r="FL37" s="37">
        <f t="shared" si="130"/>
        <v>26.47575841816866</v>
      </c>
      <c r="FM37" s="37">
        <f t="shared" si="131"/>
        <v>38.475211326271321</v>
      </c>
      <c r="FN37" s="37">
        <f t="shared" si="132"/>
        <v>83.935027334041024</v>
      </c>
      <c r="FO37" s="37">
        <f t="shared" si="133"/>
        <v>57.450650079933681</v>
      </c>
      <c r="FP37" s="37">
        <f t="shared" si="134"/>
        <v>30.307282448755444</v>
      </c>
      <c r="FQ37" s="37">
        <f t="shared" si="135"/>
        <v>9.8219836975589772</v>
      </c>
      <c r="FR37" s="37">
        <f t="shared" si="136"/>
        <v>-10.113875441701367</v>
      </c>
      <c r="FS37" s="37">
        <f t="shared" si="137"/>
        <v>2.0136328743611767</v>
      </c>
      <c r="FT37" s="37">
        <f t="shared" si="138"/>
        <v>69.787338242603099</v>
      </c>
    </row>
    <row r="38" spans="1:176" ht="17" x14ac:dyDescent="0.2">
      <c r="A38" t="s">
        <v>121</v>
      </c>
      <c r="B38" s="17" t="s">
        <v>122</v>
      </c>
      <c r="C38" t="s">
        <v>14</v>
      </c>
      <c r="D38">
        <v>2023</v>
      </c>
      <c r="E38" t="s">
        <v>15</v>
      </c>
      <c r="F38" t="s">
        <v>334</v>
      </c>
      <c r="G38" t="s">
        <v>72</v>
      </c>
      <c r="H38" s="3" t="s">
        <v>123</v>
      </c>
      <c r="I38" s="13">
        <v>4162476</v>
      </c>
      <c r="J38" s="13">
        <v>964417</v>
      </c>
      <c r="K38" s="13">
        <v>96553</v>
      </c>
      <c r="L38" s="13">
        <v>10.011540650983962</v>
      </c>
      <c r="M38" s="39">
        <v>0</v>
      </c>
      <c r="N38" s="13">
        <v>7779372</v>
      </c>
      <c r="O38" s="13">
        <v>7976530</v>
      </c>
      <c r="P38" s="13">
        <v>7321106</v>
      </c>
      <c r="Q38" s="13">
        <v>5483804</v>
      </c>
      <c r="R38" s="13">
        <v>5963012</v>
      </c>
      <c r="S38" s="13">
        <v>6123803</v>
      </c>
      <c r="T38" s="13">
        <v>5509210</v>
      </c>
      <c r="U38" s="13">
        <v>4749068</v>
      </c>
      <c r="V38" s="13">
        <v>3493015</v>
      </c>
      <c r="W38" s="13">
        <v>3492455</v>
      </c>
      <c r="X38" s="13">
        <v>3569948</v>
      </c>
      <c r="Y38" s="13">
        <f>IF(M38=0,Z38,((M38/X38)^(1/$EG$8)-1)*100)</f>
        <v>8.1006399399286444</v>
      </c>
      <c r="Z38" s="13">
        <f t="shared" si="0"/>
        <v>8.1006399399286444</v>
      </c>
      <c r="AA38" s="13">
        <f t="shared" si="1"/>
        <v>9.3439300251798798</v>
      </c>
      <c r="AB38" s="13">
        <f t="shared" si="2"/>
        <v>9.392954150312228</v>
      </c>
      <c r="AC38" s="13">
        <f t="shared" si="3"/>
        <v>6.3240310009786249</v>
      </c>
      <c r="AD38" s="13">
        <f t="shared" si="4"/>
        <v>9.4107227265158411</v>
      </c>
      <c r="AE38" s="13">
        <f t="shared" si="5"/>
        <v>9.0650210154236355</v>
      </c>
      <c r="AF38" s="13">
        <f t="shared" si="6"/>
        <v>7.3956335823431196</v>
      </c>
      <c r="AG38" s="13">
        <f t="shared" si="7"/>
        <v>-0.72356191934866976</v>
      </c>
      <c r="AH38" s="13">
        <f t="shared" si="8"/>
        <v>-1.0913066950146155</v>
      </c>
      <c r="AI38" s="14"/>
      <c r="AJ38" s="13">
        <v>3097241</v>
      </c>
      <c r="AK38" s="13">
        <v>2845488</v>
      </c>
      <c r="AL38" s="13">
        <v>2764114</v>
      </c>
      <c r="AM38" s="13">
        <v>2361191</v>
      </c>
      <c r="AN38" s="13">
        <v>2587198</v>
      </c>
      <c r="AO38" s="13">
        <v>2376735</v>
      </c>
      <c r="AP38" s="13">
        <v>2270698</v>
      </c>
      <c r="AQ38" s="13">
        <v>2091607</v>
      </c>
      <c r="AR38" s="13">
        <v>1775461</v>
      </c>
      <c r="AS38" s="13">
        <v>1679526</v>
      </c>
      <c r="AT38" s="13">
        <v>1601399</v>
      </c>
      <c r="AV38" s="13">
        <v>2407243</v>
      </c>
      <c r="AW38" s="13">
        <v>2357578</v>
      </c>
      <c r="AX38" s="13">
        <v>2246302</v>
      </c>
      <c r="AY38" s="13">
        <v>1963078</v>
      </c>
      <c r="AZ38" s="13">
        <v>2014283</v>
      </c>
      <c r="BA38" s="13">
        <v>1975318</v>
      </c>
      <c r="BB38" s="13">
        <v>1791823</v>
      </c>
      <c r="BC38" s="13">
        <v>1582224</v>
      </c>
      <c r="BD38" s="13">
        <v>1271882</v>
      </c>
      <c r="BE38" s="13">
        <v>1199500</v>
      </c>
      <c r="BF38" s="13">
        <v>1137592</v>
      </c>
      <c r="BH38" s="13">
        <v>1.2866341287522698</v>
      </c>
      <c r="BI38" s="13">
        <v>1.2069539162649126</v>
      </c>
      <c r="BJ38" s="13">
        <v>1.2305175350420381</v>
      </c>
      <c r="BK38" s="13">
        <v>1.2028003981502517</v>
      </c>
      <c r="BL38" s="13">
        <v>1.2844262697942643</v>
      </c>
      <c r="BM38" s="13">
        <v>1.2032163935123357</v>
      </c>
      <c r="BN38" s="13">
        <v>1.2672557501494288</v>
      </c>
      <c r="BO38" s="13">
        <v>1.3219411410773696</v>
      </c>
      <c r="BP38" s="13">
        <v>1.3959321698082054</v>
      </c>
      <c r="BQ38" s="13">
        <v>1.4001884118382659</v>
      </c>
      <c r="BR38" s="13">
        <v>1.407709442401142</v>
      </c>
      <c r="BS38" s="13">
        <f t="shared" si="22"/>
        <v>-1.5268645297137229</v>
      </c>
      <c r="BT38" s="13">
        <f t="shared" si="23"/>
        <v>-1.5268645297137229</v>
      </c>
      <c r="BU38" s="13">
        <f t="shared" si="24"/>
        <v>-1.6950705027769075</v>
      </c>
      <c r="BV38" s="13">
        <f t="shared" si="25"/>
        <v>-1.667552730720645</v>
      </c>
      <c r="BW38" s="13">
        <f t="shared" si="149"/>
        <v>-1.7327168968306217</v>
      </c>
      <c r="BX38" s="13">
        <f t="shared" si="150"/>
        <v>-1.5159214294407364</v>
      </c>
      <c r="BY38" s="13">
        <f t="shared" si="151"/>
        <v>-3.0905467502064132</v>
      </c>
      <c r="BZ38" s="13">
        <f t="shared" si="152"/>
        <v>-2.5935284629989841</v>
      </c>
      <c r="CA38" s="13">
        <f t="shared" si="153"/>
        <v>-2.0736204684746351</v>
      </c>
      <c r="CB38" s="13">
        <f t="shared" si="154"/>
        <v>-0.41919194306530017</v>
      </c>
      <c r="CD38" s="13">
        <v>762121</v>
      </c>
      <c r="CE38" s="13">
        <v>593109</v>
      </c>
      <c r="CF38" s="13">
        <v>548819</v>
      </c>
      <c r="CG38" s="13">
        <v>552562</v>
      </c>
      <c r="CH38" s="13">
        <v>528484</v>
      </c>
      <c r="CI38" s="13">
        <v>422311</v>
      </c>
      <c r="CJ38" s="13">
        <v>483897</v>
      </c>
      <c r="CK38" s="13">
        <v>494798</v>
      </c>
      <c r="CL38" s="13">
        <v>491228</v>
      </c>
      <c r="CM38" s="13">
        <v>429638</v>
      </c>
      <c r="CN38" s="13">
        <v>411522</v>
      </c>
      <c r="CO38" s="34">
        <v>0</v>
      </c>
      <c r="CP38" s="34">
        <f t="shared" si="118"/>
        <v>3.2316521431363596</v>
      </c>
      <c r="CQ38" s="34">
        <f t="shared" si="119"/>
        <v>3.3833578358807217</v>
      </c>
      <c r="CR38" s="34">
        <f t="shared" si="120"/>
        <v>3.2591815348069848</v>
      </c>
      <c r="CS38" s="34">
        <f t="shared" si="121"/>
        <v>2.793472291982285</v>
      </c>
      <c r="CT38" s="34">
        <f t="shared" si="122"/>
        <v>2.9603645565196151</v>
      </c>
      <c r="CU38" s="34">
        <f t="shared" si="123"/>
        <v>3.1001605817392441</v>
      </c>
      <c r="CV38" s="34">
        <f t="shared" si="124"/>
        <v>3.0746396267934948</v>
      </c>
      <c r="CW38" s="34">
        <f t="shared" si="125"/>
        <v>3.0015143241412088</v>
      </c>
      <c r="CX38" s="34">
        <f t="shared" si="126"/>
        <v>2.7463357449826322</v>
      </c>
      <c r="CY38" s="34">
        <f t="shared" si="127"/>
        <v>2.9115923301375575</v>
      </c>
      <c r="CZ38" s="34">
        <f t="shared" si="128"/>
        <v>3.1381620123910858</v>
      </c>
      <c r="DA38" s="34">
        <f t="shared" si="139"/>
        <v>0.29399355309769337</v>
      </c>
      <c r="DB38" s="34">
        <f t="shared" si="140"/>
        <v>0.29399355309769337</v>
      </c>
      <c r="DC38" s="34">
        <f t="shared" si="141"/>
        <v>0.83940762024363735</v>
      </c>
      <c r="DD38" s="34">
        <f t="shared" si="142"/>
        <v>0.47410557516915919</v>
      </c>
      <c r="DE38" s="34">
        <f t="shared" si="143"/>
        <v>-1.6484323302775605</v>
      </c>
      <c r="DF38" s="34">
        <f t="shared" si="144"/>
        <v>-0.9673715718931386</v>
      </c>
      <c r="DG38" s="34">
        <f t="shared" si="145"/>
        <v>-0.24337080100321762</v>
      </c>
      <c r="DH38" s="34">
        <f t="shared" si="146"/>
        <v>-0.509934952585267</v>
      </c>
      <c r="DI38" s="34">
        <f t="shared" si="147"/>
        <v>-1.4730543556852882</v>
      </c>
      <c r="DJ38" s="34">
        <f t="shared" si="148"/>
        <v>-6.451003263674238</v>
      </c>
      <c r="DL38" s="13">
        <v>129083</v>
      </c>
      <c r="DM38" s="13">
        <v>154194</v>
      </c>
      <c r="DN38" s="13">
        <v>146004</v>
      </c>
      <c r="DO38" s="13">
        <v>64610</v>
      </c>
      <c r="DP38" s="13">
        <v>105752</v>
      </c>
      <c r="DQ38" s="13">
        <v>97737</v>
      </c>
      <c r="DR38" s="13">
        <v>86795</v>
      </c>
      <c r="DS38" s="13">
        <v>85390</v>
      </c>
      <c r="DT38" s="13">
        <v>52588</v>
      </c>
      <c r="DU38" s="13">
        <v>75144</v>
      </c>
      <c r="DV38" s="13">
        <v>115661</v>
      </c>
      <c r="DW38" s="41">
        <f t="shared" si="53"/>
        <v>101178</v>
      </c>
      <c r="DX38" s="41">
        <f t="shared" si="99"/>
        <v>101178</v>
      </c>
      <c r="DY38" s="41">
        <f t="shared" si="100"/>
        <v>98387.5</v>
      </c>
      <c r="DZ38" s="41">
        <f t="shared" si="101"/>
        <v>92186.777777777781</v>
      </c>
      <c r="EA38" s="41">
        <f t="shared" si="102"/>
        <v>85459.625</v>
      </c>
      <c r="EB38" s="41">
        <f t="shared" si="103"/>
        <v>88438.142857142855</v>
      </c>
      <c r="EC38" s="41">
        <f t="shared" si="104"/>
        <v>85552.5</v>
      </c>
      <c r="ED38" s="41">
        <f t="shared" si="105"/>
        <v>83115.600000000006</v>
      </c>
      <c r="EE38" s="41">
        <f t="shared" si="106"/>
        <v>82195.75</v>
      </c>
      <c r="EF38" s="41">
        <f t="shared" si="107"/>
        <v>81131</v>
      </c>
      <c r="EG38" s="38">
        <f>(COUNT(M38:X38)-1)</f>
        <v>11</v>
      </c>
      <c r="EQ38" s="37">
        <f t="shared" si="10"/>
        <v>56.174205960323668</v>
      </c>
      <c r="ER38" s="37">
        <f t="shared" si="11"/>
        <v>65.869162389732736</v>
      </c>
      <c r="ES38" s="37">
        <f t="shared" si="12"/>
        <v>75.144337188160534</v>
      </c>
      <c r="ET38" s="37">
        <f t="shared" si="13"/>
        <v>75.222042539600736</v>
      </c>
      <c r="EU38" s="37">
        <f t="shared" si="14"/>
        <v>50.612498692794681</v>
      </c>
      <c r="EV38" s="37">
        <f t="shared" si="15"/>
        <v>74.913749830105445</v>
      </c>
      <c r="EW38" s="37">
        <f t="shared" si="16"/>
        <v>68.01649911027576</v>
      </c>
      <c r="EX38" s="37">
        <f t="shared" si="17"/>
        <v>56.910585358956922</v>
      </c>
      <c r="EY38" s="37">
        <f t="shared" si="18"/>
        <v>-2.6430328281153015</v>
      </c>
      <c r="EZ38" s="37">
        <f t="shared" si="19"/>
        <v>-1.2033688068576183</v>
      </c>
      <c r="FA38" s="37">
        <f t="shared" si="108"/>
        <v>56.174205960323668</v>
      </c>
      <c r="FB38" s="37">
        <f t="shared" si="109"/>
        <v>86.878149246445332</v>
      </c>
      <c r="FC38" s="37">
        <f t="shared" si="110"/>
        <v>104.58610044160031</v>
      </c>
      <c r="FD38" s="37">
        <f t="shared" si="111"/>
        <v>105.00592088879964</v>
      </c>
      <c r="FE38" s="37">
        <f t="shared" si="112"/>
        <v>41.046362811255698</v>
      </c>
      <c r="FF38" s="37">
        <f t="shared" si="113"/>
        <v>97.308721660389239</v>
      </c>
      <c r="FG38" s="37">
        <f t="shared" si="114"/>
        <v>87.442373788225041</v>
      </c>
      <c r="FH38" s="37">
        <f t="shared" si="115"/>
        <v>71.768067757660248</v>
      </c>
      <c r="FI38" s="37">
        <f t="shared" si="116"/>
        <v>-3.3294690890921936</v>
      </c>
      <c r="FJ38" s="37">
        <f t="shared" si="117"/>
        <v>-1.0083670232760391</v>
      </c>
      <c r="FK38" s="37">
        <f t="shared" si="82"/>
        <v>56.174205960323668</v>
      </c>
      <c r="FL38" s="37">
        <f t="shared" si="130"/>
        <v>86.878149246445332</v>
      </c>
      <c r="FM38" s="37">
        <f t="shared" si="131"/>
        <v>104.58610044160031</v>
      </c>
      <c r="FN38" s="37">
        <f t="shared" si="132"/>
        <v>105.00592088879964</v>
      </c>
      <c r="FO38" s="37">
        <f t="shared" si="133"/>
        <v>41.046362811255698</v>
      </c>
      <c r="FP38" s="37">
        <f t="shared" si="134"/>
        <v>97.308721660389239</v>
      </c>
      <c r="FQ38" s="37">
        <f t="shared" si="135"/>
        <v>87.442373788225041</v>
      </c>
      <c r="FR38" s="37">
        <f t="shared" si="136"/>
        <v>71.768067757660248</v>
      </c>
      <c r="FS38" s="37">
        <f t="shared" si="137"/>
        <v>-3.3294690890921936</v>
      </c>
      <c r="FT38" s="37">
        <f t="shared" si="138"/>
        <v>-1.0083670232760391</v>
      </c>
    </row>
    <row r="39" spans="1:176" ht="34" x14ac:dyDescent="0.2">
      <c r="A39" t="s">
        <v>124</v>
      </c>
      <c r="B39" s="17" t="s">
        <v>125</v>
      </c>
      <c r="C39" t="s">
        <v>17</v>
      </c>
      <c r="D39">
        <v>2023</v>
      </c>
      <c r="E39" t="s">
        <v>20</v>
      </c>
      <c r="F39" t="s">
        <v>334</v>
      </c>
      <c r="G39" t="s">
        <v>39</v>
      </c>
      <c r="H39" s="3" t="s">
        <v>50</v>
      </c>
      <c r="I39" s="13">
        <v>5082615</v>
      </c>
      <c r="J39" s="13">
        <v>2792546</v>
      </c>
      <c r="K39" s="13">
        <v>251104</v>
      </c>
      <c r="L39" s="13">
        <v>8.9919378230474987</v>
      </c>
      <c r="M39" s="39">
        <v>0</v>
      </c>
      <c r="N39" s="13">
        <v>7581326</v>
      </c>
      <c r="O39" s="13">
        <v>7754537</v>
      </c>
      <c r="P39" s="13">
        <v>6446476</v>
      </c>
      <c r="Q39" s="13">
        <v>5585508</v>
      </c>
      <c r="R39" s="13">
        <v>5152398</v>
      </c>
      <c r="S39" s="13">
        <v>4841452</v>
      </c>
      <c r="T39" s="13">
        <v>4881001</v>
      </c>
      <c r="U39" s="13">
        <v>4778758</v>
      </c>
      <c r="V39" s="13">
        <v>4916905</v>
      </c>
      <c r="W39" s="13">
        <v>4655850</v>
      </c>
      <c r="X39" s="13">
        <v>4303989</v>
      </c>
      <c r="Y39" s="13">
        <f>IF(M39=0,Z39,((M39/X39)^(1/$EG$8)-1)*100)</f>
        <v>5.8247867322453573</v>
      </c>
      <c r="Z39" s="13">
        <f t="shared" si="0"/>
        <v>5.8247867322453573</v>
      </c>
      <c r="AA39" s="13">
        <f t="shared" si="1"/>
        <v>6.7602085072380858</v>
      </c>
      <c r="AB39" s="13">
        <f t="shared" si="2"/>
        <v>5.179572712802849</v>
      </c>
      <c r="AC39" s="13">
        <f t="shared" si="3"/>
        <v>3.7935145711281315</v>
      </c>
      <c r="AD39" s="13">
        <f t="shared" si="4"/>
        <v>1.980564814562924</v>
      </c>
      <c r="AE39" s="13">
        <f t="shared" si="5"/>
        <v>2.5480836052527822</v>
      </c>
      <c r="AF39" s="13">
        <f t="shared" si="6"/>
        <v>2.6504768900011522</v>
      </c>
      <c r="AG39" s="13">
        <f t="shared" si="7"/>
        <v>4.5378478409679568</v>
      </c>
      <c r="AH39" s="13">
        <f t="shared" si="8"/>
        <v>4.0073218584872228</v>
      </c>
      <c r="AI39" s="14"/>
      <c r="AJ39" s="13">
        <v>1538366</v>
      </c>
      <c r="AK39" s="13">
        <v>1507391</v>
      </c>
      <c r="AL39" s="13">
        <v>1466496</v>
      </c>
      <c r="AM39" s="13">
        <v>1440177</v>
      </c>
      <c r="AN39" s="13">
        <v>1325208</v>
      </c>
      <c r="AO39" s="13">
        <v>1255279</v>
      </c>
      <c r="AP39" s="13">
        <v>1153610</v>
      </c>
      <c r="AQ39" s="13">
        <v>1102225</v>
      </c>
      <c r="AR39" s="13">
        <v>1218960</v>
      </c>
      <c r="AS39" s="13">
        <v>1086670</v>
      </c>
      <c r="AT39" s="13">
        <v>948878</v>
      </c>
      <c r="AV39" s="13">
        <v>834593</v>
      </c>
      <c r="AW39" s="13">
        <v>769207</v>
      </c>
      <c r="AX39" s="13">
        <v>705342</v>
      </c>
      <c r="AY39" s="13">
        <v>684026</v>
      </c>
      <c r="AZ39" s="13">
        <v>675302</v>
      </c>
      <c r="BA39" s="13">
        <v>665348</v>
      </c>
      <c r="BB39" s="13">
        <v>601599</v>
      </c>
      <c r="BC39" s="13">
        <v>544668</v>
      </c>
      <c r="BD39" s="13">
        <v>513849</v>
      </c>
      <c r="BE39" s="13">
        <v>476344</v>
      </c>
      <c r="BF39" s="13">
        <v>439649</v>
      </c>
      <c r="BH39" s="13">
        <v>1.8432529388576229</v>
      </c>
      <c r="BI39" s="13">
        <v>1.9596688537675815</v>
      </c>
      <c r="BJ39" s="13">
        <v>2.0791275721564859</v>
      </c>
      <c r="BK39" s="13">
        <v>2.1054418984073706</v>
      </c>
      <c r="BL39" s="13">
        <v>1.9623931218921313</v>
      </c>
      <c r="BM39" s="13">
        <v>1.88665029428209</v>
      </c>
      <c r="BN39" s="13">
        <v>1.917573001284909</v>
      </c>
      <c r="BO39" s="13">
        <v>2.0236639567589796</v>
      </c>
      <c r="BP39" s="13">
        <v>2.3722144053992515</v>
      </c>
      <c r="BQ39" s="13">
        <v>2.2812715180625767</v>
      </c>
      <c r="BR39" s="13">
        <v>2.1582626140398364</v>
      </c>
      <c r="BS39" s="13">
        <f t="shared" si="22"/>
        <v>-0.96063658109779571</v>
      </c>
      <c r="BT39" s="13">
        <f t="shared" si="23"/>
        <v>-0.96063658109779571</v>
      </c>
      <c r="BU39" s="13">
        <f t="shared" si="24"/>
        <v>-1.0668027066017216</v>
      </c>
      <c r="BV39" s="13">
        <f t="shared" si="25"/>
        <v>-0.46585132376028016</v>
      </c>
      <c r="BW39" s="13">
        <f t="shared" si="149"/>
        <v>-0.27493446766948537</v>
      </c>
      <c r="BX39" s="13">
        <f t="shared" si="150"/>
        <v>-1.5731421896937103</v>
      </c>
      <c r="BY39" s="13">
        <f t="shared" si="151"/>
        <v>-2.6541539579191697</v>
      </c>
      <c r="BZ39" s="13">
        <f t="shared" si="152"/>
        <v>-2.9128159976160806</v>
      </c>
      <c r="CA39" s="13">
        <f t="shared" si="153"/>
        <v>-2.1235889351513326</v>
      </c>
      <c r="CB39" s="13">
        <f t="shared" si="154"/>
        <v>4.8394721091810755</v>
      </c>
      <c r="CD39" s="13">
        <v>677300</v>
      </c>
      <c r="CE39" s="13">
        <v>738459</v>
      </c>
      <c r="CF39" s="13">
        <v>751078</v>
      </c>
      <c r="CG39" s="13">
        <v>755965</v>
      </c>
      <c r="CH39" s="13">
        <v>640527</v>
      </c>
      <c r="CI39" s="13">
        <v>584614</v>
      </c>
      <c r="CJ39" s="13">
        <v>564799</v>
      </c>
      <c r="CK39" s="13">
        <v>553280</v>
      </c>
      <c r="CL39" s="13">
        <v>675597</v>
      </c>
      <c r="CM39" s="13">
        <v>608204</v>
      </c>
      <c r="CN39" s="13">
        <v>440929</v>
      </c>
      <c r="CO39" s="34">
        <v>0</v>
      </c>
      <c r="CP39" s="34">
        <f t="shared" si="118"/>
        <v>9.0838600371678169</v>
      </c>
      <c r="CQ39" s="34">
        <f t="shared" si="119"/>
        <v>10.081209609376931</v>
      </c>
      <c r="CR39" s="34">
        <f t="shared" si="120"/>
        <v>9.1395039569457079</v>
      </c>
      <c r="CS39" s="34">
        <f t="shared" si="121"/>
        <v>8.1656369787113352</v>
      </c>
      <c r="CT39" s="34">
        <f t="shared" si="122"/>
        <v>7.6297686072305426</v>
      </c>
      <c r="CU39" s="34">
        <f t="shared" si="123"/>
        <v>7.2765710575518376</v>
      </c>
      <c r="CV39" s="34">
        <f t="shared" si="124"/>
        <v>8.1133795102717929</v>
      </c>
      <c r="CW39" s="34">
        <f t="shared" si="125"/>
        <v>8.7737080202986046</v>
      </c>
      <c r="CX39" s="34">
        <f t="shared" si="126"/>
        <v>9.5687740951135449</v>
      </c>
      <c r="CY39" s="34">
        <f t="shared" si="127"/>
        <v>9.7741338192566722</v>
      </c>
      <c r="CZ39" s="34">
        <f t="shared" si="128"/>
        <v>9.7896026148131803</v>
      </c>
      <c r="DA39" s="34">
        <f t="shared" si="139"/>
        <v>-0.74542431151375377</v>
      </c>
      <c r="DB39" s="34">
        <f t="shared" si="140"/>
        <v>-0.74542431151375377</v>
      </c>
      <c r="DC39" s="34">
        <f t="shared" si="141"/>
        <v>0.32667009184346174</v>
      </c>
      <c r="DD39" s="34">
        <f t="shared" si="142"/>
        <v>-0.85525610319446832</v>
      </c>
      <c r="DE39" s="34">
        <f t="shared" si="143"/>
        <v>-2.55794613679583</v>
      </c>
      <c r="DF39" s="34">
        <f t="shared" si="144"/>
        <v>-4.069277064172927</v>
      </c>
      <c r="DG39" s="34">
        <f t="shared" si="145"/>
        <v>-5.7606369037183747</v>
      </c>
      <c r="DH39" s="34">
        <f t="shared" si="146"/>
        <v>-4.5866417362154577</v>
      </c>
      <c r="DI39" s="34">
        <f t="shared" si="147"/>
        <v>-3.5861619860292682</v>
      </c>
      <c r="DJ39" s="34">
        <f t="shared" si="148"/>
        <v>-1.1343059966296698</v>
      </c>
      <c r="DL39" s="13">
        <v>321564</v>
      </c>
      <c r="DM39" s="13">
        <v>250141</v>
      </c>
      <c r="DN39" s="13">
        <v>338189</v>
      </c>
      <c r="DO39" s="13">
        <v>155217</v>
      </c>
      <c r="DP39" s="13">
        <v>133917</v>
      </c>
      <c r="DQ39" s="13">
        <v>122869</v>
      </c>
      <c r="DR39" s="13">
        <v>127106</v>
      </c>
      <c r="DS39" s="13">
        <v>176022</v>
      </c>
      <c r="DT39" s="13">
        <v>187919</v>
      </c>
      <c r="DU39" s="13">
        <v>174926</v>
      </c>
      <c r="DV39" s="13">
        <v>155412</v>
      </c>
      <c r="DW39" s="41">
        <f t="shared" si="53"/>
        <v>194843.81818181818</v>
      </c>
      <c r="DX39" s="41">
        <f t="shared" si="99"/>
        <v>194843.81818181818</v>
      </c>
      <c r="DY39" s="41">
        <f t="shared" si="100"/>
        <v>182171.8</v>
      </c>
      <c r="DZ39" s="41">
        <f t="shared" si="101"/>
        <v>174619.66666666666</v>
      </c>
      <c r="EA39" s="41">
        <f t="shared" si="102"/>
        <v>154173.5</v>
      </c>
      <c r="EB39" s="41">
        <f t="shared" si="103"/>
        <v>154024.42857142858</v>
      </c>
      <c r="EC39" s="41">
        <f t="shared" si="104"/>
        <v>157375.66666666666</v>
      </c>
      <c r="ED39" s="41">
        <f t="shared" si="105"/>
        <v>164277</v>
      </c>
      <c r="EE39" s="41">
        <f t="shared" si="106"/>
        <v>173569.75</v>
      </c>
      <c r="EF39" s="41">
        <f t="shared" si="107"/>
        <v>172752.33333333334</v>
      </c>
      <c r="EG39" s="38">
        <f>(COUNT(M39:X39)-1)</f>
        <v>11</v>
      </c>
      <c r="EQ39" s="37">
        <f t="shared" si="10"/>
        <v>40.803990748546795</v>
      </c>
      <c r="ER39" s="37">
        <f t="shared" si="11"/>
        <v>68.055570860050238</v>
      </c>
      <c r="ES39" s="37">
        <f t="shared" si="12"/>
        <v>77.744784512611275</v>
      </c>
      <c r="ET39" s="37">
        <f t="shared" si="13"/>
        <v>64.867753245577646</v>
      </c>
      <c r="EU39" s="37">
        <f t="shared" si="14"/>
        <v>52.123466816586543</v>
      </c>
      <c r="EV39" s="37">
        <f t="shared" si="15"/>
        <v>33.024115361832429</v>
      </c>
      <c r="EW39" s="37">
        <f t="shared" si="16"/>
        <v>32.97787833829387</v>
      </c>
      <c r="EX39" s="37">
        <f t="shared" si="17"/>
        <v>35.480267212975782</v>
      </c>
      <c r="EY39" s="37">
        <f t="shared" si="18"/>
        <v>53.984216062701492</v>
      </c>
      <c r="EZ39" s="37">
        <f t="shared" si="19"/>
        <v>73.279652551538035</v>
      </c>
      <c r="FA39" s="37">
        <f t="shared" si="108"/>
        <v>40.803990748546795</v>
      </c>
      <c r="FB39" s="37">
        <f t="shared" si="109"/>
        <v>96.134754731847451</v>
      </c>
      <c r="FC39" s="37">
        <f t="shared" si="110"/>
        <v>104.43272159009679</v>
      </c>
      <c r="FD39" s="37">
        <f t="shared" si="111"/>
        <v>96.275384787226244</v>
      </c>
      <c r="FE39" s="37">
        <f t="shared" si="112"/>
        <v>65.242530969748586</v>
      </c>
      <c r="FF39" s="37">
        <f t="shared" si="113"/>
        <v>25.845886398529395</v>
      </c>
      <c r="FG39" s="37">
        <f t="shared" si="114"/>
        <v>26.541116195563475</v>
      </c>
      <c r="FH39" s="37">
        <f t="shared" si="115"/>
        <v>28.617232758407432</v>
      </c>
      <c r="FI39" s="37">
        <f t="shared" si="116"/>
        <v>67.670946728311208</v>
      </c>
      <c r="FJ39" s="37">
        <f t="shared" si="117"/>
        <v>93.207949267017725</v>
      </c>
      <c r="FK39" s="37">
        <f t="shared" si="82"/>
        <v>40.803990748546795</v>
      </c>
      <c r="FL39" s="37">
        <f t="shared" si="130"/>
        <v>96.134754731847451</v>
      </c>
      <c r="FM39" s="37">
        <f t="shared" si="131"/>
        <v>104.43272159009679</v>
      </c>
      <c r="FN39" s="37">
        <f t="shared" si="132"/>
        <v>96.275384787226244</v>
      </c>
      <c r="FO39" s="37">
        <f t="shared" si="133"/>
        <v>65.242530969748586</v>
      </c>
      <c r="FP39" s="37">
        <f t="shared" si="134"/>
        <v>25.845886398529395</v>
      </c>
      <c r="FQ39" s="37">
        <f t="shared" si="135"/>
        <v>26.541116195563475</v>
      </c>
      <c r="FR39" s="37">
        <f t="shared" si="136"/>
        <v>28.617232758407432</v>
      </c>
      <c r="FS39" s="37">
        <f t="shared" si="137"/>
        <v>67.670946728311208</v>
      </c>
      <c r="FT39" s="37">
        <f t="shared" si="138"/>
        <v>93.207949267017725</v>
      </c>
    </row>
    <row r="40" spans="1:176" ht="34" x14ac:dyDescent="0.2">
      <c r="A40" t="s">
        <v>57</v>
      </c>
      <c r="B40" s="17" t="s">
        <v>58</v>
      </c>
      <c r="C40" t="s">
        <v>17</v>
      </c>
      <c r="D40">
        <v>2023</v>
      </c>
      <c r="E40" t="s">
        <v>21</v>
      </c>
      <c r="F40" t="s">
        <v>334</v>
      </c>
      <c r="G40" t="s">
        <v>39</v>
      </c>
      <c r="H40" s="3" t="s">
        <v>50</v>
      </c>
      <c r="I40" s="13">
        <v>3220588</v>
      </c>
      <c r="J40" s="13">
        <v>2167359</v>
      </c>
      <c r="K40" s="13">
        <v>500199</v>
      </c>
      <c r="L40" s="13">
        <v>23.07873314942287</v>
      </c>
      <c r="M40" s="13">
        <v>7345376</v>
      </c>
      <c r="N40" s="13">
        <v>7701779</v>
      </c>
      <c r="O40" s="13">
        <v>10847258</v>
      </c>
      <c r="P40" s="13">
        <v>9101414</v>
      </c>
      <c r="Q40" s="13">
        <v>6759447</v>
      </c>
      <c r="R40" s="13">
        <v>6789461</v>
      </c>
      <c r="S40" s="13">
        <v>7652870</v>
      </c>
      <c r="T40" s="13">
        <v>6267527</v>
      </c>
      <c r="U40" s="13">
        <v>6228209</v>
      </c>
      <c r="V40" s="13">
        <v>6113937</v>
      </c>
      <c r="W40" s="13">
        <v>5758256</v>
      </c>
      <c r="X40" s="13">
        <v>4683253</v>
      </c>
      <c r="Y40" s="13">
        <f>IF(M40=0,Z40,((M40/X40)^(1/$EG$8)-1)*100)</f>
        <v>4.1764787380442092</v>
      </c>
      <c r="Z40" s="13">
        <f t="shared" si="0"/>
        <v>5.100393792019231</v>
      </c>
      <c r="AA40" s="13">
        <f t="shared" si="1"/>
        <v>9.7817782187801683</v>
      </c>
      <c r="AB40" s="13">
        <f t="shared" si="2"/>
        <v>8.6601139714331801</v>
      </c>
      <c r="AC40" s="13">
        <f t="shared" si="3"/>
        <v>5.3819476885536899</v>
      </c>
      <c r="AD40" s="13">
        <f t="shared" si="4"/>
        <v>8.5290794546568414</v>
      </c>
      <c r="AE40" s="13">
        <f t="shared" si="5"/>
        <v>6.0009405298619312</v>
      </c>
      <c r="AF40" s="13">
        <f t="shared" si="6"/>
        <v>7.3875389196354391</v>
      </c>
      <c r="AG40" s="13">
        <f t="shared" si="7"/>
        <v>9.292689447044399</v>
      </c>
      <c r="AH40" s="13">
        <f t="shared" si="8"/>
        <v>10.884712402392482</v>
      </c>
      <c r="AI40" s="13">
        <v>2140421</v>
      </c>
      <c r="AJ40" s="13">
        <v>2304229</v>
      </c>
      <c r="AK40" s="13">
        <v>2407624</v>
      </c>
      <c r="AL40" s="13">
        <v>2237760</v>
      </c>
      <c r="AM40" s="13">
        <v>1795231</v>
      </c>
      <c r="AN40" s="13">
        <v>1581574</v>
      </c>
      <c r="AO40" s="13">
        <v>1629320</v>
      </c>
      <c r="AP40" s="13">
        <v>1461806</v>
      </c>
      <c r="AQ40" s="13">
        <v>1475841</v>
      </c>
      <c r="AR40" s="13">
        <v>1336603</v>
      </c>
      <c r="AS40" s="13">
        <v>1165474</v>
      </c>
      <c r="AT40" s="13">
        <v>932842</v>
      </c>
      <c r="AU40" s="13">
        <v>1400137</v>
      </c>
      <c r="AV40" s="13">
        <v>1356574</v>
      </c>
      <c r="AW40" s="13">
        <v>1285005</v>
      </c>
      <c r="AX40" s="13">
        <v>1276437</v>
      </c>
      <c r="AY40" s="13">
        <v>1091718</v>
      </c>
      <c r="AZ40" s="13">
        <v>1077194</v>
      </c>
      <c r="BA40" s="13">
        <v>1208048</v>
      </c>
      <c r="BB40" s="13">
        <v>1044029</v>
      </c>
      <c r="BC40" s="13">
        <v>900807</v>
      </c>
      <c r="BD40" s="13">
        <v>745269</v>
      </c>
      <c r="BE40" s="13">
        <v>716576</v>
      </c>
      <c r="BF40" s="13">
        <v>565431</v>
      </c>
      <c r="BG40" s="13">
        <v>1.5287225464365273</v>
      </c>
      <c r="BH40" s="13">
        <v>1.698564914261957</v>
      </c>
      <c r="BI40" s="13">
        <v>1.8736300636962502</v>
      </c>
      <c r="BJ40" s="13">
        <v>1.7531300017157134</v>
      </c>
      <c r="BK40" s="13">
        <v>1.6444090873284127</v>
      </c>
      <c r="BL40" s="13">
        <v>1.4682350625792568</v>
      </c>
      <c r="BM40" s="13">
        <v>1.3487212428645219</v>
      </c>
      <c r="BN40" s="13">
        <v>1.4001584247180874</v>
      </c>
      <c r="BO40" s="13">
        <v>1.6383542756661527</v>
      </c>
      <c r="BP40" s="13">
        <v>1.7934504185736961</v>
      </c>
      <c r="BQ40" s="13">
        <v>1.6264485553521191</v>
      </c>
      <c r="BR40" s="13">
        <v>1.6497892757913875</v>
      </c>
      <c r="BS40" s="13">
        <f t="shared" si="22"/>
        <v>-0.69046993952538438</v>
      </c>
      <c r="BT40" s="13">
        <f t="shared" si="23"/>
        <v>1.2804301116729366</v>
      </c>
      <c r="BU40" s="13">
        <f t="shared" si="24"/>
        <v>1.42370834541099</v>
      </c>
      <c r="BV40" s="13">
        <f t="shared" si="25"/>
        <v>0.76233099202323018</v>
      </c>
      <c r="BW40" s="13">
        <f t="shared" si="149"/>
        <v>-3.6287479626662122E-2</v>
      </c>
      <c r="BX40" s="13">
        <f t="shared" si="150"/>
        <v>-1.9243520982872742</v>
      </c>
      <c r="BY40" s="13">
        <f t="shared" si="151"/>
        <v>-3.9496958708008845</v>
      </c>
      <c r="BZ40" s="13">
        <f t="shared" si="152"/>
        <v>-4.0185789852125957</v>
      </c>
      <c r="CA40" s="13">
        <f t="shared" si="153"/>
        <v>-0.23157546800366413</v>
      </c>
      <c r="CB40" s="13">
        <f t="shared" si="154"/>
        <v>4.2630557866811136</v>
      </c>
      <c r="CC40" s="13">
        <v>772355</v>
      </c>
      <c r="CD40" s="13">
        <v>987057</v>
      </c>
      <c r="CE40" s="13">
        <v>1146692</v>
      </c>
      <c r="CF40" s="13">
        <v>958064</v>
      </c>
      <c r="CG40" s="13">
        <v>726409</v>
      </c>
      <c r="CH40" s="13">
        <v>500476</v>
      </c>
      <c r="CI40" s="13">
        <v>424353</v>
      </c>
      <c r="CJ40" s="13">
        <v>401431</v>
      </c>
      <c r="CK40" s="13">
        <v>556990</v>
      </c>
      <c r="CL40" s="13">
        <v>568010</v>
      </c>
      <c r="CM40" s="13">
        <v>429562</v>
      </c>
      <c r="CN40" s="13">
        <v>346779</v>
      </c>
      <c r="CO40" s="34">
        <f>M40/AU40</f>
        <v>5.2461837663028685</v>
      </c>
      <c r="CP40" s="34">
        <f t="shared" si="118"/>
        <v>5.6773747690874217</v>
      </c>
      <c r="CQ40" s="34">
        <f t="shared" si="119"/>
        <v>8.4414130684316397</v>
      </c>
      <c r="CR40" s="34">
        <f t="shared" si="120"/>
        <v>7.1303276229065755</v>
      </c>
      <c r="CS40" s="34">
        <f t="shared" si="121"/>
        <v>6.1915687018076095</v>
      </c>
      <c r="CT40" s="34">
        <f t="shared" si="122"/>
        <v>6.3029138669543272</v>
      </c>
      <c r="CU40" s="34">
        <f t="shared" si="123"/>
        <v>6.3349055666662251</v>
      </c>
      <c r="CV40" s="34">
        <f t="shared" si="124"/>
        <v>6.0032115966127382</v>
      </c>
      <c r="CW40" s="34">
        <f t="shared" si="125"/>
        <v>6.914032639622028</v>
      </c>
      <c r="CX40" s="34">
        <f t="shared" si="126"/>
        <v>8.203664717035057</v>
      </c>
      <c r="CY40" s="34">
        <f t="shared" si="127"/>
        <v>8.0357924351359795</v>
      </c>
      <c r="CZ40" s="34">
        <f t="shared" si="128"/>
        <v>8.2826251125247818</v>
      </c>
      <c r="DA40" s="34">
        <f t="shared" si="139"/>
        <v>-4.06645358861687</v>
      </c>
      <c r="DB40" s="34">
        <f t="shared" si="140"/>
        <v>-3.706281940378775</v>
      </c>
      <c r="DC40" s="34">
        <f t="shared" si="141"/>
        <v>0.21122007863982883</v>
      </c>
      <c r="DD40" s="34">
        <f t="shared" si="142"/>
        <v>-1.8551117067560741</v>
      </c>
      <c r="DE40" s="34">
        <f t="shared" si="143"/>
        <v>-4.071527890390902</v>
      </c>
      <c r="DF40" s="34">
        <f t="shared" si="144"/>
        <v>-4.4503953194945822</v>
      </c>
      <c r="DG40" s="34">
        <f t="shared" si="145"/>
        <v>-5.2204967676638958</v>
      </c>
      <c r="DH40" s="34">
        <f t="shared" si="146"/>
        <v>-7.731404131301522</v>
      </c>
      <c r="DI40" s="34">
        <f t="shared" si="147"/>
        <v>-5.8425965620136688</v>
      </c>
      <c r="DJ40" s="34">
        <f t="shared" si="148"/>
        <v>-0.47780434496546009</v>
      </c>
      <c r="DK40" s="13">
        <v>488295</v>
      </c>
      <c r="DL40" s="13">
        <v>644318</v>
      </c>
      <c r="DM40" s="13">
        <v>858640</v>
      </c>
      <c r="DN40" s="13">
        <v>649567</v>
      </c>
      <c r="DO40" s="13">
        <v>455783</v>
      </c>
      <c r="DP40" s="13">
        <v>177991</v>
      </c>
      <c r="DQ40" s="13">
        <v>170460</v>
      </c>
      <c r="DR40" s="13">
        <v>215707</v>
      </c>
      <c r="DS40" s="13">
        <v>371857</v>
      </c>
      <c r="DT40" s="13">
        <v>392088</v>
      </c>
      <c r="DU40" s="13">
        <v>180079</v>
      </c>
      <c r="DV40" s="13">
        <v>29712</v>
      </c>
      <c r="DW40" s="41">
        <f t="shared" si="53"/>
        <v>386208.08333333331</v>
      </c>
      <c r="DX40" s="41">
        <f t="shared" si="99"/>
        <v>376927.45454545453</v>
      </c>
      <c r="DY40" s="41">
        <f t="shared" si="100"/>
        <v>350188.4</v>
      </c>
      <c r="DZ40" s="41">
        <f t="shared" si="101"/>
        <v>293693.77777777775</v>
      </c>
      <c r="EA40" s="41">
        <f t="shared" si="102"/>
        <v>249209.625</v>
      </c>
      <c r="EB40" s="41">
        <f t="shared" si="103"/>
        <v>219699.14285714287</v>
      </c>
      <c r="EC40" s="41">
        <f t="shared" si="104"/>
        <v>226650.5</v>
      </c>
      <c r="ED40" s="41">
        <f t="shared" si="105"/>
        <v>237888.6</v>
      </c>
      <c r="EE40" s="41">
        <f t="shared" si="106"/>
        <v>243434</v>
      </c>
      <c r="EF40" s="41">
        <f t="shared" si="107"/>
        <v>200626.33333333334</v>
      </c>
      <c r="EG40" s="38">
        <f>(COUNT(M40:X40)-1)</f>
        <v>11</v>
      </c>
      <c r="EQ40" s="37">
        <f t="shared" si="10"/>
        <v>44.990732015664022</v>
      </c>
      <c r="ER40" s="37">
        <f t="shared" si="11"/>
        <v>59.126368082425309</v>
      </c>
      <c r="ES40" s="37">
        <f t="shared" si="12"/>
        <v>102.95870088237915</v>
      </c>
      <c r="ET40" s="37">
        <f t="shared" si="13"/>
        <v>88.62883063053826</v>
      </c>
      <c r="EU40" s="37">
        <f t="shared" si="14"/>
        <v>58.830451330695517</v>
      </c>
      <c r="EV40" s="37">
        <f t="shared" si="15"/>
        <v>77.103781215927484</v>
      </c>
      <c r="EW40" s="37">
        <f t="shared" si="16"/>
        <v>52.1626830615605</v>
      </c>
      <c r="EX40" s="37">
        <f t="shared" si="17"/>
        <v>61.360439731466229</v>
      </c>
      <c r="EY40" s="37">
        <f t="shared" si="18"/>
        <v>89.742542367688088</v>
      </c>
      <c r="EZ40" s="37">
        <f t="shared" si="19"/>
        <v>119.03550452909212</v>
      </c>
      <c r="FA40" s="37">
        <f t="shared" si="108"/>
        <v>59.211530619863353</v>
      </c>
      <c r="FB40" s="37">
        <f t="shared" si="109"/>
        <v>84.393951254413381</v>
      </c>
      <c r="FC40" s="37">
        <f t="shared" si="110"/>
        <v>166.07077064657324</v>
      </c>
      <c r="FD40" s="37">
        <f t="shared" si="111"/>
        <v>137.63426416558855</v>
      </c>
      <c r="FE40" s="37">
        <f t="shared" si="112"/>
        <v>85.729411993689965</v>
      </c>
      <c r="FF40" s="37">
        <f t="shared" si="113"/>
        <v>61.487221515319213</v>
      </c>
      <c r="FG40" s="37">
        <f t="shared" si="114"/>
        <v>42.355015579386844</v>
      </c>
      <c r="FH40" s="37">
        <f t="shared" si="115"/>
        <v>47.45069755261089</v>
      </c>
      <c r="FI40" s="37">
        <f t="shared" si="116"/>
        <v>124.01404160076706</v>
      </c>
      <c r="FJ40" s="37">
        <f t="shared" si="117"/>
        <v>177.19386306104289</v>
      </c>
      <c r="FK40" s="37">
        <f t="shared" si="82"/>
        <v>59.211530619863353</v>
      </c>
      <c r="FL40" s="37">
        <f t="shared" si="130"/>
        <v>84.393951254413381</v>
      </c>
      <c r="FM40" s="37">
        <f t="shared" si="131"/>
        <v>154.43805132356871</v>
      </c>
      <c r="FN40" s="37">
        <f t="shared" si="132"/>
        <v>132.9432459458074</v>
      </c>
      <c r="FO40" s="37">
        <f t="shared" si="133"/>
        <v>85.729411993689965</v>
      </c>
      <c r="FP40" s="37">
        <f t="shared" si="134"/>
        <v>61.487221515319213</v>
      </c>
      <c r="FQ40" s="37">
        <f t="shared" si="135"/>
        <v>42.355015579386844</v>
      </c>
      <c r="FR40" s="37">
        <f t="shared" si="136"/>
        <v>47.45069755261089</v>
      </c>
      <c r="FS40" s="37">
        <f t="shared" si="137"/>
        <v>124.01404160076706</v>
      </c>
      <c r="FT40" s="37">
        <f t="shared" si="138"/>
        <v>177.19386306104289</v>
      </c>
    </row>
    <row r="41" spans="1:176" ht="51" x14ac:dyDescent="0.2">
      <c r="A41" t="s">
        <v>70</v>
      </c>
      <c r="B41" s="17" t="s">
        <v>71</v>
      </c>
      <c r="C41" t="s">
        <v>17</v>
      </c>
      <c r="D41">
        <v>2024</v>
      </c>
      <c r="E41" t="s">
        <v>15</v>
      </c>
      <c r="F41" t="s">
        <v>334</v>
      </c>
      <c r="G41" t="s">
        <v>72</v>
      </c>
      <c r="H41" s="3" t="s">
        <v>73</v>
      </c>
      <c r="I41" s="13">
        <v>2781490</v>
      </c>
      <c r="J41" s="13">
        <v>1273187</v>
      </c>
      <c r="K41" s="13">
        <v>183644</v>
      </c>
      <c r="L41" s="13">
        <v>14.423961287697724</v>
      </c>
      <c r="M41" s="13">
        <v>7227721</v>
      </c>
      <c r="N41" s="13">
        <v>8770699</v>
      </c>
      <c r="O41" s="13">
        <v>12781801</v>
      </c>
      <c r="P41" s="13">
        <v>9706450</v>
      </c>
      <c r="Q41" s="13">
        <v>8747184</v>
      </c>
      <c r="R41" s="13">
        <v>7555656</v>
      </c>
      <c r="S41" s="13">
        <v>7142577</v>
      </c>
      <c r="T41" s="13">
        <v>6018465</v>
      </c>
      <c r="U41" s="13">
        <v>3417852</v>
      </c>
      <c r="V41" s="13">
        <v>4337313</v>
      </c>
      <c r="W41" s="13">
        <v>6156448</v>
      </c>
      <c r="X41" s="13">
        <v>3159958</v>
      </c>
      <c r="Y41" s="13">
        <f>IF(M41=0,Z41,((M41/X41)^(1/$EG$8)-1)*100)</f>
        <v>7.8115924392823777</v>
      </c>
      <c r="Z41" s="13">
        <f t="shared" si="0"/>
        <v>10.747846387513672</v>
      </c>
      <c r="AA41" s="13">
        <f t="shared" si="1"/>
        <v>16.797763513115569</v>
      </c>
      <c r="AB41" s="13">
        <f t="shared" si="2"/>
        <v>15.059475227422258</v>
      </c>
      <c r="AC41" s="13">
        <f t="shared" si="3"/>
        <v>15.65637190903062</v>
      </c>
      <c r="AD41" s="13">
        <f t="shared" si="4"/>
        <v>14.558926881161781</v>
      </c>
      <c r="AE41" s="13">
        <f t="shared" si="5"/>
        <v>13.75248314028401</v>
      </c>
      <c r="AF41" s="13">
        <f t="shared" si="6"/>
        <v>1.9806992959173764</v>
      </c>
      <c r="AG41" s="13">
        <f t="shared" si="7"/>
        <v>11.133881911008414</v>
      </c>
      <c r="AH41" s="13">
        <f t="shared" si="8"/>
        <v>39.580404523283484</v>
      </c>
      <c r="AI41" s="13">
        <v>1698114</v>
      </c>
      <c r="AJ41" s="13">
        <v>1894707</v>
      </c>
      <c r="AK41" s="13">
        <v>2294619</v>
      </c>
      <c r="AL41" s="13">
        <v>2191661</v>
      </c>
      <c r="AM41" s="13">
        <v>1890561</v>
      </c>
      <c r="AN41" s="13">
        <v>1949857</v>
      </c>
      <c r="AO41" s="13">
        <v>2184094</v>
      </c>
      <c r="AP41" s="13">
        <v>1686205</v>
      </c>
      <c r="AQ41" s="13">
        <v>1386034</v>
      </c>
      <c r="AR41" s="13">
        <v>1091241</v>
      </c>
      <c r="AS41" s="13">
        <v>1134209</v>
      </c>
      <c r="AT41" s="13">
        <v>1779667</v>
      </c>
      <c r="AU41" s="13">
        <v>1349777</v>
      </c>
      <c r="AV41" s="13">
        <v>1518544</v>
      </c>
      <c r="AW41" s="13">
        <v>1977268</v>
      </c>
      <c r="AX41" s="13">
        <v>1801901</v>
      </c>
      <c r="AY41" s="13">
        <v>1543438</v>
      </c>
      <c r="AZ41" s="13">
        <v>1616327</v>
      </c>
      <c r="BA41" s="13">
        <v>1718597</v>
      </c>
      <c r="BB41" s="13">
        <v>1249009</v>
      </c>
      <c r="BC41" s="13">
        <v>1158653</v>
      </c>
      <c r="BD41" s="13">
        <v>1167942</v>
      </c>
      <c r="BE41" s="13">
        <v>1041997</v>
      </c>
      <c r="BF41" s="13">
        <v>1609521</v>
      </c>
      <c r="BG41" s="13">
        <v>1.2580700367542195</v>
      </c>
      <c r="BH41" s="13">
        <v>1.2477129408169931</v>
      </c>
      <c r="BI41" s="13">
        <v>1.1604997400453556</v>
      </c>
      <c r="BJ41" s="13">
        <v>1.2163048913342076</v>
      </c>
      <c r="BK41" s="13">
        <v>1.2249024580190457</v>
      </c>
      <c r="BL41" s="13">
        <v>1.2063505713880915</v>
      </c>
      <c r="BM41" s="13">
        <v>1.2708587295334508</v>
      </c>
      <c r="BN41" s="13">
        <v>1.3500343071987471</v>
      </c>
      <c r="BO41" s="13">
        <v>1.1962459856402219</v>
      </c>
      <c r="BP41" s="13">
        <v>0.93432807451054933</v>
      </c>
      <c r="BQ41" s="13">
        <v>1.0884954563208915</v>
      </c>
      <c r="BR41" s="13">
        <v>1.1057121963615262</v>
      </c>
      <c r="BS41" s="13">
        <f t="shared" si="22"/>
        <v>1.1804509808912345</v>
      </c>
      <c r="BT41" s="13">
        <f t="shared" si="23"/>
        <v>0.48478202192969722</v>
      </c>
      <c r="BU41" s="13">
        <f t="shared" si="24"/>
        <v>0.53879155326010952</v>
      </c>
      <c r="BV41" s="13">
        <f t="shared" si="25"/>
        <v>1.1987257640296844</v>
      </c>
      <c r="BW41" s="13">
        <f t="shared" si="149"/>
        <v>1.1439555368477405</v>
      </c>
      <c r="BX41" s="13">
        <f t="shared" si="150"/>
        <v>1.4624252542156047</v>
      </c>
      <c r="BY41" s="13">
        <f t="shared" si="151"/>
        <v>2.8231809877520719</v>
      </c>
      <c r="BZ41" s="13">
        <f t="shared" si="152"/>
        <v>5.117657976809431</v>
      </c>
      <c r="CA41" s="13">
        <f t="shared" si="153"/>
        <v>2.6579997103143294</v>
      </c>
      <c r="CB41" s="13">
        <f t="shared" si="154"/>
        <v>-8.0760560408052573</v>
      </c>
      <c r="CC41" s="13">
        <v>338009</v>
      </c>
      <c r="CD41" s="13">
        <v>389583</v>
      </c>
      <c r="CE41" s="13">
        <v>372104</v>
      </c>
      <c r="CF41" s="13">
        <v>388622</v>
      </c>
      <c r="CG41" s="13">
        <v>347268</v>
      </c>
      <c r="CH41" s="13">
        <v>343718</v>
      </c>
      <c r="CI41" s="13">
        <v>453200</v>
      </c>
      <c r="CJ41" s="13">
        <v>433071</v>
      </c>
      <c r="CK41" s="13">
        <v>227212</v>
      </c>
      <c r="CL41" s="13">
        <v>88760</v>
      </c>
      <c r="CM41" s="13">
        <v>254958</v>
      </c>
      <c r="CN41" s="13">
        <v>310833</v>
      </c>
      <c r="CO41" s="34">
        <f>M41/AU41</f>
        <v>5.3547519330970967</v>
      </c>
      <c r="CP41" s="34">
        <f t="shared" si="118"/>
        <v>5.7757292511774434</v>
      </c>
      <c r="CQ41" s="34">
        <f t="shared" si="119"/>
        <v>6.4643745814932521</v>
      </c>
      <c r="CR41" s="34">
        <f t="shared" si="120"/>
        <v>5.3867831806519888</v>
      </c>
      <c r="CS41" s="34">
        <f t="shared" si="121"/>
        <v>5.6673374635067946</v>
      </c>
      <c r="CT41" s="34">
        <f t="shared" si="122"/>
        <v>4.6745837939971304</v>
      </c>
      <c r="CU41" s="34">
        <f t="shared" si="123"/>
        <v>4.156051127751299</v>
      </c>
      <c r="CV41" s="34">
        <f t="shared" si="124"/>
        <v>4.8185921798802092</v>
      </c>
      <c r="CW41" s="34">
        <f t="shared" si="125"/>
        <v>2.9498495235415607</v>
      </c>
      <c r="CX41" s="34">
        <f t="shared" si="126"/>
        <v>3.7136373210313525</v>
      </c>
      <c r="CY41" s="34">
        <f t="shared" si="127"/>
        <v>5.9083164346922308</v>
      </c>
      <c r="CZ41" s="34">
        <f t="shared" si="128"/>
        <v>1.9632909418392179</v>
      </c>
      <c r="DA41" s="34">
        <f t="shared" si="139"/>
        <v>9.5504240660673858</v>
      </c>
      <c r="DB41" s="34">
        <f t="shared" si="140"/>
        <v>11.394107023188926</v>
      </c>
      <c r="DC41" s="34">
        <f t="shared" si="141"/>
        <v>14.157552773435933</v>
      </c>
      <c r="DD41" s="34">
        <f t="shared" si="142"/>
        <v>13.447023042861318</v>
      </c>
      <c r="DE41" s="34">
        <f t="shared" si="143"/>
        <v>16.351136592207038</v>
      </c>
      <c r="DF41" s="34">
        <f t="shared" si="144"/>
        <v>15.556145674621469</v>
      </c>
      <c r="DG41" s="34">
        <f t="shared" si="145"/>
        <v>16.182105787725078</v>
      </c>
      <c r="DH41" s="34">
        <f t="shared" si="146"/>
        <v>25.165280552854252</v>
      </c>
      <c r="DI41" s="34">
        <f t="shared" si="147"/>
        <v>14.535047396695244</v>
      </c>
      <c r="DJ41" s="34">
        <f t="shared" si="148"/>
        <v>37.533157096968409</v>
      </c>
      <c r="DK41" s="13">
        <v>239874</v>
      </c>
      <c r="DL41" s="13">
        <v>266987</v>
      </c>
      <c r="DM41" s="13">
        <v>287362</v>
      </c>
      <c r="DN41" s="13">
        <v>273069</v>
      </c>
      <c r="DO41" s="13">
        <v>253022</v>
      </c>
      <c r="DP41" s="13">
        <v>214577</v>
      </c>
      <c r="DQ41" s="13">
        <v>354781</v>
      </c>
      <c r="DR41" s="13">
        <v>339574</v>
      </c>
      <c r="DS41" s="13">
        <v>146432</v>
      </c>
      <c r="DT41" s="13">
        <v>174989</v>
      </c>
      <c r="DU41" s="13">
        <v>923217</v>
      </c>
      <c r="DV41" s="13">
        <v>6224</v>
      </c>
      <c r="DW41" s="41">
        <f t="shared" si="53"/>
        <v>290009</v>
      </c>
      <c r="DX41" s="41">
        <f t="shared" si="99"/>
        <v>294566.72727272729</v>
      </c>
      <c r="DY41" s="41">
        <f t="shared" si="100"/>
        <v>297324.7</v>
      </c>
      <c r="DZ41" s="41">
        <f t="shared" si="101"/>
        <v>298431.66666666669</v>
      </c>
      <c r="EA41" s="41">
        <f t="shared" si="102"/>
        <v>301602</v>
      </c>
      <c r="EB41" s="41">
        <f t="shared" si="103"/>
        <v>308542</v>
      </c>
      <c r="EC41" s="41">
        <f t="shared" si="104"/>
        <v>324202.83333333331</v>
      </c>
      <c r="ED41" s="41">
        <f t="shared" si="105"/>
        <v>318087.2</v>
      </c>
      <c r="EE41" s="41">
        <f t="shared" si="106"/>
        <v>312715.5</v>
      </c>
      <c r="EF41" s="41">
        <f t="shared" si="107"/>
        <v>368143.33333333331</v>
      </c>
      <c r="EG41" s="38">
        <f>(COUNT(M41:X41)-1)</f>
        <v>11</v>
      </c>
      <c r="EQ41" s="37">
        <f t="shared" si="10"/>
        <v>78.192552036582825</v>
      </c>
      <c r="ER41" s="37">
        <f t="shared" si="11"/>
        <v>99.390381725673961</v>
      </c>
      <c r="ES41" s="37">
        <f t="shared" si="12"/>
        <v>146.99272475262686</v>
      </c>
      <c r="ET41" s="37">
        <f t="shared" si="13"/>
        <v>132.70259103971196</v>
      </c>
      <c r="EU41" s="37">
        <f t="shared" si="14"/>
        <v>137.85666831879325</v>
      </c>
      <c r="EV41" s="37">
        <f t="shared" si="15"/>
        <v>127.60297875335156</v>
      </c>
      <c r="EW41" s="37">
        <f t="shared" si="16"/>
        <v>124.08131989864019</v>
      </c>
      <c r="EX41" s="37">
        <f t="shared" si="17"/>
        <v>44.663995189449246</v>
      </c>
      <c r="EY41" s="37">
        <f t="shared" si="18"/>
        <v>100.32766203413077</v>
      </c>
      <c r="EZ41" s="37">
        <f t="shared" si="19"/>
        <v>283.76577776530445</v>
      </c>
      <c r="FA41" s="37">
        <f t="shared" ref="FA41:FJ41" si="155">IF(AND((DK41/DW41)&lt;1, (DK41/DW41&gt;=0)),(EQ41-($C$3*EQ41*DK41/DW41)),(EQ41+($C$3*EQ41*DK41/DW41)))</f>
        <v>62.023777768177993</v>
      </c>
      <c r="FB41" s="37">
        <f t="shared" si="155"/>
        <v>76.869219804674003</v>
      </c>
      <c r="FC41" s="37">
        <f t="shared" si="155"/>
        <v>111.47589469245665</v>
      </c>
      <c r="FD41" s="37">
        <f t="shared" si="155"/>
        <v>102.34642589362343</v>
      </c>
      <c r="FE41" s="37">
        <f t="shared" si="155"/>
        <v>108.94375499978534</v>
      </c>
      <c r="FF41" s="37">
        <f t="shared" si="155"/>
        <v>105.41745427697725</v>
      </c>
      <c r="FG41" s="37">
        <f t="shared" si="155"/>
        <v>158.02742572253501</v>
      </c>
      <c r="FH41" s="37">
        <f t="shared" si="155"/>
        <v>56.584257543971873</v>
      </c>
      <c r="FI41" s="37">
        <f t="shared" si="155"/>
        <v>88.582817113602488</v>
      </c>
      <c r="FJ41" s="37">
        <f t="shared" si="155"/>
        <v>250.04529094039961</v>
      </c>
      <c r="FK41" s="37">
        <f t="shared" si="82"/>
        <v>62.023777768177993</v>
      </c>
      <c r="FL41" s="37">
        <f t="shared" si="130"/>
        <v>76.869219804674003</v>
      </c>
      <c r="FM41" s="37">
        <f t="shared" si="131"/>
        <v>111.47589469245665</v>
      </c>
      <c r="FN41" s="37">
        <f t="shared" si="132"/>
        <v>102.34642589362343</v>
      </c>
      <c r="FO41" s="37">
        <f t="shared" si="133"/>
        <v>108.94375499978534</v>
      </c>
      <c r="FP41" s="37">
        <f t="shared" si="134"/>
        <v>105.41745427697725</v>
      </c>
      <c r="FQ41" s="37">
        <f t="shared" si="135"/>
        <v>158.02742572253501</v>
      </c>
      <c r="FR41" s="37">
        <f t="shared" si="136"/>
        <v>56.584257543971873</v>
      </c>
      <c r="FS41" s="37">
        <f t="shared" si="137"/>
        <v>88.582817113602488</v>
      </c>
      <c r="FT41" s="37">
        <f t="shared" si="138"/>
        <v>250.04529094039961</v>
      </c>
    </row>
    <row r="42" spans="1:176" ht="17" x14ac:dyDescent="0.2">
      <c r="A42" t="s">
        <v>106</v>
      </c>
      <c r="B42" s="17" t="s">
        <v>107</v>
      </c>
      <c r="C42" t="s">
        <v>17</v>
      </c>
      <c r="D42">
        <v>2023</v>
      </c>
      <c r="E42" t="s">
        <v>55</v>
      </c>
      <c r="F42" t="s">
        <v>334</v>
      </c>
      <c r="G42" t="s">
        <v>29</v>
      </c>
      <c r="H42" s="3" t="s">
        <v>34</v>
      </c>
      <c r="I42" s="13">
        <v>7317950</v>
      </c>
      <c r="J42" s="13">
        <v>3214125</v>
      </c>
      <c r="K42" s="13">
        <v>979336</v>
      </c>
      <c r="L42" s="13">
        <v>30.469754598841053</v>
      </c>
      <c r="M42" s="13">
        <v>6616414</v>
      </c>
      <c r="N42" s="13">
        <v>6995586</v>
      </c>
      <c r="O42" s="13">
        <v>6651302</v>
      </c>
      <c r="P42" s="13">
        <v>5414429</v>
      </c>
      <c r="Q42" s="13">
        <v>5226653</v>
      </c>
      <c r="R42" s="13">
        <v>6863946</v>
      </c>
      <c r="S42" s="13">
        <v>6610125</v>
      </c>
      <c r="T42" s="13">
        <v>5824453</v>
      </c>
      <c r="U42" s="13">
        <v>5720246</v>
      </c>
      <c r="V42" s="13">
        <v>5723769</v>
      </c>
      <c r="W42" s="13">
        <v>4812262</v>
      </c>
      <c r="X42" s="13">
        <v>4179567</v>
      </c>
      <c r="Y42" s="13">
        <f>IF(M42=0,Z42,((M42/X42)^(1/$EG$8)-1)*100)</f>
        <v>4.2642875608889019</v>
      </c>
      <c r="Z42" s="13">
        <f t="shared" si="0"/>
        <v>5.2856737993576042</v>
      </c>
      <c r="AA42" s="13">
        <f t="shared" si="1"/>
        <v>5.2978457473261242</v>
      </c>
      <c r="AB42" s="13">
        <f t="shared" si="2"/>
        <v>3.2886667175927142</v>
      </c>
      <c r="AC42" s="13">
        <f t="shared" si="3"/>
        <v>3.2453116394281389</v>
      </c>
      <c r="AD42" s="13">
        <f t="shared" si="4"/>
        <v>7.939333014848371</v>
      </c>
      <c r="AE42" s="13">
        <f t="shared" si="5"/>
        <v>6.8623623609193274</v>
      </c>
      <c r="AF42" s="13">
        <f t="shared" si="6"/>
        <v>8.1610397897857734</v>
      </c>
      <c r="AG42" s="13">
        <f t="shared" si="7"/>
        <v>11.04958388808015</v>
      </c>
      <c r="AH42" s="13">
        <f t="shared" si="8"/>
        <v>7.3022889423349335</v>
      </c>
      <c r="AI42" s="13">
        <v>2387272</v>
      </c>
      <c r="AJ42" s="13">
        <v>2526470</v>
      </c>
      <c r="AK42" s="13">
        <v>2691822</v>
      </c>
      <c r="AL42" s="13">
        <v>2538743</v>
      </c>
      <c r="AM42" s="13">
        <v>2539791</v>
      </c>
      <c r="AN42" s="13">
        <v>3415572</v>
      </c>
      <c r="AO42" s="13">
        <v>3561301</v>
      </c>
      <c r="AP42" s="13">
        <v>2842092</v>
      </c>
      <c r="AQ42" s="13">
        <v>2826094</v>
      </c>
      <c r="AR42" s="13">
        <v>2714343</v>
      </c>
      <c r="AS42" s="13">
        <v>1256007</v>
      </c>
      <c r="AT42" s="13">
        <v>1063522</v>
      </c>
      <c r="AU42" s="13">
        <v>1554050</v>
      </c>
      <c r="AV42" s="13">
        <v>1356416</v>
      </c>
      <c r="AW42" s="13">
        <v>1269691</v>
      </c>
      <c r="AX42" s="13">
        <v>1290422</v>
      </c>
      <c r="AY42" s="13">
        <v>1268133</v>
      </c>
      <c r="AZ42" s="13">
        <v>1402809</v>
      </c>
      <c r="BA42" s="13">
        <v>1366835</v>
      </c>
      <c r="BB42" s="13">
        <v>1100443</v>
      </c>
      <c r="BC42" s="13">
        <v>1009674</v>
      </c>
      <c r="BD42" s="13">
        <v>870121</v>
      </c>
      <c r="BE42" s="13">
        <v>735189</v>
      </c>
      <c r="BF42" s="13">
        <v>652319</v>
      </c>
      <c r="BG42" s="13">
        <v>1.5361616421608055</v>
      </c>
      <c r="BH42" s="13">
        <v>1.8626070468056997</v>
      </c>
      <c r="BI42" s="13">
        <v>2.1200607076839955</v>
      </c>
      <c r="BJ42" s="13">
        <v>1.9673742388148994</v>
      </c>
      <c r="BK42" s="13">
        <v>2.0027796768950892</v>
      </c>
      <c r="BL42" s="13">
        <v>2.434809015339936</v>
      </c>
      <c r="BM42" s="13">
        <v>2.6055090775404492</v>
      </c>
      <c r="BN42" s="13">
        <v>2.5826798843738383</v>
      </c>
      <c r="BO42" s="13">
        <v>2.7990163161574926</v>
      </c>
      <c r="BP42" s="13">
        <v>3.1195006211779739</v>
      </c>
      <c r="BQ42" s="13">
        <v>1.7084137548303906</v>
      </c>
      <c r="BR42" s="13">
        <v>1.6303710301248315</v>
      </c>
      <c r="BS42" s="13">
        <f t="shared" si="22"/>
        <v>-0.53963642848146032</v>
      </c>
      <c r="BT42" s="13">
        <f t="shared" si="23"/>
        <v>2.6611641481481874</v>
      </c>
      <c r="BU42" s="13">
        <f t="shared" si="24"/>
        <v>2.9611864894664164</v>
      </c>
      <c r="BV42" s="13">
        <f t="shared" si="25"/>
        <v>2.3764500976967806</v>
      </c>
      <c r="BW42" s="13">
        <f t="shared" si="149"/>
        <v>2.3121978037362823</v>
      </c>
      <c r="BX42" s="13">
        <f t="shared" si="150"/>
        <v>6.9128094063111822</v>
      </c>
      <c r="BY42" s="13">
        <f t="shared" si="151"/>
        <v>9.8300618460082987</v>
      </c>
      <c r="BZ42" s="13">
        <f t="shared" si="152"/>
        <v>12.187903572224123</v>
      </c>
      <c r="CA42" s="13">
        <f t="shared" si="153"/>
        <v>19.740112017248613</v>
      </c>
      <c r="CB42" s="13">
        <f t="shared" si="154"/>
        <v>38.324565061557571</v>
      </c>
      <c r="CC42" s="13">
        <v>895586</v>
      </c>
      <c r="CD42" s="13">
        <v>1732719</v>
      </c>
      <c r="CE42" s="13">
        <v>1716001</v>
      </c>
      <c r="CF42" s="13">
        <v>1483618</v>
      </c>
      <c r="CG42" s="13">
        <v>1418352</v>
      </c>
      <c r="CH42" s="13">
        <v>2110667</v>
      </c>
      <c r="CI42" s="13">
        <v>2342284</v>
      </c>
      <c r="CJ42" s="13">
        <v>1860523</v>
      </c>
      <c r="CK42" s="13">
        <v>1953338</v>
      </c>
      <c r="CL42" s="13">
        <v>1950742</v>
      </c>
      <c r="CM42" s="13">
        <v>1249826</v>
      </c>
      <c r="CN42" s="13">
        <v>1266494</v>
      </c>
      <c r="CO42" s="34">
        <f>M42/AU42</f>
        <v>4.25752968051221</v>
      </c>
      <c r="CP42" s="34">
        <f t="shared" si="118"/>
        <v>5.1574045130697366</v>
      </c>
      <c r="CQ42" s="34">
        <f t="shared" si="119"/>
        <v>5.2385202383887099</v>
      </c>
      <c r="CR42" s="34">
        <f t="shared" si="120"/>
        <v>4.1958591840498691</v>
      </c>
      <c r="CS42" s="34">
        <f t="shared" si="121"/>
        <v>4.1215337823398652</v>
      </c>
      <c r="CT42" s="34">
        <f t="shared" si="122"/>
        <v>4.893001114193023</v>
      </c>
      <c r="CU42" s="34">
        <f t="shared" si="123"/>
        <v>4.8360811656125282</v>
      </c>
      <c r="CV42" s="34">
        <f t="shared" si="124"/>
        <v>5.2928257074650844</v>
      </c>
      <c r="CW42" s="34">
        <f t="shared" si="125"/>
        <v>5.6654385474915667</v>
      </c>
      <c r="CX42" s="34">
        <f t="shared" si="126"/>
        <v>6.5781299382499672</v>
      </c>
      <c r="CY42" s="34">
        <f t="shared" si="127"/>
        <v>6.5456120807030569</v>
      </c>
      <c r="CZ42" s="34">
        <f t="shared" si="128"/>
        <v>6.4072440017844032</v>
      </c>
      <c r="DA42" s="34">
        <f t="shared" si="139"/>
        <v>-3.6476299209114105</v>
      </c>
      <c r="DB42" s="34">
        <f t="shared" si="140"/>
        <v>-2.1465835320088833</v>
      </c>
      <c r="DC42" s="34">
        <f t="shared" si="141"/>
        <v>-2.2128183908798671</v>
      </c>
      <c r="DD42" s="34">
        <f t="shared" si="142"/>
        <v>-5.1540687204238544</v>
      </c>
      <c r="DE42" s="34">
        <f t="shared" si="143"/>
        <v>-6.1083869852209922</v>
      </c>
      <c r="DF42" s="34">
        <f t="shared" si="144"/>
        <v>-4.3942509204013325</v>
      </c>
      <c r="DG42" s="34">
        <f t="shared" si="145"/>
        <v>-5.4711306016353216</v>
      </c>
      <c r="DH42" s="34">
        <f t="shared" si="146"/>
        <v>-4.6646242890551743</v>
      </c>
      <c r="DI42" s="34">
        <f t="shared" si="147"/>
        <v>-4.0185241968599072</v>
      </c>
      <c r="DJ42" s="34">
        <f t="shared" si="148"/>
        <v>1.3247620091899615</v>
      </c>
      <c r="DK42" s="13">
        <v>195503</v>
      </c>
      <c r="DL42" s="13">
        <v>1251623</v>
      </c>
      <c r="DM42" s="13">
        <v>1345188</v>
      </c>
      <c r="DN42" s="13">
        <v>1185205</v>
      </c>
      <c r="DO42" s="13">
        <v>1059425</v>
      </c>
      <c r="DP42" s="13">
        <v>1480835</v>
      </c>
      <c r="DQ42" s="13">
        <v>1537631</v>
      </c>
      <c r="DR42" s="13">
        <v>1083954</v>
      </c>
      <c r="DS42" s="13">
        <v>1125050</v>
      </c>
      <c r="DT42" s="13">
        <v>1496786</v>
      </c>
      <c r="DU42" s="13">
        <v>929577</v>
      </c>
      <c r="DV42" s="13">
        <v>719165</v>
      </c>
      <c r="DW42" s="41">
        <f t="shared" si="53"/>
        <v>1117495.1666666667</v>
      </c>
      <c r="DX42" s="41">
        <f t="shared" si="99"/>
        <v>1201312.6363636365</v>
      </c>
      <c r="DY42" s="41">
        <f t="shared" si="100"/>
        <v>1196281.6000000001</v>
      </c>
      <c r="DZ42" s="41">
        <f t="shared" si="101"/>
        <v>1179736.4444444445</v>
      </c>
      <c r="EA42" s="41">
        <f t="shared" si="102"/>
        <v>1179052.875</v>
      </c>
      <c r="EB42" s="41">
        <f t="shared" si="103"/>
        <v>1196142.5714285714</v>
      </c>
      <c r="EC42" s="41">
        <f t="shared" si="104"/>
        <v>1148693.8333333333</v>
      </c>
      <c r="ED42" s="41">
        <f t="shared" si="105"/>
        <v>1070906.3999999999</v>
      </c>
      <c r="EE42" s="41">
        <f t="shared" si="106"/>
        <v>1067644.5</v>
      </c>
      <c r="EF42" s="41">
        <f t="shared" si="107"/>
        <v>1048509.3333333334</v>
      </c>
      <c r="EG42" s="38">
        <f>(COUNT(M42:X42)-1)</f>
        <v>11</v>
      </c>
      <c r="EQ42" s="37">
        <f t="shared" si="10"/>
        <v>43.135836462759016</v>
      </c>
      <c r="ER42" s="37">
        <f t="shared" si="11"/>
        <v>63.0982594788358</v>
      </c>
      <c r="ES42" s="37">
        <f t="shared" si="12"/>
        <v>64.332963288511309</v>
      </c>
      <c r="ET42" s="37">
        <f t="shared" si="13"/>
        <v>44.381928227185306</v>
      </c>
      <c r="EU42" s="37">
        <f t="shared" si="14"/>
        <v>43.641032053939483</v>
      </c>
      <c r="EV42" s="37">
        <f t="shared" si="15"/>
        <v>94.962429172875403</v>
      </c>
      <c r="EW42" s="37">
        <f t="shared" si="16"/>
        <v>95.466146741757427</v>
      </c>
      <c r="EX42" s="37">
        <f t="shared" si="17"/>
        <v>113.64998626246091</v>
      </c>
      <c r="EY42" s="37">
        <f t="shared" si="18"/>
        <v>159.08853085482167</v>
      </c>
      <c r="EZ42" s="37">
        <f t="shared" si="19"/>
        <v>189.47525206693462</v>
      </c>
      <c r="FA42" s="37">
        <f t="shared" ref="FA42:FA44" si="156">IF(AND((DK42/DW42)&lt;1, (DK42/DW42&gt;=0)),(EQ42-($C$3*EQ42*DK42/DW42)),(EQ42+($C$3*EQ42*DK42/DW42)))</f>
        <v>41.249209637084725</v>
      </c>
      <c r="FB42" s="37">
        <f t="shared" ref="FB42:FB44" si="157">IF(AND((DL42/DX42)&lt;1, (DL42/DX42&gt;=0)),(ER42-($C$3*ER42*DL42/DX42)),(ER42+($C$3*ER42*DL42/DX42)))</f>
        <v>79.533455120899532</v>
      </c>
      <c r="FC42" s="37">
        <f t="shared" ref="FC42:FC44" si="158">IF(AND((DM42/DY42)&lt;1, (DM42/DY42&gt;=0)),(ES42-($C$3*ES42*DM42/DY42)),(ES42+($C$3*ES42*DM42/DY42)))</f>
        <v>82.418155399663476</v>
      </c>
      <c r="FD42" s="37">
        <f t="shared" ref="FD42:FD44" si="159">IF(AND((DN42/DZ42)&lt;1, (DN42/DZ42&gt;=0)),(ET42-($C$3*ET42*DN42/DZ42)),(ET42+($C$3*ET42*DN42/DZ42)))</f>
        <v>55.528842330799371</v>
      </c>
      <c r="FE42" s="37">
        <f t="shared" ref="FE42:FE44" si="160">IF(AND((DO42/EA42)&lt;1, (DO42/EA42&gt;=0)),(EU42-($C$3*EU42*DO42/EA42)),(EU42+($C$3*EU42*DO42/EA42)))</f>
        <v>33.837739647790002</v>
      </c>
      <c r="FF42" s="37">
        <f t="shared" ref="FF42:FF44" si="161">IF(AND((DP42/EB42)&lt;1, (DP42/EB42&gt;=0)),(EV42-($C$3*EV42*DP42/EB42)),(EV42+($C$3*EV42*DP42/EB42)))</f>
        <v>124.35350933405257</v>
      </c>
      <c r="FG42" s="37">
        <f t="shared" ref="FG42:FG44" si="162">IF(AND((DQ42/EC42)&lt;1, (DQ42/EC42&gt;=0)),(EW42-($C$3*EW42*DQ42/EC42)),(EW42+($C$3*EW42*DQ42/EC42)))</f>
        <v>127.41367323249958</v>
      </c>
      <c r="FH42" s="37">
        <f t="shared" ref="FH42:FH44" si="163">IF(AND((DR42/ED42)&lt;1, (DR42/ED42&gt;=0)),(EX42-($C$3*EX42*DR42/ED42)),(EX42+($C$3*EX42*DR42/ED42)))</f>
        <v>142.40865210131003</v>
      </c>
      <c r="FI42" s="37">
        <f t="shared" ref="FI42:FI44" si="164">IF(AND((DS42/EE42)&lt;1, (DS42/EE42&gt;=0)),(EY42-($C$3*EY42*DS42/EE42)),(EY42+($C$3*EY42*DS42/EE42)))</f>
        <v>200.99914614816538</v>
      </c>
      <c r="FJ42" s="37">
        <f t="shared" ref="FJ42:FJ44" si="165">IF(AND((DT42/EF42)&lt;1, (DT42/EF42&gt;=0)),(EZ42-($C$3*EZ42*DT42/EF42)),(EZ42+($C$3*EZ42*DT42/EF42)))</f>
        <v>257.09599124973448</v>
      </c>
      <c r="FK42" s="37">
        <f t="shared" si="82"/>
        <v>41.249209637084725</v>
      </c>
      <c r="FL42" s="37">
        <f t="shared" si="130"/>
        <v>79.533455120899532</v>
      </c>
      <c r="FM42" s="37">
        <f t="shared" si="131"/>
        <v>82.418155399663476</v>
      </c>
      <c r="FN42" s="37">
        <f t="shared" si="132"/>
        <v>55.528842330799371</v>
      </c>
      <c r="FO42" s="37">
        <f t="shared" si="133"/>
        <v>33.837739647790002</v>
      </c>
      <c r="FP42" s="37">
        <f t="shared" si="134"/>
        <v>124.35350933405257</v>
      </c>
      <c r="FQ42" s="37">
        <f t="shared" si="135"/>
        <v>127.41367323249958</v>
      </c>
      <c r="FR42" s="37">
        <f t="shared" si="136"/>
        <v>142.40865210131003</v>
      </c>
      <c r="FS42" s="37">
        <f t="shared" si="137"/>
        <v>200.99914614816538</v>
      </c>
      <c r="FT42" s="37">
        <f t="shared" si="138"/>
        <v>257.09599124973448</v>
      </c>
    </row>
    <row r="43" spans="1:176" ht="17" x14ac:dyDescent="0.2">
      <c r="A43" t="s">
        <v>100</v>
      </c>
      <c r="B43" s="17" t="s">
        <v>101</v>
      </c>
      <c r="C43" t="s">
        <v>17</v>
      </c>
      <c r="D43">
        <v>2023</v>
      </c>
      <c r="E43" t="s">
        <v>13</v>
      </c>
      <c r="F43" t="s">
        <v>334</v>
      </c>
      <c r="G43" t="s">
        <v>48</v>
      </c>
      <c r="H43" s="3" t="s">
        <v>102</v>
      </c>
      <c r="I43" s="13">
        <v>2553779</v>
      </c>
      <c r="J43" s="13">
        <v>180564</v>
      </c>
      <c r="K43" s="13">
        <v>161670</v>
      </c>
      <c r="L43" s="13">
        <v>89.536120156841889</v>
      </c>
      <c r="M43" s="39">
        <v>0</v>
      </c>
      <c r="N43" s="13">
        <v>6443412</v>
      </c>
      <c r="O43" s="13">
        <v>5745359</v>
      </c>
      <c r="P43" s="13">
        <v>4250385</v>
      </c>
      <c r="Q43" s="13">
        <v>3958544</v>
      </c>
      <c r="R43" s="13">
        <v>3649170</v>
      </c>
      <c r="S43" s="13">
        <v>2999274</v>
      </c>
      <c r="T43" s="13">
        <v>2712296</v>
      </c>
      <c r="U43" s="13">
        <v>2485165</v>
      </c>
      <c r="V43" s="13">
        <v>2447104</v>
      </c>
      <c r="W43" s="13">
        <v>1912602</v>
      </c>
      <c r="X43" s="13">
        <v>1690802</v>
      </c>
      <c r="Y43" s="13">
        <f>IF(M43=0,Z43,((M43/X43)^(1/$EG$8)-1)*100)</f>
        <v>14.314761572496892</v>
      </c>
      <c r="Z43" s="13">
        <f t="shared" si="0"/>
        <v>14.314761572496892</v>
      </c>
      <c r="AA43" s="13">
        <f t="shared" si="1"/>
        <v>14.55787137875264</v>
      </c>
      <c r="AB43" s="13">
        <f t="shared" si="2"/>
        <v>12.212681247588852</v>
      </c>
      <c r="AC43" s="13">
        <f t="shared" si="3"/>
        <v>12.921732311374923</v>
      </c>
      <c r="AD43" s="13">
        <f t="shared" si="4"/>
        <v>10.023949753035044</v>
      </c>
      <c r="AE43" s="13">
        <f t="shared" si="5"/>
        <v>9.9129504772633492</v>
      </c>
      <c r="AF43" s="13">
        <f t="shared" si="6"/>
        <v>10.107174685307974</v>
      </c>
      <c r="AG43" s="13">
        <f t="shared" si="7"/>
        <v>13.11491965042293</v>
      </c>
      <c r="AH43" s="13">
        <f t="shared" si="8"/>
        <v>6.3569626822642888</v>
      </c>
      <c r="AI43" s="14"/>
      <c r="AJ43" s="13">
        <v>2029374</v>
      </c>
      <c r="AK43" s="13">
        <v>2093419</v>
      </c>
      <c r="AL43" s="13">
        <v>1724881</v>
      </c>
      <c r="AM43" s="13">
        <v>1715042</v>
      </c>
      <c r="AN43" s="13">
        <v>1443159</v>
      </c>
      <c r="AO43" s="13">
        <v>1183069</v>
      </c>
      <c r="AP43" s="13">
        <v>1031658</v>
      </c>
      <c r="AQ43" s="13">
        <v>1118618</v>
      </c>
      <c r="AR43" s="13">
        <v>1125510</v>
      </c>
      <c r="AS43" s="13">
        <v>1002709</v>
      </c>
      <c r="AT43" s="13">
        <v>727875</v>
      </c>
      <c r="AV43" s="13">
        <v>1674112</v>
      </c>
      <c r="AW43" s="13">
        <v>1474840</v>
      </c>
      <c r="AX43" s="13">
        <v>1230773</v>
      </c>
      <c r="AY43" s="13">
        <v>1077693</v>
      </c>
      <c r="AZ43" s="13">
        <v>988988</v>
      </c>
      <c r="BA43" s="13">
        <v>833901</v>
      </c>
      <c r="BB43" s="13">
        <v>710526</v>
      </c>
      <c r="BC43" s="13">
        <v>618324</v>
      </c>
      <c r="BD43" s="13">
        <v>509149</v>
      </c>
      <c r="BE43" s="13">
        <v>496816</v>
      </c>
      <c r="BF43" s="13">
        <v>470010</v>
      </c>
      <c r="BH43" s="13">
        <v>1.212209218976986</v>
      </c>
      <c r="BI43" s="13">
        <v>1.4194210897453283</v>
      </c>
      <c r="BJ43" s="13">
        <v>1.4014615205240935</v>
      </c>
      <c r="BK43" s="13">
        <v>1.5914012617693536</v>
      </c>
      <c r="BL43" s="13">
        <v>1.4592280189446181</v>
      </c>
      <c r="BM43" s="13">
        <v>1.4187163704084778</v>
      </c>
      <c r="BN43" s="13">
        <v>1.4519637564283361</v>
      </c>
      <c r="BO43" s="13">
        <v>1.8091130216520788</v>
      </c>
      <c r="BP43" s="13">
        <v>2.2105709723479765</v>
      </c>
      <c r="BQ43" s="13">
        <v>2.0182703455605293</v>
      </c>
      <c r="BR43" s="13">
        <v>1.5486372630369567</v>
      </c>
      <c r="BS43" s="13">
        <f t="shared" si="22"/>
        <v>-0.86747804561495556</v>
      </c>
      <c r="BT43" s="13">
        <f t="shared" si="23"/>
        <v>-0.86747804561495556</v>
      </c>
      <c r="BU43" s="13">
        <f t="shared" si="24"/>
        <v>-0.96339877887815506</v>
      </c>
      <c r="BV43" s="13">
        <f t="shared" si="25"/>
        <v>-1.2404882641834369</v>
      </c>
      <c r="BW43" s="13">
        <f t="shared" si="149"/>
        <v>0.30312032499448804</v>
      </c>
      <c r="BX43" s="13">
        <f t="shared" si="150"/>
        <v>-0.98623477990449349</v>
      </c>
      <c r="BY43" s="13">
        <f t="shared" si="151"/>
        <v>-1.7371909925047668</v>
      </c>
      <c r="BZ43" s="13">
        <f t="shared" si="152"/>
        <v>-1.5985455489538003</v>
      </c>
      <c r="CA43" s="13">
        <f t="shared" si="153"/>
        <v>5.3186616327431491</v>
      </c>
      <c r="CB43" s="13">
        <f t="shared" si="154"/>
        <v>19.475093468513105</v>
      </c>
      <c r="CD43" s="13">
        <v>331945</v>
      </c>
      <c r="CE43" s="13">
        <v>603384</v>
      </c>
      <c r="CF43" s="13">
        <v>482413</v>
      </c>
      <c r="CG43" s="13">
        <v>617228</v>
      </c>
      <c r="CH43" s="13">
        <v>446969</v>
      </c>
      <c r="CI43" s="13">
        <v>335514</v>
      </c>
      <c r="CJ43" s="13">
        <v>311709</v>
      </c>
      <c r="CK43" s="13">
        <v>455516</v>
      </c>
      <c r="CL43" s="13">
        <v>474866</v>
      </c>
      <c r="CM43" s="13">
        <v>495378</v>
      </c>
      <c r="CN43" s="13">
        <v>251846</v>
      </c>
      <c r="CO43" s="34">
        <v>0</v>
      </c>
      <c r="CP43" s="34">
        <f t="shared" si="118"/>
        <v>3.8488536011927517</v>
      </c>
      <c r="CQ43" s="34">
        <f t="shared" si="119"/>
        <v>3.8955812155894876</v>
      </c>
      <c r="CR43" s="34">
        <f t="shared" si="120"/>
        <v>3.4534272363790888</v>
      </c>
      <c r="CS43" s="34">
        <f t="shared" si="121"/>
        <v>3.6731648066749991</v>
      </c>
      <c r="CT43" s="34">
        <f t="shared" si="122"/>
        <v>3.6898021007332749</v>
      </c>
      <c r="CU43" s="34">
        <f t="shared" si="123"/>
        <v>3.5966787424406492</v>
      </c>
      <c r="CV43" s="34">
        <f t="shared" si="124"/>
        <v>3.8173071780624497</v>
      </c>
      <c r="CW43" s="34">
        <f t="shared" si="125"/>
        <v>4.0191954379904384</v>
      </c>
      <c r="CX43" s="34">
        <f t="shared" si="126"/>
        <v>4.8062629996327209</v>
      </c>
      <c r="CY43" s="34">
        <f t="shared" si="127"/>
        <v>3.8497190106598822</v>
      </c>
      <c r="CZ43" s="34">
        <f t="shared" si="128"/>
        <v>3.5973745239462991</v>
      </c>
      <c r="DA43" s="34">
        <f t="shared" si="139"/>
        <v>0.67799865003503879</v>
      </c>
      <c r="DB43" s="34">
        <f t="shared" si="140"/>
        <v>0.67799865003503879</v>
      </c>
      <c r="DC43" s="34">
        <f t="shared" si="141"/>
        <v>0.88880000754687494</v>
      </c>
      <c r="DD43" s="34">
        <f t="shared" si="142"/>
        <v>-0.5091636039605163</v>
      </c>
      <c r="DE43" s="34">
        <f t="shared" si="143"/>
        <v>0.2982919378483162</v>
      </c>
      <c r="DF43" s="34">
        <f t="shared" si="144"/>
        <v>0.42370418010813093</v>
      </c>
      <c r="DG43" s="34">
        <f t="shared" si="145"/>
        <v>-3.8685732427046204E-3</v>
      </c>
      <c r="DH43" s="34">
        <f t="shared" si="146"/>
        <v>1.4945829973499025</v>
      </c>
      <c r="DI43" s="34">
        <f t="shared" si="147"/>
        <v>3.7650636200660337</v>
      </c>
      <c r="DJ43" s="34">
        <f t="shared" si="148"/>
        <v>15.587518071032736</v>
      </c>
      <c r="DL43" s="13">
        <v>210071</v>
      </c>
      <c r="DM43" s="13">
        <v>587500</v>
      </c>
      <c r="DN43" s="13">
        <v>522205</v>
      </c>
      <c r="DO43" s="13">
        <v>591089</v>
      </c>
      <c r="DP43" s="13">
        <v>404189</v>
      </c>
      <c r="DQ43" s="13">
        <v>272959</v>
      </c>
      <c r="DR43" s="13">
        <v>260711</v>
      </c>
      <c r="DS43" s="13">
        <v>428419</v>
      </c>
      <c r="DT43" s="13">
        <v>447499</v>
      </c>
      <c r="DU43" s="13">
        <v>469814</v>
      </c>
      <c r="DV43" s="13">
        <v>210422</v>
      </c>
      <c r="DW43" s="41">
        <f t="shared" si="53"/>
        <v>400443.45454545453</v>
      </c>
      <c r="DX43" s="41">
        <f t="shared" si="99"/>
        <v>400443.45454545453</v>
      </c>
      <c r="DY43" s="41">
        <f t="shared" si="100"/>
        <v>419480.7</v>
      </c>
      <c r="DZ43" s="41">
        <f t="shared" si="101"/>
        <v>400811.88888888888</v>
      </c>
      <c r="EA43" s="41">
        <f t="shared" si="102"/>
        <v>385637.75</v>
      </c>
      <c r="EB43" s="41">
        <f t="shared" si="103"/>
        <v>356287.57142857142</v>
      </c>
      <c r="EC43" s="41">
        <f t="shared" si="104"/>
        <v>348304</v>
      </c>
      <c r="ED43" s="41">
        <f t="shared" si="105"/>
        <v>363373</v>
      </c>
      <c r="EE43" s="41">
        <f t="shared" si="106"/>
        <v>389038.5</v>
      </c>
      <c r="EF43" s="41">
        <f t="shared" si="107"/>
        <v>375911.66666666669</v>
      </c>
      <c r="EG43" s="38">
        <f>(COUNT(M43:X43)-1)</f>
        <v>11</v>
      </c>
      <c r="EQ43" s="37">
        <f t="shared" si="10"/>
        <v>104.75827765688183</v>
      </c>
      <c r="ER43" s="37">
        <f t="shared" si="11"/>
        <v>116.30483846046009</v>
      </c>
      <c r="ES43" s="37">
        <f t="shared" si="12"/>
        <v>117.9805826507788</v>
      </c>
      <c r="ET43" s="37">
        <f t="shared" si="13"/>
        <v>98.233926273503357</v>
      </c>
      <c r="EU43" s="37">
        <f t="shared" si="14"/>
        <v>108.84184773032038</v>
      </c>
      <c r="EV43" s="37">
        <f t="shared" si="15"/>
        <v>83.290325110249171</v>
      </c>
      <c r="EW43" s="37">
        <f t="shared" si="16"/>
        <v>79.92559182928278</v>
      </c>
      <c r="EX43" s="37">
        <f t="shared" si="17"/>
        <v>82.460095027135765</v>
      </c>
      <c r="EY43" s="37">
        <f t="shared" si="18"/>
        <v>126.37546859037273</v>
      </c>
      <c r="EZ43" s="37">
        <f t="shared" si="19"/>
        <v>120.52128952141965</v>
      </c>
      <c r="FA43" s="37">
        <f t="shared" si="156"/>
        <v>104.75827765688183</v>
      </c>
      <c r="FB43" s="37">
        <f t="shared" si="157"/>
        <v>101.0515777048557</v>
      </c>
      <c r="FC43" s="37">
        <f t="shared" si="158"/>
        <v>159.28974914361896</v>
      </c>
      <c r="FD43" s="37">
        <f t="shared" si="159"/>
        <v>130.23038701463889</v>
      </c>
      <c r="FE43" s="37">
        <f t="shared" si="160"/>
        <v>150.54887649829456</v>
      </c>
      <c r="FF43" s="37">
        <f t="shared" si="161"/>
        <v>106.91241855081118</v>
      </c>
      <c r="FG43" s="37">
        <f t="shared" si="162"/>
        <v>64.266562920535534</v>
      </c>
      <c r="FH43" s="37">
        <f t="shared" si="163"/>
        <v>67.669333306658743</v>
      </c>
      <c r="FI43" s="37">
        <f t="shared" si="164"/>
        <v>161.16743126117453</v>
      </c>
      <c r="FJ43" s="37">
        <f t="shared" si="165"/>
        <v>156.38952754246122</v>
      </c>
      <c r="FK43" s="37">
        <f t="shared" si="82"/>
        <v>104.75827765688183</v>
      </c>
      <c r="FL43" s="37">
        <f t="shared" si="130"/>
        <v>101.0515777048557</v>
      </c>
      <c r="FM43" s="37">
        <f t="shared" si="131"/>
        <v>159.28974914361896</v>
      </c>
      <c r="FN43" s="37">
        <f t="shared" si="132"/>
        <v>130.23038701463889</v>
      </c>
      <c r="FO43" s="37">
        <f t="shared" si="133"/>
        <v>150.54887649829456</v>
      </c>
      <c r="FP43" s="37">
        <f t="shared" si="134"/>
        <v>106.91241855081118</v>
      </c>
      <c r="FQ43" s="37">
        <f t="shared" si="135"/>
        <v>64.266562920535534</v>
      </c>
      <c r="FR43" s="37">
        <f t="shared" si="136"/>
        <v>67.669333306658743</v>
      </c>
      <c r="FS43" s="37">
        <f t="shared" si="137"/>
        <v>161.16743126117453</v>
      </c>
      <c r="FT43" s="37">
        <f t="shared" si="138"/>
        <v>156.38952754246122</v>
      </c>
    </row>
    <row r="44" spans="1:176" ht="34" x14ac:dyDescent="0.2">
      <c r="A44" t="s">
        <v>110</v>
      </c>
      <c r="B44" s="17" t="s">
        <v>111</v>
      </c>
      <c r="C44" t="s">
        <v>17</v>
      </c>
      <c r="D44">
        <v>2023</v>
      </c>
      <c r="E44" t="s">
        <v>112</v>
      </c>
      <c r="F44" t="s">
        <v>334</v>
      </c>
      <c r="G44" t="s">
        <v>39</v>
      </c>
      <c r="H44" s="3" t="s">
        <v>50</v>
      </c>
      <c r="I44" s="13">
        <v>6338534</v>
      </c>
      <c r="J44" s="13">
        <v>2667337</v>
      </c>
      <c r="K44" s="13">
        <v>429732</v>
      </c>
      <c r="L44" s="13">
        <v>16.110900122481713</v>
      </c>
      <c r="M44" s="39">
        <v>0</v>
      </c>
      <c r="N44" s="13">
        <v>5795206</v>
      </c>
      <c r="O44" s="13">
        <v>7626812</v>
      </c>
      <c r="P44" s="13">
        <v>5664406</v>
      </c>
      <c r="Q44" s="13">
        <v>4269709</v>
      </c>
      <c r="R44" s="13">
        <v>4062600</v>
      </c>
      <c r="S44" s="13">
        <v>4072235</v>
      </c>
      <c r="T44" s="13">
        <v>4206645</v>
      </c>
      <c r="U44" s="13">
        <v>4533797</v>
      </c>
      <c r="V44" s="13">
        <v>4797491</v>
      </c>
      <c r="W44" s="13">
        <v>5349873</v>
      </c>
      <c r="X44" s="13">
        <v>5928268</v>
      </c>
      <c r="Y44" s="13">
        <f>IF(M44=0,Z44,((M44/X44)^(1/$EG$8)-1)*100)</f>
        <v>-0.22675324655766493</v>
      </c>
      <c r="Z44" s="13">
        <f t="shared" si="0"/>
        <v>-0.22675324655766493</v>
      </c>
      <c r="AA44" s="13">
        <f t="shared" si="1"/>
        <v>2.838858136921818</v>
      </c>
      <c r="AB44" s="13">
        <f t="shared" si="2"/>
        <v>-0.56750931648811287</v>
      </c>
      <c r="AC44" s="13">
        <f t="shared" si="3"/>
        <v>-4.5801706627763394</v>
      </c>
      <c r="AD44" s="13">
        <f t="shared" si="4"/>
        <v>-6.0671497366521443</v>
      </c>
      <c r="AE44" s="13">
        <f t="shared" si="5"/>
        <v>-6.6312365992239215</v>
      </c>
      <c r="AF44" s="13">
        <f t="shared" si="6"/>
        <v>-6.4845085512153293</v>
      </c>
      <c r="AG44" s="13">
        <f t="shared" si="7"/>
        <v>-6.8115446007696363</v>
      </c>
      <c r="AH44" s="13">
        <f t="shared" si="8"/>
        <v>-5.0034524778592493</v>
      </c>
      <c r="AI44" s="14"/>
      <c r="AJ44" s="13">
        <v>2067960</v>
      </c>
      <c r="AK44" s="13">
        <v>2137107</v>
      </c>
      <c r="AL44" s="13">
        <v>1452183</v>
      </c>
      <c r="AM44" s="13">
        <v>1157015</v>
      </c>
      <c r="AN44" s="13">
        <v>1087776</v>
      </c>
      <c r="AO44" s="13">
        <v>980839</v>
      </c>
      <c r="AP44" s="13">
        <v>1059097</v>
      </c>
      <c r="AQ44" s="13">
        <v>1145299</v>
      </c>
      <c r="AR44" s="13">
        <v>998376</v>
      </c>
      <c r="AS44" s="13">
        <v>886554</v>
      </c>
      <c r="AT44" s="13">
        <v>1001256</v>
      </c>
      <c r="AV44" s="13">
        <v>1200967</v>
      </c>
      <c r="AW44" s="13">
        <v>1150418</v>
      </c>
      <c r="AX44" s="13">
        <v>1126627</v>
      </c>
      <c r="AY44" s="13">
        <v>956911</v>
      </c>
      <c r="AZ44" s="13">
        <v>834916</v>
      </c>
      <c r="BA44" s="13">
        <v>876887</v>
      </c>
      <c r="BB44" s="13">
        <v>824199</v>
      </c>
      <c r="BC44" s="13">
        <v>776987</v>
      </c>
      <c r="BD44" s="13">
        <v>692780</v>
      </c>
      <c r="BE44" s="13">
        <v>683298</v>
      </c>
      <c r="BF44" s="13">
        <v>627193</v>
      </c>
      <c r="BH44" s="13">
        <v>1.7219124255703946</v>
      </c>
      <c r="BI44" s="13">
        <v>1.8576786872249913</v>
      </c>
      <c r="BJ44" s="13">
        <v>1.2889652032127759</v>
      </c>
      <c r="BK44" s="13">
        <v>1.2091145362525877</v>
      </c>
      <c r="BL44" s="13">
        <v>1.3028568143382089</v>
      </c>
      <c r="BM44" s="13">
        <v>1.1185466314359775</v>
      </c>
      <c r="BN44" s="13">
        <v>1.2850015590894917</v>
      </c>
      <c r="BO44" s="13">
        <v>1.474025948954101</v>
      </c>
      <c r="BP44" s="13">
        <v>1.4411155056439273</v>
      </c>
      <c r="BQ44" s="13">
        <v>1.2974631859013197</v>
      </c>
      <c r="BR44" s="13">
        <v>1.5964081231773952</v>
      </c>
      <c r="BS44" s="13">
        <f t="shared" si="22"/>
        <v>1.5272602988203543</v>
      </c>
      <c r="BT44" s="13">
        <f t="shared" si="23"/>
        <v>1.5272602988203543</v>
      </c>
      <c r="BU44" s="13">
        <f t="shared" si="24"/>
        <v>1.6983892482605345</v>
      </c>
      <c r="BV44" s="13">
        <f t="shared" si="25"/>
        <v>-2.638522012031308</v>
      </c>
      <c r="BW44" s="13">
        <f t="shared" si="149"/>
        <v>-3.0402467748509854</v>
      </c>
      <c r="BX44" s="13">
        <f t="shared" si="150"/>
        <v>-3.3299091731219588</v>
      </c>
      <c r="BY44" s="13">
        <f t="shared" si="151"/>
        <v>-6.8673344548919939</v>
      </c>
      <c r="BZ44" s="13">
        <f t="shared" si="152"/>
        <v>-5.2803834153434925</v>
      </c>
      <c r="CA44" s="13">
        <f t="shared" si="153"/>
        <v>-2.6235958152452832</v>
      </c>
      <c r="CB44" s="13">
        <f t="shared" si="154"/>
        <v>-4.9882251340121702</v>
      </c>
      <c r="CD44" s="13">
        <v>966575</v>
      </c>
      <c r="CE44" s="13">
        <v>1209761</v>
      </c>
      <c r="CF44" s="13">
        <v>532197</v>
      </c>
      <c r="CG44" s="13">
        <v>204995</v>
      </c>
      <c r="CH44" s="13">
        <v>257057</v>
      </c>
      <c r="CI44" s="13">
        <v>109858</v>
      </c>
      <c r="CJ44" s="13">
        <v>241184</v>
      </c>
      <c r="CK44" s="13">
        <v>382184</v>
      </c>
      <c r="CL44" s="13">
        <v>293799</v>
      </c>
      <c r="CM44" s="13">
        <v>229025</v>
      </c>
      <c r="CN44" s="13">
        <v>367112</v>
      </c>
      <c r="CO44" s="34">
        <v>0</v>
      </c>
      <c r="CP44" s="34">
        <f t="shared" si="118"/>
        <v>4.8254498250160083</v>
      </c>
      <c r="CQ44" s="34">
        <f t="shared" si="119"/>
        <v>6.6296007190429913</v>
      </c>
      <c r="CR44" s="34">
        <f t="shared" si="120"/>
        <v>5.027756302662727</v>
      </c>
      <c r="CS44" s="34">
        <f t="shared" si="121"/>
        <v>4.4619708624940042</v>
      </c>
      <c r="CT44" s="34">
        <f t="shared" si="122"/>
        <v>4.8658787231290335</v>
      </c>
      <c r="CU44" s="34">
        <f t="shared" si="123"/>
        <v>4.6439678088510838</v>
      </c>
      <c r="CV44" s="34">
        <f t="shared" si="124"/>
        <v>5.1039190777955321</v>
      </c>
      <c r="CW44" s="34">
        <f t="shared" si="125"/>
        <v>5.8351002011616666</v>
      </c>
      <c r="CX44" s="34">
        <f t="shared" si="126"/>
        <v>6.9249848436733163</v>
      </c>
      <c r="CY44" s="34">
        <f t="shared" si="127"/>
        <v>7.829487280805739</v>
      </c>
      <c r="CZ44" s="34">
        <f t="shared" si="128"/>
        <v>9.4520633999422827</v>
      </c>
      <c r="DA44" s="34">
        <f t="shared" si="139"/>
        <v>-6.5022590403147174</v>
      </c>
      <c r="DB44" s="34">
        <f t="shared" si="140"/>
        <v>-6.5022590403147174</v>
      </c>
      <c r="DC44" s="34">
        <f t="shared" si="141"/>
        <v>-3.864336629732068</v>
      </c>
      <c r="DD44" s="34">
        <f t="shared" si="142"/>
        <v>-7.5874510736351759</v>
      </c>
      <c r="DE44" s="34">
        <f t="shared" si="143"/>
        <v>-10.168513503935728</v>
      </c>
      <c r="DF44" s="34">
        <f t="shared" si="144"/>
        <v>-10.476076166365079</v>
      </c>
      <c r="DG44" s="34">
        <f t="shared" si="145"/>
        <v>-13.249394465985775</v>
      </c>
      <c r="DH44" s="34">
        <f t="shared" si="146"/>
        <v>-14.277606537478594</v>
      </c>
      <c r="DI44" s="34">
        <f t="shared" si="147"/>
        <v>-14.852108634347017</v>
      </c>
      <c r="DJ44" s="34">
        <f t="shared" si="148"/>
        <v>-14.405452450409218</v>
      </c>
      <c r="DL44" s="13">
        <v>549697</v>
      </c>
      <c r="DM44" s="13">
        <v>1138819</v>
      </c>
      <c r="DN44" s="13">
        <v>405902</v>
      </c>
      <c r="DO44" s="13">
        <v>58989</v>
      </c>
      <c r="DP44" s="13">
        <v>116588</v>
      </c>
      <c r="DQ44" s="13">
        <v>7686</v>
      </c>
      <c r="DR44" s="13">
        <v>114706</v>
      </c>
      <c r="DS44" s="13">
        <v>258899</v>
      </c>
      <c r="DT44" s="13">
        <v>147604</v>
      </c>
      <c r="DU44" s="13">
        <v>14874</v>
      </c>
      <c r="DV44" s="13">
        <v>54398</v>
      </c>
      <c r="DW44" s="41">
        <f t="shared" si="53"/>
        <v>260742</v>
      </c>
      <c r="DX44" s="41">
        <f t="shared" si="99"/>
        <v>260742</v>
      </c>
      <c r="DY44" s="41">
        <f t="shared" si="100"/>
        <v>231846.5</v>
      </c>
      <c r="DZ44" s="41">
        <f t="shared" si="101"/>
        <v>131071.77777777778</v>
      </c>
      <c r="EA44" s="41">
        <f t="shared" si="102"/>
        <v>96718</v>
      </c>
      <c r="EB44" s="41">
        <f t="shared" si="103"/>
        <v>102107.85714285714</v>
      </c>
      <c r="EC44" s="41">
        <f t="shared" si="104"/>
        <v>99694.5</v>
      </c>
      <c r="ED44" s="41">
        <f t="shared" si="105"/>
        <v>118096.2</v>
      </c>
      <c r="EE44" s="41">
        <f t="shared" si="106"/>
        <v>118943.75</v>
      </c>
      <c r="EF44" s="41">
        <f t="shared" si="107"/>
        <v>72292</v>
      </c>
      <c r="EG44" s="38">
        <f>(COUNT(M44:X44)-1)</f>
        <v>11</v>
      </c>
      <c r="EQ44" s="37">
        <f t="shared" si="10"/>
        <v>2.8811315472785761</v>
      </c>
      <c r="ER44" s="37">
        <f t="shared" si="11"/>
        <v>17.357481022326599</v>
      </c>
      <c r="ES44" s="37">
        <f t="shared" si="12"/>
        <v>46.275405928824213</v>
      </c>
      <c r="ET44" s="37">
        <f t="shared" si="13"/>
        <v>2.9113829982334103</v>
      </c>
      <c r="EU44" s="37">
        <f t="shared" si="14"/>
        <v>-30.08610770789349</v>
      </c>
      <c r="EV44" s="37">
        <f t="shared" si="15"/>
        <v>-40.895714374869861</v>
      </c>
      <c r="EW44" s="37">
        <f t="shared" si="16"/>
        <v>-56.404374432302134</v>
      </c>
      <c r="EX44" s="37">
        <f t="shared" si="17"/>
        <v>-49.16320714675885</v>
      </c>
      <c r="EY44" s="37">
        <f t="shared" si="18"/>
        <v>-41.452071348023118</v>
      </c>
      <c r="EZ44" s="37">
        <f t="shared" si="19"/>
        <v>-31.715614454960928</v>
      </c>
      <c r="FA44" s="37">
        <f t="shared" si="156"/>
        <v>2.8811315472785761</v>
      </c>
      <c r="FB44" s="37">
        <f t="shared" si="157"/>
        <v>26.50575330443867</v>
      </c>
      <c r="FC44" s="37">
        <f t="shared" si="158"/>
        <v>103.10105512393571</v>
      </c>
      <c r="FD44" s="37">
        <f t="shared" si="159"/>
        <v>5.1653697102937315</v>
      </c>
      <c r="FE44" s="37">
        <f t="shared" si="160"/>
        <v>-25.498674635505388</v>
      </c>
      <c r="FF44" s="37">
        <f t="shared" si="161"/>
        <v>-52.569521075334109</v>
      </c>
      <c r="FG44" s="37">
        <f t="shared" si="162"/>
        <v>-55.31724319164524</v>
      </c>
      <c r="FH44" s="37">
        <f t="shared" si="163"/>
        <v>-37.225238696088716</v>
      </c>
      <c r="FI44" s="37">
        <f t="shared" si="164"/>
        <v>-64.008741664731303</v>
      </c>
      <c r="FJ44" s="37">
        <f t="shared" si="165"/>
        <v>-47.904651817359436</v>
      </c>
      <c r="FK44" s="37">
        <f t="shared" si="82"/>
        <v>2.8811315472785761</v>
      </c>
      <c r="FL44" s="37">
        <f t="shared" si="130"/>
        <v>26.036221533489901</v>
      </c>
      <c r="FM44" s="37">
        <f t="shared" si="131"/>
        <v>69.413108893236313</v>
      </c>
      <c r="FN44" s="37">
        <f t="shared" si="132"/>
        <v>4.3670744973501154</v>
      </c>
      <c r="FO44" s="37">
        <f t="shared" si="133"/>
        <v>-25.498674635505388</v>
      </c>
      <c r="FP44" s="37">
        <f t="shared" si="134"/>
        <v>-52.569521075334109</v>
      </c>
      <c r="FQ44" s="37">
        <f t="shared" si="135"/>
        <v>-55.31724319164524</v>
      </c>
      <c r="FR44" s="37">
        <f t="shared" si="136"/>
        <v>-37.225238696088716</v>
      </c>
      <c r="FS44" s="37">
        <f t="shared" si="137"/>
        <v>-62.178107022034681</v>
      </c>
      <c r="FT44" s="37">
        <f t="shared" si="138"/>
        <v>-47.573421682441392</v>
      </c>
    </row>
    <row r="45" spans="1:176" x14ac:dyDescent="0.2">
      <c r="EC45" s="41"/>
      <c r="ED45" s="41"/>
      <c r="EE45" s="41"/>
    </row>
    <row r="46" spans="1:176" x14ac:dyDescent="0.2">
      <c r="EC46" s="41"/>
      <c r="ED46" s="41"/>
      <c r="EE46" s="41"/>
    </row>
    <row r="47" spans="1:176" x14ac:dyDescent="0.2">
      <c r="EC47" s="41"/>
      <c r="ED47" s="41"/>
      <c r="EE47" s="41"/>
    </row>
    <row r="48" spans="1:176" x14ac:dyDescent="0.2">
      <c r="EC48" s="41"/>
      <c r="ED48" s="41"/>
      <c r="EE48" s="41"/>
    </row>
    <row r="49" spans="133:135" x14ac:dyDescent="0.2">
      <c r="EC49" s="41"/>
      <c r="ED49" s="41"/>
      <c r="EE49" s="41"/>
    </row>
    <row r="50" spans="133:135" x14ac:dyDescent="0.2">
      <c r="EC50" s="41"/>
      <c r="ED50" s="41"/>
      <c r="EE50" s="41"/>
    </row>
    <row r="51" spans="133:135" x14ac:dyDescent="0.2">
      <c r="EC51" s="41"/>
      <c r="ED51" s="41"/>
      <c r="EE51" s="41"/>
    </row>
    <row r="52" spans="133:135" x14ac:dyDescent="0.2">
      <c r="EC52" s="41"/>
      <c r="ED52" s="41"/>
      <c r="EE52" s="41"/>
    </row>
    <row r="53" spans="133:135" x14ac:dyDescent="0.2">
      <c r="EC53" s="41"/>
      <c r="ED53" s="41"/>
      <c r="EE53" s="41"/>
    </row>
    <row r="54" spans="133:135" x14ac:dyDescent="0.2">
      <c r="EC54" s="41"/>
      <c r="ED54" s="41"/>
      <c r="EE54" s="41"/>
    </row>
    <row r="55" spans="133:135" x14ac:dyDescent="0.2">
      <c r="EC55" s="41"/>
      <c r="ED55" s="41"/>
      <c r="EE55" s="41"/>
    </row>
    <row r="56" spans="133:135" x14ac:dyDescent="0.2">
      <c r="EC56" s="41"/>
      <c r="ED56" s="41"/>
      <c r="EE56" s="41"/>
    </row>
    <row r="57" spans="133:135" x14ac:dyDescent="0.2">
      <c r="EC57" s="41"/>
      <c r="ED57" s="41"/>
      <c r="EE57" s="41"/>
    </row>
    <row r="58" spans="133:135" x14ac:dyDescent="0.2">
      <c r="EC58" s="41"/>
      <c r="ED58" s="41"/>
      <c r="EE58" s="41"/>
    </row>
    <row r="59" spans="133:135" x14ac:dyDescent="0.2">
      <c r="EC59" s="41"/>
      <c r="ED59" s="41"/>
      <c r="EE59" s="41"/>
    </row>
    <row r="60" spans="133:135" x14ac:dyDescent="0.2">
      <c r="EC60" s="41"/>
      <c r="ED60" s="41"/>
      <c r="EE60" s="41"/>
    </row>
    <row r="61" spans="133:135" x14ac:dyDescent="0.2">
      <c r="EC61" s="41"/>
      <c r="ED61" s="41"/>
      <c r="EE61" s="41"/>
    </row>
    <row r="62" spans="133:135" x14ac:dyDescent="0.2">
      <c r="EC62" s="41"/>
      <c r="ED62" s="41"/>
      <c r="EE62" s="41"/>
    </row>
    <row r="63" spans="133:135" x14ac:dyDescent="0.2">
      <c r="EC63" s="41"/>
      <c r="ED63" s="41"/>
      <c r="EE63" s="41"/>
    </row>
    <row r="64" spans="133:135" x14ac:dyDescent="0.2">
      <c r="EC64" s="41"/>
      <c r="ED64" s="41"/>
      <c r="EE64" s="41"/>
    </row>
    <row r="65" spans="133:135" x14ac:dyDescent="0.2">
      <c r="EC65" s="41"/>
      <c r="ED65" s="41"/>
      <c r="EE65" s="41"/>
    </row>
    <row r="66" spans="133:135" x14ac:dyDescent="0.2">
      <c r="EC66" s="41"/>
      <c r="ED66" s="41"/>
      <c r="EE66" s="41"/>
    </row>
    <row r="67" spans="133:135" x14ac:dyDescent="0.2">
      <c r="EC67" s="41"/>
      <c r="ED67" s="41"/>
      <c r="EE67" s="41"/>
    </row>
    <row r="68" spans="133:135" x14ac:dyDescent="0.2">
      <c r="EC68" s="41"/>
      <c r="ED68" s="41"/>
      <c r="EE68" s="41"/>
    </row>
    <row r="69" spans="133:135" x14ac:dyDescent="0.2">
      <c r="EC69" s="41"/>
      <c r="ED69" s="41"/>
      <c r="EE69" s="41"/>
    </row>
    <row r="70" spans="133:135" x14ac:dyDescent="0.2">
      <c r="EC70" s="41"/>
      <c r="ED70" s="41"/>
      <c r="EE70" s="41"/>
    </row>
    <row r="71" spans="133:135" x14ac:dyDescent="0.2">
      <c r="EC71" s="41"/>
      <c r="ED71" s="41"/>
      <c r="EE71" s="41"/>
    </row>
    <row r="72" spans="133:135" x14ac:dyDescent="0.2">
      <c r="EC72" s="41"/>
      <c r="ED72" s="41"/>
      <c r="EE72" s="41"/>
    </row>
    <row r="73" spans="133:135" x14ac:dyDescent="0.2">
      <c r="EC73" s="41"/>
      <c r="ED73" s="41"/>
      <c r="EE73" s="41"/>
    </row>
    <row r="74" spans="133:135" x14ac:dyDescent="0.2">
      <c r="EC74" s="41"/>
      <c r="ED74" s="41"/>
      <c r="EE74" s="41"/>
    </row>
    <row r="75" spans="133:135" x14ac:dyDescent="0.2">
      <c r="EC75" s="41"/>
      <c r="ED75" s="41"/>
      <c r="EE75" s="41"/>
    </row>
    <row r="76" spans="133:135" x14ac:dyDescent="0.2">
      <c r="EC76" s="41"/>
      <c r="ED76" s="41"/>
      <c r="EE76" s="41"/>
    </row>
    <row r="77" spans="133:135" x14ac:dyDescent="0.2">
      <c r="EC77" s="41"/>
      <c r="ED77" s="41"/>
      <c r="EE77" s="41"/>
    </row>
    <row r="78" spans="133:135" x14ac:dyDescent="0.2">
      <c r="EC78" s="41"/>
      <c r="ED78" s="41"/>
      <c r="EE78" s="41"/>
    </row>
    <row r="79" spans="133:135" x14ac:dyDescent="0.2">
      <c r="EC79" s="41"/>
      <c r="ED79" s="41"/>
      <c r="EE79" s="41"/>
    </row>
    <row r="80" spans="133:135" x14ac:dyDescent="0.2">
      <c r="EC80" s="41"/>
      <c r="ED80" s="41"/>
      <c r="EE80" s="41"/>
    </row>
    <row r="81" spans="133:135" x14ac:dyDescent="0.2">
      <c r="EC81" s="41"/>
      <c r="ED81" s="41"/>
      <c r="EE81" s="41"/>
    </row>
    <row r="82" spans="133:135" x14ac:dyDescent="0.2">
      <c r="EC82" s="41"/>
      <c r="ED82" s="41"/>
      <c r="EE82" s="41"/>
    </row>
    <row r="83" spans="133:135" x14ac:dyDescent="0.2">
      <c r="EC83" s="41"/>
      <c r="ED83" s="41"/>
      <c r="EE83" s="41"/>
    </row>
    <row r="84" spans="133:135" x14ac:dyDescent="0.2">
      <c r="EC84" s="41"/>
      <c r="ED84" s="41"/>
      <c r="EE84" s="41"/>
    </row>
    <row r="85" spans="133:135" x14ac:dyDescent="0.2">
      <c r="EC85" s="41"/>
      <c r="ED85" s="41"/>
      <c r="EE85" s="41"/>
    </row>
    <row r="86" spans="133:135" x14ac:dyDescent="0.2">
      <c r="EC86" s="41"/>
      <c r="ED86" s="41"/>
      <c r="EE86" s="41"/>
    </row>
    <row r="87" spans="133:135" x14ac:dyDescent="0.2">
      <c r="EC87" s="41"/>
      <c r="ED87" s="41"/>
      <c r="EE87" s="41"/>
    </row>
    <row r="88" spans="133:135" x14ac:dyDescent="0.2">
      <c r="EC88" s="41"/>
      <c r="ED88" s="41"/>
      <c r="EE88" s="41"/>
    </row>
    <row r="89" spans="133:135" x14ac:dyDescent="0.2">
      <c r="EC89" s="41"/>
      <c r="ED89" s="41"/>
      <c r="EE89" s="41"/>
    </row>
    <row r="90" spans="133:135" x14ac:dyDescent="0.2">
      <c r="EC90" s="41"/>
      <c r="ED90" s="41"/>
      <c r="EE90" s="41"/>
    </row>
    <row r="91" spans="133:135" x14ac:dyDescent="0.2">
      <c r="EC91" s="41"/>
      <c r="ED91" s="41"/>
      <c r="EE91" s="41"/>
    </row>
    <row r="92" spans="133:135" x14ac:dyDescent="0.2">
      <c r="EC92" s="41"/>
      <c r="ED92" s="41"/>
      <c r="EE92" s="41"/>
    </row>
    <row r="93" spans="133:135" x14ac:dyDescent="0.2">
      <c r="EC93" s="41"/>
      <c r="ED93" s="41"/>
      <c r="EE93" s="41"/>
    </row>
    <row r="94" spans="133:135" x14ac:dyDescent="0.2">
      <c r="EC94" s="41"/>
      <c r="ED94" s="41"/>
      <c r="EE94" s="41"/>
    </row>
    <row r="95" spans="133:135" x14ac:dyDescent="0.2">
      <c r="EC95" s="41"/>
      <c r="ED95" s="41"/>
      <c r="EE95" s="41"/>
    </row>
    <row r="96" spans="133:135" x14ac:dyDescent="0.2">
      <c r="EC96" s="41"/>
      <c r="ED96" s="41"/>
      <c r="EE96" s="41"/>
    </row>
    <row r="97" spans="133:135" x14ac:dyDescent="0.2">
      <c r="EC97" s="41"/>
      <c r="ED97" s="41"/>
      <c r="EE97" s="41"/>
    </row>
    <row r="98" spans="133:135" x14ac:dyDescent="0.2">
      <c r="EC98" s="41"/>
      <c r="ED98" s="41"/>
      <c r="EE98" s="41"/>
    </row>
    <row r="99" spans="133:135" x14ac:dyDescent="0.2">
      <c r="EC99" s="41"/>
      <c r="ED99" s="41"/>
      <c r="EE99" s="41"/>
    </row>
    <row r="100" spans="133:135" x14ac:dyDescent="0.2">
      <c r="EC100" s="41"/>
      <c r="ED100" s="41"/>
      <c r="EE100" s="41"/>
    </row>
    <row r="101" spans="133:135" x14ac:dyDescent="0.2">
      <c r="EC101" s="41"/>
      <c r="ED101" s="41"/>
      <c r="EE101" s="41"/>
    </row>
    <row r="102" spans="133:135" x14ac:dyDescent="0.2">
      <c r="EC102" s="41"/>
      <c r="ED102" s="41"/>
      <c r="EE102" s="41"/>
    </row>
    <row r="103" spans="133:135" x14ac:dyDescent="0.2">
      <c r="EC103" s="41"/>
      <c r="ED103" s="41"/>
      <c r="EE103" s="41"/>
    </row>
    <row r="104" spans="133:135" x14ac:dyDescent="0.2">
      <c r="EC104" s="41"/>
      <c r="ED104" s="41"/>
      <c r="EE104" s="41"/>
    </row>
    <row r="105" spans="133:135" x14ac:dyDescent="0.2">
      <c r="EC105" s="41"/>
      <c r="ED105" s="41"/>
      <c r="EE105" s="41"/>
    </row>
    <row r="106" spans="133:135" x14ac:dyDescent="0.2">
      <c r="EC106" s="41"/>
      <c r="ED106" s="41"/>
      <c r="EE106" s="41"/>
    </row>
    <row r="107" spans="133:135" x14ac:dyDescent="0.2">
      <c r="EC107" s="41"/>
      <c r="ED107" s="41"/>
      <c r="EE107" s="41"/>
    </row>
    <row r="108" spans="133:135" x14ac:dyDescent="0.2">
      <c r="EC108" s="41"/>
      <c r="ED108" s="41"/>
      <c r="EE108" s="41"/>
    </row>
    <row r="109" spans="133:135" x14ac:dyDescent="0.2">
      <c r="EC109" s="41"/>
      <c r="ED109" s="41"/>
      <c r="EE109" s="41"/>
    </row>
    <row r="110" spans="133:135" x14ac:dyDescent="0.2">
      <c r="EC110" s="41"/>
      <c r="ED110" s="41"/>
      <c r="EE110" s="41"/>
    </row>
    <row r="111" spans="133:135" x14ac:dyDescent="0.2">
      <c r="EC111" s="41"/>
      <c r="ED111" s="41"/>
      <c r="EE111" s="41"/>
    </row>
    <row r="112" spans="133:135" x14ac:dyDescent="0.2">
      <c r="EC112" s="41"/>
      <c r="ED112" s="41"/>
      <c r="EE112" s="41"/>
    </row>
    <row r="113" spans="133:135" x14ac:dyDescent="0.2">
      <c r="EC113" s="41"/>
      <c r="ED113" s="41"/>
      <c r="EE113" s="41"/>
    </row>
    <row r="114" spans="133:135" x14ac:dyDescent="0.2">
      <c r="EC114" s="41"/>
      <c r="ED114" s="41"/>
      <c r="EE114" s="41"/>
    </row>
    <row r="115" spans="133:135" x14ac:dyDescent="0.2">
      <c r="EC115" s="41"/>
      <c r="ED115" s="41"/>
      <c r="EE115" s="41"/>
    </row>
    <row r="116" spans="133:135" x14ac:dyDescent="0.2">
      <c r="EC116" s="41"/>
      <c r="ED116" s="41"/>
      <c r="EE116" s="41"/>
    </row>
    <row r="117" spans="133:135" x14ac:dyDescent="0.2">
      <c r="EC117" s="41"/>
      <c r="ED117" s="41"/>
      <c r="EE117" s="41"/>
    </row>
    <row r="118" spans="133:135" x14ac:dyDescent="0.2">
      <c r="EC118" s="41"/>
      <c r="ED118" s="41"/>
      <c r="EE118" s="41"/>
    </row>
    <row r="119" spans="133:135" x14ac:dyDescent="0.2">
      <c r="EC119" s="41"/>
      <c r="ED119" s="41"/>
      <c r="EE119" s="41"/>
    </row>
    <row r="120" spans="133:135" x14ac:dyDescent="0.2">
      <c r="EC120" s="41"/>
      <c r="ED120" s="41"/>
      <c r="EE120" s="41"/>
    </row>
    <row r="121" spans="133:135" x14ac:dyDescent="0.2">
      <c r="EC121" s="41"/>
      <c r="ED121" s="41"/>
      <c r="EE121" s="41"/>
    </row>
    <row r="122" spans="133:135" x14ac:dyDescent="0.2">
      <c r="EC122" s="41"/>
      <c r="ED122" s="41"/>
      <c r="EE122" s="41"/>
    </row>
    <row r="123" spans="133:135" x14ac:dyDescent="0.2">
      <c r="EC123" s="41"/>
      <c r="ED123" s="41"/>
      <c r="EE123" s="41"/>
    </row>
    <row r="124" spans="133:135" x14ac:dyDescent="0.2">
      <c r="EC124" s="41"/>
      <c r="ED124" s="41"/>
      <c r="EE124" s="41"/>
    </row>
    <row r="125" spans="133:135" x14ac:dyDescent="0.2">
      <c r="EC125" s="41"/>
      <c r="ED125" s="41"/>
      <c r="EE125" s="41"/>
    </row>
    <row r="126" spans="133:135" x14ac:dyDescent="0.2">
      <c r="EC126" s="41"/>
      <c r="ED126" s="41"/>
      <c r="EE126" s="41"/>
    </row>
    <row r="127" spans="133:135" x14ac:dyDescent="0.2">
      <c r="EC127" s="41"/>
      <c r="ED127" s="41"/>
      <c r="EE127" s="41"/>
    </row>
    <row r="128" spans="133:135" x14ac:dyDescent="0.2">
      <c r="EC128" s="41"/>
      <c r="ED128" s="41"/>
      <c r="EE128" s="41"/>
    </row>
    <row r="129" spans="133:135" x14ac:dyDescent="0.2">
      <c r="EC129" s="41"/>
      <c r="ED129" s="41"/>
      <c r="EE129" s="41"/>
    </row>
    <row r="130" spans="133:135" x14ac:dyDescent="0.2">
      <c r="EC130" s="41"/>
      <c r="ED130" s="41"/>
      <c r="EE130" s="41"/>
    </row>
    <row r="131" spans="133:135" x14ac:dyDescent="0.2">
      <c r="EC131" s="41"/>
      <c r="ED131" s="41"/>
      <c r="EE131" s="41"/>
    </row>
    <row r="132" spans="133:135" x14ac:dyDescent="0.2">
      <c r="EC132" s="41"/>
      <c r="ED132" s="41"/>
      <c r="EE132" s="41"/>
    </row>
    <row r="133" spans="133:135" x14ac:dyDescent="0.2">
      <c r="EC133" s="41"/>
      <c r="ED133" s="41"/>
      <c r="EE133" s="41"/>
    </row>
    <row r="134" spans="133:135" x14ac:dyDescent="0.2">
      <c r="EC134" s="41"/>
      <c r="ED134" s="41"/>
      <c r="EE134" s="41"/>
    </row>
    <row r="135" spans="133:135" x14ac:dyDescent="0.2">
      <c r="EC135" s="41"/>
      <c r="ED135" s="41"/>
      <c r="EE135" s="41"/>
    </row>
    <row r="136" spans="133:135" x14ac:dyDescent="0.2">
      <c r="EC136" s="41"/>
      <c r="ED136" s="41"/>
      <c r="EE136" s="41"/>
    </row>
    <row r="137" spans="133:135" x14ac:dyDescent="0.2">
      <c r="EC137" s="41"/>
      <c r="ED137" s="41"/>
      <c r="EE137" s="41"/>
    </row>
    <row r="138" spans="133:135" x14ac:dyDescent="0.2">
      <c r="EC138" s="41"/>
      <c r="ED138" s="41"/>
      <c r="EE138" s="41"/>
    </row>
    <row r="139" spans="133:135" x14ac:dyDescent="0.2">
      <c r="EC139" s="41"/>
      <c r="ED139" s="41"/>
      <c r="EE139" s="41"/>
    </row>
    <row r="140" spans="133:135" x14ac:dyDescent="0.2">
      <c r="EC140" s="41"/>
      <c r="ED140" s="41"/>
      <c r="EE140" s="41"/>
    </row>
    <row r="141" spans="133:135" x14ac:dyDescent="0.2">
      <c r="EC141" s="41"/>
      <c r="ED141" s="41"/>
      <c r="EE141" s="41"/>
    </row>
    <row r="142" spans="133:135" x14ac:dyDescent="0.2">
      <c r="EC142" s="41"/>
      <c r="ED142" s="41"/>
      <c r="EE142" s="41"/>
    </row>
    <row r="143" spans="133:135" x14ac:dyDescent="0.2">
      <c r="EC143" s="41"/>
      <c r="ED143" s="41"/>
      <c r="EE143" s="41"/>
    </row>
    <row r="144" spans="133:135" x14ac:dyDescent="0.2">
      <c r="EC144" s="41"/>
      <c r="ED144" s="41"/>
      <c r="EE144" s="41"/>
    </row>
    <row r="145" spans="133:135" x14ac:dyDescent="0.2">
      <c r="EC145" s="41"/>
      <c r="ED145" s="41"/>
      <c r="EE145" s="41"/>
    </row>
    <row r="146" spans="133:135" x14ac:dyDescent="0.2">
      <c r="EC146" s="41"/>
      <c r="ED146" s="41"/>
      <c r="EE146" s="41"/>
    </row>
    <row r="147" spans="133:135" x14ac:dyDescent="0.2">
      <c r="EC147" s="41"/>
      <c r="ED147" s="41"/>
      <c r="EE147" s="41"/>
    </row>
    <row r="148" spans="133:135" x14ac:dyDescent="0.2">
      <c r="EC148" s="41"/>
      <c r="ED148" s="41"/>
      <c r="EE148" s="41"/>
    </row>
    <row r="149" spans="133:135" x14ac:dyDescent="0.2">
      <c r="EC149" s="41"/>
      <c r="ED149" s="41"/>
      <c r="EE149" s="41"/>
    </row>
    <row r="150" spans="133:135" x14ac:dyDescent="0.2">
      <c r="EC150" s="41"/>
      <c r="ED150" s="41"/>
      <c r="EE150" s="41"/>
    </row>
    <row r="151" spans="133:135" x14ac:dyDescent="0.2">
      <c r="EC151" s="41"/>
      <c r="ED151" s="41"/>
      <c r="EE151" s="41"/>
    </row>
    <row r="152" spans="133:135" x14ac:dyDescent="0.2">
      <c r="EC152" s="41"/>
      <c r="ED152" s="41"/>
      <c r="EE152" s="41"/>
    </row>
    <row r="153" spans="133:135" x14ac:dyDescent="0.2">
      <c r="EC153" s="41"/>
      <c r="ED153" s="41"/>
      <c r="EE153" s="41"/>
    </row>
    <row r="154" spans="133:135" x14ac:dyDescent="0.2">
      <c r="EC154" s="41"/>
      <c r="ED154" s="41"/>
      <c r="EE154" s="41"/>
    </row>
    <row r="155" spans="133:135" x14ac:dyDescent="0.2">
      <c r="EC155" s="41"/>
      <c r="ED155" s="41"/>
      <c r="EE155" s="41"/>
    </row>
    <row r="156" spans="133:135" x14ac:dyDescent="0.2">
      <c r="EC156" s="41"/>
      <c r="ED156" s="41"/>
      <c r="EE156" s="41"/>
    </row>
    <row r="157" spans="133:135" x14ac:dyDescent="0.2">
      <c r="EC157" s="41"/>
      <c r="ED157" s="41"/>
      <c r="EE157" s="41"/>
    </row>
    <row r="158" spans="133:135" x14ac:dyDescent="0.2">
      <c r="EC158" s="41"/>
      <c r="ED158" s="41"/>
      <c r="EE158" s="41"/>
    </row>
    <row r="159" spans="133:135" x14ac:dyDescent="0.2">
      <c r="EC159" s="41"/>
      <c r="ED159" s="41"/>
      <c r="EE159" s="41"/>
    </row>
    <row r="160" spans="133:135" x14ac:dyDescent="0.2">
      <c r="EC160" s="41"/>
      <c r="ED160" s="41"/>
      <c r="EE160" s="41"/>
    </row>
    <row r="161" spans="133:135" x14ac:dyDescent="0.2">
      <c r="EC161" s="41"/>
      <c r="ED161" s="41"/>
      <c r="EE161" s="41"/>
    </row>
    <row r="162" spans="133:135" x14ac:dyDescent="0.2">
      <c r="EC162" s="41"/>
      <c r="ED162" s="41"/>
      <c r="EE162" s="41"/>
    </row>
    <row r="163" spans="133:135" x14ac:dyDescent="0.2">
      <c r="EC163" s="41"/>
      <c r="ED163" s="41"/>
      <c r="EE163" s="41"/>
    </row>
    <row r="164" spans="133:135" x14ac:dyDescent="0.2">
      <c r="EC164" s="41"/>
      <c r="ED164" s="41"/>
      <c r="EE164" s="41"/>
    </row>
    <row r="165" spans="133:135" x14ac:dyDescent="0.2">
      <c r="EC165" s="41"/>
      <c r="ED165" s="41"/>
      <c r="EE165" s="41"/>
    </row>
    <row r="166" spans="133:135" x14ac:dyDescent="0.2">
      <c r="EC166" s="41"/>
      <c r="ED166" s="41"/>
      <c r="EE166" s="41"/>
    </row>
    <row r="167" spans="133:135" x14ac:dyDescent="0.2">
      <c r="EC167" s="41"/>
      <c r="ED167" s="41"/>
      <c r="EE167" s="41"/>
    </row>
    <row r="168" spans="133:135" x14ac:dyDescent="0.2">
      <c r="EC168" s="41"/>
      <c r="ED168" s="41"/>
      <c r="EE168" s="41"/>
    </row>
    <row r="169" spans="133:135" x14ac:dyDescent="0.2">
      <c r="EC169" s="41"/>
      <c r="ED169" s="41"/>
      <c r="EE169" s="41"/>
    </row>
    <row r="170" spans="133:135" x14ac:dyDescent="0.2">
      <c r="EC170" s="41"/>
      <c r="ED170" s="41"/>
      <c r="EE170" s="41"/>
    </row>
    <row r="171" spans="133:135" x14ac:dyDescent="0.2">
      <c r="EC171" s="41"/>
      <c r="ED171" s="41"/>
      <c r="EE171" s="41"/>
    </row>
    <row r="172" spans="133:135" x14ac:dyDescent="0.2">
      <c r="EC172" s="41"/>
      <c r="ED172" s="41"/>
      <c r="EE172" s="41"/>
    </row>
    <row r="173" spans="133:135" x14ac:dyDescent="0.2">
      <c r="EC173" s="41"/>
      <c r="ED173" s="41"/>
      <c r="EE173" s="41"/>
    </row>
    <row r="174" spans="133:135" x14ac:dyDescent="0.2">
      <c r="EC174" s="41"/>
      <c r="ED174" s="41"/>
      <c r="EE174" s="41"/>
    </row>
    <row r="175" spans="133:135" x14ac:dyDescent="0.2">
      <c r="EC175" s="41"/>
      <c r="ED175" s="41"/>
      <c r="EE175" s="41"/>
    </row>
    <row r="176" spans="133:135" x14ac:dyDescent="0.2">
      <c r="EC176" s="41"/>
      <c r="ED176" s="41"/>
      <c r="EE176" s="41"/>
    </row>
    <row r="177" spans="133:135" x14ac:dyDescent="0.2">
      <c r="EC177" s="41"/>
      <c r="ED177" s="41"/>
      <c r="EE177" s="41"/>
    </row>
    <row r="178" spans="133:135" x14ac:dyDescent="0.2">
      <c r="EC178" s="41"/>
      <c r="ED178" s="41"/>
      <c r="EE178" s="41"/>
    </row>
    <row r="179" spans="133:135" x14ac:dyDescent="0.2">
      <c r="EC179" s="41"/>
      <c r="ED179" s="41"/>
      <c r="EE179" s="41"/>
    </row>
    <row r="180" spans="133:135" x14ac:dyDescent="0.2">
      <c r="EC180" s="41"/>
      <c r="ED180" s="41"/>
      <c r="EE180" s="41"/>
    </row>
    <row r="181" spans="133:135" x14ac:dyDescent="0.2">
      <c r="EC181" s="41"/>
      <c r="ED181" s="41"/>
      <c r="EE181" s="41"/>
    </row>
    <row r="182" spans="133:135" x14ac:dyDescent="0.2">
      <c r="EC182" s="41"/>
      <c r="ED182" s="41"/>
      <c r="EE182" s="41"/>
    </row>
    <row r="183" spans="133:135" x14ac:dyDescent="0.2">
      <c r="EC183" s="41"/>
      <c r="ED183" s="41"/>
      <c r="EE183" s="41"/>
    </row>
    <row r="184" spans="133:135" x14ac:dyDescent="0.2">
      <c r="EC184" s="41"/>
      <c r="ED184" s="41"/>
      <c r="EE184" s="41"/>
    </row>
    <row r="185" spans="133:135" x14ac:dyDescent="0.2">
      <c r="EC185" s="41"/>
      <c r="ED185" s="41"/>
      <c r="EE185" s="41"/>
    </row>
    <row r="186" spans="133:135" x14ac:dyDescent="0.2">
      <c r="EC186" s="41"/>
      <c r="ED186" s="41"/>
      <c r="EE186" s="41"/>
    </row>
    <row r="187" spans="133:135" x14ac:dyDescent="0.2">
      <c r="EC187" s="41"/>
      <c r="ED187" s="41"/>
      <c r="EE187" s="41"/>
    </row>
    <row r="188" spans="133:135" x14ac:dyDescent="0.2">
      <c r="EC188" s="41"/>
      <c r="ED188" s="41"/>
      <c r="EE188" s="41"/>
    </row>
    <row r="189" spans="133:135" x14ac:dyDescent="0.2">
      <c r="EC189" s="41"/>
      <c r="ED189" s="41"/>
      <c r="EE189" s="41"/>
    </row>
    <row r="190" spans="133:135" x14ac:dyDescent="0.2">
      <c r="EC190" s="41"/>
      <c r="ED190" s="41"/>
      <c r="EE190" s="41"/>
    </row>
    <row r="191" spans="133:135" x14ac:dyDescent="0.2">
      <c r="EC191" s="41"/>
      <c r="ED191" s="41"/>
      <c r="EE191" s="41"/>
    </row>
    <row r="192" spans="133:135" x14ac:dyDescent="0.2">
      <c r="EC192" s="41"/>
      <c r="ED192" s="41"/>
      <c r="EE192" s="41"/>
    </row>
    <row r="193" spans="133:135" x14ac:dyDescent="0.2">
      <c r="EC193" s="41"/>
      <c r="ED193" s="41"/>
      <c r="EE193" s="41"/>
    </row>
    <row r="194" spans="133:135" x14ac:dyDescent="0.2">
      <c r="EC194" s="41"/>
      <c r="ED194" s="41"/>
      <c r="EE194" s="41"/>
    </row>
    <row r="195" spans="133:135" x14ac:dyDescent="0.2">
      <c r="EC195" s="41"/>
      <c r="ED195" s="41"/>
      <c r="EE195" s="41"/>
    </row>
    <row r="196" spans="133:135" x14ac:dyDescent="0.2">
      <c r="EC196" s="41"/>
      <c r="ED196" s="41"/>
      <c r="EE196" s="41"/>
    </row>
    <row r="197" spans="133:135" x14ac:dyDescent="0.2">
      <c r="EC197" s="41"/>
      <c r="ED197" s="41"/>
      <c r="EE197" s="41"/>
    </row>
  </sheetData>
  <autoFilter ref="A7:XEJ7" xr:uid="{898E8B63-E0DC-044F-8779-AB8D30843E9B}"/>
  <phoneticPr fontId="7" type="noConversion"/>
  <hyperlinks>
    <hyperlink ref="B8" r:id="rId1" xr:uid="{3C15DA0C-F02A-B34C-8185-7E96D5D373E0}"/>
    <hyperlink ref="B9" r:id="rId2" xr:uid="{618EC837-6F53-6046-84A8-87AAB7DC9D5B}"/>
    <hyperlink ref="B10" r:id="rId3" xr:uid="{89B8C564-CF0F-4848-9DF6-FB0313DBBD4F}"/>
    <hyperlink ref="B11" r:id="rId4" xr:uid="{7522A201-EC0F-0E4A-8FF3-2DFDFB693237}"/>
    <hyperlink ref="B12" r:id="rId5" xr:uid="{C25BD032-9F39-1B4C-9913-F272F7DCF6F8}"/>
    <hyperlink ref="B13" r:id="rId6" xr:uid="{E5CAA3A2-F4D1-6040-BE1E-89C6B88BC16A}"/>
    <hyperlink ref="B14" r:id="rId7" xr:uid="{9CB1B743-3DEF-D543-9153-EAEC8F58DC25}"/>
    <hyperlink ref="B15" r:id="rId8" xr:uid="{CA77A537-9A68-4D4B-8290-6648C8C86CD4}"/>
    <hyperlink ref="B16" r:id="rId9" xr:uid="{A53D052D-92C7-6B4B-9CD1-0E91562ACACD}"/>
    <hyperlink ref="B17" r:id="rId10" xr:uid="{4D6EB1ED-445E-B444-BD1E-E3CA903163A1}"/>
    <hyperlink ref="B18" r:id="rId11" xr:uid="{0932BD1C-3973-1C4E-810F-623C36151B40}"/>
    <hyperlink ref="B19" r:id="rId12" xr:uid="{B15564E3-A588-D14B-BA1C-84DAD5DFDC00}"/>
    <hyperlink ref="B20" r:id="rId13" xr:uid="{B65AE08C-1D97-C542-97B7-0769D03FA89A}"/>
    <hyperlink ref="B21" r:id="rId14" xr:uid="{E135E2EA-E0EB-134B-B1CF-018484CAD528}"/>
    <hyperlink ref="B22" r:id="rId15" xr:uid="{9D28A27B-0F43-2249-91DB-228FC153F175}"/>
    <hyperlink ref="B23" r:id="rId16" xr:uid="{6B54C349-40EF-944D-935F-31E36BB3DE9D}"/>
    <hyperlink ref="B24" r:id="rId17" xr:uid="{F7899473-CDDE-5D45-B674-1A0028128528}"/>
    <hyperlink ref="B25" r:id="rId18" xr:uid="{F549AD0F-6D6D-C848-A65E-E82C9049F042}"/>
    <hyperlink ref="B26" r:id="rId19" xr:uid="{39D618F2-5154-1942-9CEC-EF40C8E940C5}"/>
    <hyperlink ref="B27" r:id="rId20" xr:uid="{078417CF-C3DB-FD48-A474-74C3368A318A}"/>
    <hyperlink ref="B28" r:id="rId21" xr:uid="{BEE8B51D-2274-EE46-8B37-D4E1A356289F}"/>
    <hyperlink ref="B29" r:id="rId22" xr:uid="{9770C80D-9ED2-B344-8C2F-4B1238C4C7DF}"/>
    <hyperlink ref="B30" r:id="rId23" xr:uid="{46300F4E-8B63-CD46-ADBC-5CB9E8CA6100}"/>
    <hyperlink ref="B31" r:id="rId24" xr:uid="{EE9DBD3B-3B2F-B642-9CBB-CA915C54ADE3}"/>
    <hyperlink ref="B32" r:id="rId25" xr:uid="{7052CA54-2189-A54D-AE7C-141EA2608BB6}"/>
    <hyperlink ref="B33" r:id="rId26" xr:uid="{BFB9DA2D-9A97-4E42-A216-8FDAE04489AE}"/>
    <hyperlink ref="B34" r:id="rId27" xr:uid="{FB3B250F-0A2C-624C-8D22-4C85A65DA125}"/>
    <hyperlink ref="B35" r:id="rId28" xr:uid="{4B31BEDE-1820-8245-8F1A-E713208FD144}"/>
    <hyperlink ref="B36" r:id="rId29" xr:uid="{0DAD605A-8E59-4342-A3D8-3360F86C1EE9}"/>
    <hyperlink ref="B37" r:id="rId30" xr:uid="{42BDA191-30A0-AD45-93EB-9F50A00DEFBF}"/>
    <hyperlink ref="B38" r:id="rId31" xr:uid="{F86045BE-D872-344D-B3D7-8DAFE18DDC57}"/>
    <hyperlink ref="B39" r:id="rId32" xr:uid="{75EFAD5E-0531-3149-AC57-A21FB6E4320C}"/>
    <hyperlink ref="B40" r:id="rId33" xr:uid="{5C7B430D-27CC-1340-9DC0-2056B10BD71F}"/>
    <hyperlink ref="B41" r:id="rId34" xr:uid="{A20960B5-1D26-7E4B-99DC-AD80897E3A33}"/>
    <hyperlink ref="B42" r:id="rId35" xr:uid="{6E8C56C7-F0F3-3E4B-A91A-1F7D9C6F5F47}"/>
    <hyperlink ref="B43" r:id="rId36" xr:uid="{7D6C066E-AEA9-A840-AF4F-6FD3152DE650}"/>
    <hyperlink ref="B44" r:id="rId37" xr:uid="{F08E3F18-9943-544B-A45D-A90FD6148E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CEF7C-DAE6-DF4E-92DE-C6F5F23C26AD}">
  <dimension ref="A1:W52"/>
  <sheetViews>
    <sheetView zoomScale="110" zoomScaleNormal="110" workbookViewId="0">
      <pane xSplit="3" ySplit="3" topLeftCell="K4" activePane="bottomRight" state="frozen"/>
      <selection pane="topRight" activeCell="C1" sqref="C1"/>
      <selection pane="bottomLeft" activeCell="A4" sqref="A4"/>
      <selection pane="bottomRight" activeCell="V8" sqref="V8"/>
    </sheetView>
  </sheetViews>
  <sheetFormatPr baseColWidth="10" defaultColWidth="11" defaultRowHeight="16" x14ac:dyDescent="0.2"/>
  <cols>
    <col min="2" max="2" width="18.6640625" customWidth="1"/>
    <col min="3" max="3" width="29.6640625" customWidth="1"/>
    <col min="4" max="6" width="18" customWidth="1"/>
    <col min="7" max="7" width="17.33203125" customWidth="1"/>
    <col min="8" max="8" width="17.1640625" customWidth="1"/>
    <col min="9" max="9" width="15.6640625" customWidth="1"/>
    <col min="10" max="10" width="14.1640625" customWidth="1"/>
    <col min="11" max="11" width="16.1640625" customWidth="1"/>
    <col min="12" max="12" width="18.1640625" customWidth="1"/>
    <col min="13" max="13" width="17.33203125" customWidth="1"/>
    <col min="14" max="14" width="16.83203125" customWidth="1"/>
    <col min="15" max="15" width="15.5" customWidth="1"/>
    <col min="16" max="16" width="17.1640625" customWidth="1"/>
    <col min="17" max="17" width="20.83203125" customWidth="1"/>
    <col min="18" max="19" width="18.33203125" customWidth="1"/>
    <col min="20" max="20" width="16.5" customWidth="1"/>
    <col min="21" max="21" width="16.1640625" customWidth="1"/>
    <col min="22" max="22" width="15.83203125" bestFit="1" customWidth="1"/>
  </cols>
  <sheetData>
    <row r="1" spans="1:23" ht="17" thickBot="1" x14ac:dyDescent="0.25"/>
    <row r="2" spans="1:23" ht="17" thickBot="1" x14ac:dyDescent="0.25">
      <c r="C2" s="7"/>
      <c r="D2" s="42" t="s">
        <v>205</v>
      </c>
      <c r="E2" s="43"/>
      <c r="F2" s="43"/>
      <c r="G2" s="43"/>
      <c r="H2" s="43"/>
      <c r="I2" s="43"/>
      <c r="J2" s="44" t="s">
        <v>206</v>
      </c>
      <c r="K2" s="44"/>
      <c r="L2" s="44"/>
      <c r="M2" s="44"/>
      <c r="N2" s="44"/>
      <c r="O2" s="44"/>
      <c r="P2" s="43" t="s">
        <v>226</v>
      </c>
      <c r="Q2" s="43"/>
      <c r="R2" s="43"/>
      <c r="S2" s="43"/>
      <c r="T2" s="43"/>
      <c r="U2" s="43"/>
    </row>
    <row r="3" spans="1:23" ht="38" customHeight="1" thickBot="1" x14ac:dyDescent="0.25">
      <c r="A3" s="20" t="s">
        <v>251</v>
      </c>
      <c r="B3" s="20" t="s">
        <v>204</v>
      </c>
      <c r="C3" s="7"/>
      <c r="D3" s="20" t="s">
        <v>199</v>
      </c>
      <c r="E3" s="21" t="s">
        <v>208</v>
      </c>
      <c r="F3" s="22" t="s">
        <v>203</v>
      </c>
      <c r="G3" s="22" t="s">
        <v>202</v>
      </c>
      <c r="H3" s="22" t="s">
        <v>201</v>
      </c>
      <c r="I3" s="22" t="s">
        <v>200</v>
      </c>
      <c r="J3" s="20" t="s">
        <v>207</v>
      </c>
      <c r="K3" s="21" t="s">
        <v>209</v>
      </c>
      <c r="L3" s="22" t="s">
        <v>210</v>
      </c>
      <c r="M3" s="22" t="s">
        <v>211</v>
      </c>
      <c r="N3" s="22" t="s">
        <v>212</v>
      </c>
      <c r="O3" s="22" t="s">
        <v>213</v>
      </c>
      <c r="P3" s="20" t="s">
        <v>227</v>
      </c>
      <c r="Q3" s="21" t="s">
        <v>228</v>
      </c>
      <c r="R3" s="22" t="s">
        <v>229</v>
      </c>
      <c r="S3" s="22" t="s">
        <v>230</v>
      </c>
      <c r="T3" s="22" t="s">
        <v>231</v>
      </c>
      <c r="U3" s="22" t="s">
        <v>232</v>
      </c>
      <c r="V3" s="35" t="s">
        <v>234</v>
      </c>
    </row>
    <row r="4" spans="1:23" ht="17" thickBot="1" x14ac:dyDescent="0.25">
      <c r="A4">
        <v>1</v>
      </c>
      <c r="B4">
        <v>2023</v>
      </c>
      <c r="C4" s="23" t="str">
        <f>'DATA INPUT'!B8</f>
        <v>Mlyn Kolárovo, a. s.</v>
      </c>
      <c r="D4" s="24">
        <f>(('DATA INPUT'!N8/'DATA INPUT'!X8)^(1/'DATA INPUT'!EG8)-1)*100</f>
        <v>2.9137857532931966</v>
      </c>
      <c r="E4" s="25">
        <f>(('DATA INPUT'!N8/'DATA INPUT'!Q8)^(1/$E$45)-1)*100</f>
        <v>14.130191053594965</v>
      </c>
      <c r="F4" s="12">
        <f>(('DATA INPUT'!N8/'DATA INPUT'!O8)^(1/$F$45)-1)*100</f>
        <v>-15.056957904866163</v>
      </c>
      <c r="G4" s="12">
        <f>(('DATA INPUT'!O8/'DATA INPUT'!R8)^(1/$H$45)-1)*100</f>
        <v>20.029789866943549</v>
      </c>
      <c r="H4" s="12">
        <f>(('DATA INPUT'!R8/'DATA INPUT'!U8)^(1/$H$45)-1)*100</f>
        <v>9.8693155535019663</v>
      </c>
      <c r="I4" s="12">
        <f>(('DATA INPUT'!U8/'DATA INPUT'!X8)^(1/$I$45)-1)*100</f>
        <v>-11.039961095400841</v>
      </c>
      <c r="J4" s="24">
        <f>(('DATA INPUT'!CP8/'DATA INPUT'!CZ8)^(1/'DATA INPUT'!EG8)-1)*100</f>
        <v>-5.0804787719793687E-3</v>
      </c>
      <c r="K4" s="25">
        <f>(('DATA INPUT'!CP8/'DATA INPUT'!CS8)^(1/$E$45)-1)*100</f>
        <v>5.2230123261081562</v>
      </c>
      <c r="L4" s="12">
        <f>(('DATA INPUT'!CP8/'DATA INPUT'!CQ8)^(1/$L$45)-1)*100</f>
        <v>-20.151631131959313</v>
      </c>
      <c r="M4" s="12">
        <f>(('DATA INPUT'!CQ8/'DATA INPUT'!CT8)^(1/$M$45)-1)*100</f>
        <v>12.048368056442293</v>
      </c>
      <c r="N4" s="12">
        <f>(('DATA INPUT'!CT8/'DATA INPUT'!CW8)^(1/$N$45)-1)*100</f>
        <v>1.9851516420495541</v>
      </c>
      <c r="O4" s="12">
        <f>(('DATA INPUT'!CW8/'DATA INPUT'!CZ8)^(1/$I$45)-1)*100</f>
        <v>-5.6906833821413034</v>
      </c>
      <c r="P4" s="24">
        <f>(('DATA INPUT'!BH8/'DATA INPUT'!BR8)^(1/$P$45)-1)*100</f>
        <v>11.136064060434725</v>
      </c>
      <c r="Q4" s="25">
        <f>(('DATA INPUT'!BH8/'DATA INPUT'!BK8)^(1/$Q$45)-1)*100</f>
        <v>21.23314253130615</v>
      </c>
      <c r="R4" s="12">
        <f>(('DATA INPUT'!BH8/'DATA INPUT'!BI8)^(1/$R$45)-1)*100</f>
        <v>37.220533399608243</v>
      </c>
      <c r="S4" s="12">
        <f>(('DATA INPUT'!BI8/'DATA INPUT'!BL8)^(1/$S$45)-1)*100</f>
        <v>8.0938862247313956</v>
      </c>
      <c r="T4" s="12">
        <f>(('DATA INPUT'!BL8/'DATA INPUT'!BO8)^(1/$T$45)-1)*100</f>
        <v>-10.301033885770682</v>
      </c>
      <c r="U4" s="12">
        <f>(('DATA INPUT'!BO8/'DATA INPUT'!BR8)^(1/$U$45)-1)*100</f>
        <v>31.963888400195927</v>
      </c>
      <c r="V4" s="24">
        <f>(('DATA INPUT'!CD8/'DATA INPUT'!CN8)^(1/$P$45)-1)*100</f>
        <v>28.550315116657178</v>
      </c>
      <c r="W4" s="5"/>
    </row>
    <row r="5" spans="1:23" ht="17" thickBot="1" x14ac:dyDescent="0.25">
      <c r="A5">
        <v>2</v>
      </c>
      <c r="B5">
        <v>2023</v>
      </c>
      <c r="C5" s="23" t="str">
        <f>'DATA INPUT'!B9</f>
        <v>KLIMAK, s.r.o.</v>
      </c>
      <c r="D5" s="24">
        <f>(('DATA INPUT'!N9/'DATA INPUT'!X9)^(1/'DATA INPUT'!EG9)-1)*100</f>
        <v>13.828445974896631</v>
      </c>
      <c r="E5" s="27">
        <f>(('DATA INPUT'!N9/'DATA INPUT'!Q9)^(1/$E$45)-1)*100</f>
        <v>25.609722379643472</v>
      </c>
      <c r="F5" s="12">
        <f>(('DATA INPUT'!N9/'DATA INPUT'!O9)^(1/$F$45)-1)*100</f>
        <v>32.110348880108262</v>
      </c>
      <c r="G5" s="12">
        <f>(('DATA INPUT'!O9/'DATA INPUT'!R9)^(1/$H$45)-1)*100</f>
        <v>15.595564429190144</v>
      </c>
      <c r="H5" s="12">
        <f>(('DATA INPUT'!R9/'DATA INPUT'!U9)^(1/$H$45)-1)*100</f>
        <v>-3.0960871208173368</v>
      </c>
      <c r="I5" s="12">
        <f>(('DATA INPUT'!U9/'DATA INPUT'!X9)^(1/$I$45)-1)*100</f>
        <v>30.815195509741699</v>
      </c>
      <c r="J5" s="24">
        <f>(('DATA INPUT'!CP9/'DATA INPUT'!CZ9)^(1/'DATA INPUT'!EG9)-1)*100</f>
        <v>8.7355846732299458</v>
      </c>
      <c r="K5" s="25">
        <f>(('DATA INPUT'!CP9/'DATA INPUT'!CS9)^(1/$E$45)-1)*100</f>
        <v>11.666701243687383</v>
      </c>
      <c r="L5" s="12">
        <f>(('DATA INPUT'!CP9/'DATA INPUT'!CQ9)^(1/$L$45)-1)*100</f>
        <v>14.098264068329591</v>
      </c>
      <c r="M5" s="12">
        <f>(('DATA INPUT'!CQ9/'DATA INPUT'!CT9)^(1/$M$45)-1)*100</f>
        <v>6.4396411535093678</v>
      </c>
      <c r="N5" s="12">
        <f>(('DATA INPUT'!CT9/'DATA INPUT'!CW9)^(1/$N$45)-1)*100</f>
        <v>-2.0764570182373432</v>
      </c>
      <c r="O5" s="12">
        <f>(('DATA INPUT'!CW9/'DATA INPUT'!CZ9)^(1/$I$45)-1)*100</f>
        <v>24.818611095340025</v>
      </c>
      <c r="P5" s="24">
        <f>(('DATA INPUT'!BH9/'DATA INPUT'!BR9)^(1/$P$45)-1)*100</f>
        <v>0.31804235912575862</v>
      </c>
      <c r="Q5" s="25">
        <f>(('DATA INPUT'!BH9/'DATA INPUT'!BK9)^(1/$Q$45)-1)*100</f>
        <v>-3.0211004985570722</v>
      </c>
      <c r="R5" s="12">
        <f>(('DATA INPUT'!BH9/'DATA INPUT'!BI9)^(1/$R$45)-1)*100</f>
        <v>3.901441982712095</v>
      </c>
      <c r="S5" s="12">
        <f>(('DATA INPUT'!BI9/'DATA INPUT'!BL9)^(1/$S$45)-1)*100</f>
        <v>-1.0668785472636499</v>
      </c>
      <c r="T5" s="12">
        <f>(('DATA INPUT'!BL9/'DATA INPUT'!BO9)^(1/$T$45)-1)*100</f>
        <v>-1.3606672571191303</v>
      </c>
      <c r="U5" s="12">
        <f>(('DATA INPUT'!BO9/'DATA INPUT'!BR9)^(1/$U$45)-1)*100</f>
        <v>2.2502706305930875</v>
      </c>
      <c r="V5" s="24">
        <f>(('DATA INPUT'!CD9/'DATA INPUT'!CN9)^(1/$P$45)-1)*100</f>
        <v>40.704606885318604</v>
      </c>
      <c r="W5" s="5"/>
    </row>
    <row r="6" spans="1:23" ht="17" thickBot="1" x14ac:dyDescent="0.25">
      <c r="A6">
        <v>3</v>
      </c>
      <c r="B6">
        <v>2023</v>
      </c>
      <c r="C6" s="23" t="e">
        <f>'DATA INPUT'!#REF!</f>
        <v>#REF!</v>
      </c>
      <c r="D6" s="24" t="e">
        <f>(('DATA INPUT'!#REF!/'DATA INPUT'!#REF!)^(1/'DATA INPUT'!#REF!)-1)*100</f>
        <v>#REF!</v>
      </c>
      <c r="E6" s="27" t="e">
        <f>(('DATA INPUT'!#REF!/'DATA INPUT'!#REF!)^(1/$E$45)-1)*100</f>
        <v>#REF!</v>
      </c>
      <c r="F6" s="12" t="e">
        <f>(('DATA INPUT'!#REF!/'DATA INPUT'!#REF!)^(1/$F$45)-1)*100</f>
        <v>#REF!</v>
      </c>
      <c r="G6" s="12" t="e">
        <f>(('DATA INPUT'!#REF!/'DATA INPUT'!#REF!)^(1/$H$45)-1)*100</f>
        <v>#REF!</v>
      </c>
      <c r="H6" s="12" t="e">
        <f>(('DATA INPUT'!#REF!/'DATA INPUT'!#REF!)^(1/$H$45)-1)*100</f>
        <v>#REF!</v>
      </c>
      <c r="I6" s="12">
        <v>0</v>
      </c>
      <c r="J6" s="24" t="e">
        <f>(('DATA INPUT'!#REF!/'DATA INPUT'!#REF!)^(1/'DATA INPUT'!#REF!)-1)*100</f>
        <v>#REF!</v>
      </c>
      <c r="K6" s="25" t="e">
        <f>(('DATA INPUT'!#REF!/'DATA INPUT'!#REF!)^(1/$E$45)-1)*100</f>
        <v>#REF!</v>
      </c>
      <c r="L6" s="12" t="e">
        <f>(('DATA INPUT'!#REF!/'DATA INPUT'!#REF!)^(1/$L$45)-1)*100</f>
        <v>#REF!</v>
      </c>
      <c r="M6" s="12" t="e">
        <f>(('DATA INPUT'!#REF!/'DATA INPUT'!#REF!)^(1/$M$45)-1)*100</f>
        <v>#REF!</v>
      </c>
      <c r="N6" s="12" t="e">
        <f>(('DATA INPUT'!#REF!/'DATA INPUT'!#REF!)^(1/$N$45)-1)*100</f>
        <v>#REF!</v>
      </c>
      <c r="O6" s="12">
        <v>0</v>
      </c>
      <c r="P6" s="24" t="e">
        <f>(('DATA INPUT'!#REF!/'DATA INPUT'!#REF!)^(1/$P$45)-1)*100</f>
        <v>#REF!</v>
      </c>
      <c r="Q6" s="25" t="e">
        <f>(('DATA INPUT'!#REF!/'DATA INPUT'!#REF!)^(1/$Q$45)-1)*100</f>
        <v>#REF!</v>
      </c>
      <c r="R6" s="12" t="e">
        <f>(('DATA INPUT'!#REF!/'DATA INPUT'!#REF!)^(1/$R$45)-1)*100</f>
        <v>#REF!</v>
      </c>
      <c r="S6" s="12" t="e">
        <f>(('DATA INPUT'!#REF!/'DATA INPUT'!#REF!)^(1/$S$45)-1)*100</f>
        <v>#REF!</v>
      </c>
      <c r="T6" s="12" t="e">
        <f>(('DATA INPUT'!#REF!/'DATA INPUT'!#REF!)^(1/$T$45)-1)*100</f>
        <v>#REF!</v>
      </c>
      <c r="U6" s="12">
        <v>0</v>
      </c>
      <c r="V6" s="24" t="e">
        <f>(('DATA INPUT'!#REF!/'DATA INPUT'!#REF!)^(1/7)-1)*100</f>
        <v>#REF!</v>
      </c>
      <c r="W6" s="5"/>
    </row>
    <row r="7" spans="1:23" ht="17" thickBot="1" x14ac:dyDescent="0.25">
      <c r="A7">
        <v>4</v>
      </c>
      <c r="B7">
        <v>2023</v>
      </c>
      <c r="C7" s="23" t="str">
        <f>'DATA INPUT'!B10</f>
        <v>LOKO TRANS Slovakia, s.r.o.</v>
      </c>
      <c r="D7" s="24">
        <f>(('DATA INPUT'!N10/'DATA INPUT'!X10)^(1/'DATA INPUT'!EG10)-1)*100</f>
        <v>9.0949691083242801</v>
      </c>
      <c r="E7" s="27">
        <f>(('DATA INPUT'!N10/'DATA INPUT'!Q10)^(1/$E$45)-1)*100</f>
        <v>26.801004767973467</v>
      </c>
      <c r="F7" s="12">
        <f>(('DATA INPUT'!N10/'DATA INPUT'!O10)^(1/$F$45)-1)*100</f>
        <v>24.409697499117613</v>
      </c>
      <c r="G7" s="12">
        <f>(('DATA INPUT'!O10/'DATA INPUT'!R10)^(1/$H$45)-1)*100</f>
        <v>9.2798473869692533</v>
      </c>
      <c r="H7" s="12">
        <f>(('DATA INPUT'!R10/'DATA INPUT'!U10)^(1/$H$45)-1)*100</f>
        <v>28.316472291231577</v>
      </c>
      <c r="I7" s="12">
        <f>(('DATA INPUT'!U10/'DATA INPUT'!X10)^(1/$I$45)-1)*100</f>
        <v>-8.761791146822107</v>
      </c>
      <c r="J7" s="24">
        <f>(('DATA INPUT'!CP10/'DATA INPUT'!CZ10)^(1/'DATA INPUT'!EG10)-1)*100</f>
        <v>-3.0668030654702583</v>
      </c>
      <c r="K7" s="25">
        <f>(('DATA INPUT'!CP10/'DATA INPUT'!CS10)^(1/$E$45)-1)*100</f>
        <v>13.5372101466952</v>
      </c>
      <c r="L7" s="12">
        <f>(('DATA INPUT'!CP10/'DATA INPUT'!CQ10)^(1/$L$45)-1)*100</f>
        <v>-0.25298229962371632</v>
      </c>
      <c r="M7" s="12">
        <f>(('DATA INPUT'!CQ10/'DATA INPUT'!CT10)^(1/$M$45)-1)*100</f>
        <v>5.9726599897442556</v>
      </c>
      <c r="N7" s="12">
        <f>(('DATA INPUT'!CT10/'DATA INPUT'!CW10)^(1/$N$45)-1)*100</f>
        <v>3.7393546456448323</v>
      </c>
      <c r="O7" s="12">
        <f>(('DATA INPUT'!CW10/'DATA INPUT'!CZ10)^(1/$I$45)-1)*100</f>
        <v>-18.786427353419089</v>
      </c>
      <c r="P7" s="24">
        <f>(('DATA INPUT'!BH10/'DATA INPUT'!BR10)^(1/$P$45)-1)*100</f>
        <v>3.4845987319616523</v>
      </c>
      <c r="Q7" s="25">
        <f>(('DATA INPUT'!BH10/'DATA INPUT'!BK10)^(1/$Q$45)-1)*100</f>
        <v>9.9437394503829601</v>
      </c>
      <c r="R7" s="12">
        <f>(('DATA INPUT'!BH10/'DATA INPUT'!BI10)^(1/$R$45)-1)*100</f>
        <v>-5.8874657893855042</v>
      </c>
      <c r="S7" s="12">
        <f>(('DATA INPUT'!BI10/'DATA INPUT'!BL10)^(1/$S$45)-1)*100</f>
        <v>6.23084629223154</v>
      </c>
      <c r="T7" s="12">
        <f>(('DATA INPUT'!BL10/'DATA INPUT'!BO10)^(1/$T$45)-1)*100</f>
        <v>20.761607211252773</v>
      </c>
      <c r="U7" s="12">
        <f>(('DATA INPUT'!BO10/'DATA INPUT'!BR10)^(1/$U$45)-1)*100</f>
        <v>-10.835827180950242</v>
      </c>
      <c r="V7" s="24">
        <f>(('DATA INPUT'!CD10/'DATA INPUT'!CN10)^(1/$P$45)-1)*100</f>
        <v>22.424430243328565</v>
      </c>
      <c r="W7" s="5"/>
    </row>
    <row r="8" spans="1:23" ht="17" thickBot="1" x14ac:dyDescent="0.25">
      <c r="A8">
        <v>5</v>
      </c>
      <c r="B8">
        <v>2023</v>
      </c>
      <c r="C8" s="23" t="str">
        <f>'DATA INPUT'!B11</f>
        <v>FENESTRA Sk, spol. s r.o.</v>
      </c>
      <c r="D8" s="24">
        <f>(('DATA INPUT'!N11/'DATA INPUT'!X11)^(1/'DATA INPUT'!EG11)-1)*100</f>
        <v>10.581226567464075</v>
      </c>
      <c r="E8" s="27">
        <f>(('DATA INPUT'!N11/'DATA INPUT'!Q11)^(1/$E$45)-1)*100</f>
        <v>14.865831267065577</v>
      </c>
      <c r="F8" s="12">
        <f>(('DATA INPUT'!N11/'DATA INPUT'!O11)^(1/$F$45)-1)*100</f>
        <v>-1.6083589485030081</v>
      </c>
      <c r="G8" s="12">
        <f>(('DATA INPUT'!O11/'DATA INPUT'!R11)^(1/$H$45)-1)*100</f>
        <v>14.206986881951966</v>
      </c>
      <c r="H8" s="12">
        <f>(('DATA INPUT'!R11/'DATA INPUT'!U11)^(1/$H$45)-1)*100</f>
        <v>9.6366531690478041</v>
      </c>
      <c r="I8" s="12">
        <f>(('DATA INPUT'!U11/'DATA INPUT'!X11)^(1/$I$45)-1)*100</f>
        <v>16.108486968488233</v>
      </c>
      <c r="J8" s="24">
        <f>(('DATA INPUT'!CP11/'DATA INPUT'!CZ11)^(1/'DATA INPUT'!EG11)-1)*100</f>
        <v>5.0096020240579353</v>
      </c>
      <c r="K8" s="25">
        <f>(('DATA INPUT'!CP11/'DATA INPUT'!CS11)^(1/$E$45)-1)*100</f>
        <v>-0.21432762419411056</v>
      </c>
      <c r="L8" s="12">
        <f>(('DATA INPUT'!CP11/'DATA INPUT'!CQ11)^(1/$L$45)-1)*100</f>
        <v>-18.892185767851267</v>
      </c>
      <c r="M8" s="12">
        <f>(('DATA INPUT'!CQ11/'DATA INPUT'!CT11)^(1/$M$45)-1)*100</f>
        <v>8.5661737427364049</v>
      </c>
      <c r="N8" s="12">
        <f>(('DATA INPUT'!CT11/'DATA INPUT'!CW11)^(1/$N$45)-1)*100</f>
        <v>1.5041268768247518</v>
      </c>
      <c r="O8" s="12">
        <f>(('DATA INPUT'!CW11/'DATA INPUT'!CZ11)^(1/$I$45)-1)*100</f>
        <v>16.405611045723866</v>
      </c>
      <c r="P8" s="24">
        <f>(('DATA INPUT'!BH11/'DATA INPUT'!BO11)^(1/7)-1)*100</f>
        <v>-0.72076370317356586</v>
      </c>
      <c r="Q8" s="25">
        <f>(('DATA INPUT'!BH11/'DATA INPUT'!BK11)^(1/$Q$45)-1)*100</f>
        <v>4.5171518898543317</v>
      </c>
      <c r="R8" s="12">
        <f>(('DATA INPUT'!BH11/'DATA INPUT'!BI11)^(1/$R$45)-1)*100</f>
        <v>-4.018423866771192</v>
      </c>
      <c r="S8" s="12">
        <f>(('DATA INPUT'!BI11/'DATA INPUT'!BL11)^(1/$S$45)-1)*100</f>
        <v>9.662067520514551</v>
      </c>
      <c r="T8" s="12">
        <f>(('DATA INPUT'!BL11/'DATA INPUT'!BO11)^(1/$T$45)-1)*100</f>
        <v>-9.1027782650969673</v>
      </c>
      <c r="U8" s="12">
        <f>(('DATA INPUT'!BO11/'DATA INPUT'!BR11)^(1/$U$45)-1)*100</f>
        <v>127.61918144794357</v>
      </c>
      <c r="V8" s="24">
        <f>(('DATA INPUT'!CD11/'DATA INPUT'!CK11)^(1/7)-1)*100</f>
        <v>3.1926451572484194</v>
      </c>
      <c r="W8" s="5"/>
    </row>
    <row r="9" spans="1:23" ht="17" thickBot="1" x14ac:dyDescent="0.25">
      <c r="A9">
        <v>6</v>
      </c>
      <c r="B9">
        <v>2023</v>
      </c>
      <c r="C9" s="23" t="str">
        <f>'DATA INPUT'!B12</f>
        <v>ROEZ, s.r.o.</v>
      </c>
      <c r="D9" s="24">
        <f>(('DATA INPUT'!N12/'DATA INPUT'!X12)^(1/'DATA INPUT'!EG12)-1)*100</f>
        <v>11.748150171019578</v>
      </c>
      <c r="E9" s="27">
        <f>(('DATA INPUT'!N12/'DATA INPUT'!Q12)^(1/$E$45)-1)*100</f>
        <v>41.323043460066408</v>
      </c>
      <c r="F9" s="12">
        <f>(('DATA INPUT'!N12/'DATA INPUT'!O12)^(1/$F$45)-1)*100</f>
        <v>25.996477229744229</v>
      </c>
      <c r="G9" s="12">
        <f>(('DATA INPUT'!O12/'DATA INPUT'!R12)^(1/$H$45)-1)*100</f>
        <v>20.773209676200043</v>
      </c>
      <c r="H9" s="12">
        <f>(('DATA INPUT'!R12/'DATA INPUT'!U12)^(1/$H$45)-1)*100</f>
        <v>10.5040669019292</v>
      </c>
      <c r="I9" s="12">
        <f>(('DATA INPUT'!U12/'DATA INPUT'!X12)^(1/$I$45)-1)*100</f>
        <v>4.2508454773441784</v>
      </c>
      <c r="J9" s="24">
        <f>(('DATA INPUT'!CP12/'DATA INPUT'!CZ12)^(1/'DATA INPUT'!EG12)-1)*100</f>
        <v>-5.595679289058209</v>
      </c>
      <c r="K9" s="25">
        <f>(('DATA INPUT'!CP12/'DATA INPUT'!CS12)^(1/$E$45)-1)*100</f>
        <v>19.394084190532791</v>
      </c>
      <c r="L9" s="12">
        <f>(('DATA INPUT'!CP12/'DATA INPUT'!CQ12)^(1/$L$45)-1)*100</f>
        <v>-5.1289316345081826</v>
      </c>
      <c r="M9" s="12">
        <f>(('DATA INPUT'!CQ12/'DATA INPUT'!CT12)^(1/$M$45)-1)*100</f>
        <v>19.65011116709876</v>
      </c>
      <c r="N9" s="12">
        <f>(('DATA INPUT'!CT12/'DATA INPUT'!CW12)^(1/$N$45)-1)*100</f>
        <v>-7.0726374685384785</v>
      </c>
      <c r="O9" s="12">
        <f>(('DATA INPUT'!CW12/'DATA INPUT'!CZ12)^(1/$I$45)-1)*100</f>
        <v>-25.891353555306861</v>
      </c>
      <c r="P9" s="24">
        <f>(('DATA INPUT'!BH12/'DATA INPUT'!BR12)^(1/$P$45)-1)*100</f>
        <v>-11.634085387816739</v>
      </c>
      <c r="Q9" s="25">
        <f>(('DATA INPUT'!BH12/'DATA INPUT'!BK12)^(1/$Q$45)-1)*100</f>
        <v>-1.1721159857024044</v>
      </c>
      <c r="R9" s="12">
        <f>(('DATA INPUT'!BH12/'DATA INPUT'!BI12)^(1/$R$45)-1)*100</f>
        <v>-28.084881243973626</v>
      </c>
      <c r="S9" s="12">
        <f>(('DATA INPUT'!BI12/'DATA INPUT'!BL12)^(1/$S$45)-1)*100</f>
        <v>11.814105943742748</v>
      </c>
      <c r="T9" s="12">
        <f>(('DATA INPUT'!BL12/'DATA INPUT'!BO12)^(1/$T$45)-1)*100</f>
        <v>-6.882327029224955</v>
      </c>
      <c r="U9" s="12">
        <f>(('DATA INPUT'!BO12/'DATA INPUT'!BR12)^(1/$U$45)-1)*100</f>
        <v>-29.018177530551171</v>
      </c>
      <c r="V9" s="24">
        <f>(('DATA INPUT'!CD12/'DATA INPUT'!CN12)^(1/$P$45)-1)*100</f>
        <v>-4.1494516898469396</v>
      </c>
      <c r="W9" s="5"/>
    </row>
    <row r="10" spans="1:23" ht="17" thickBot="1" x14ac:dyDescent="0.25">
      <c r="A10">
        <v>7</v>
      </c>
      <c r="B10">
        <v>2023</v>
      </c>
      <c r="C10" s="23" t="str">
        <f>'DATA INPUT'!B13</f>
        <v>ŠVEC a SPOL, s.r.o.</v>
      </c>
      <c r="D10" s="24">
        <f>(('DATA INPUT'!N13/'DATA INPUT'!X13)^(1/'DATA INPUT'!EG13)-1)*100</f>
        <v>9.389488437456194</v>
      </c>
      <c r="E10" s="27">
        <f>(('DATA INPUT'!N13/'DATA INPUT'!Q13)^(1/$E$45)-1)*100</f>
        <v>10.349601654317532</v>
      </c>
      <c r="F10" s="12">
        <f>(('DATA INPUT'!N13/'DATA INPUT'!O13)^(1/$F$45)-1)*100</f>
        <v>-13.05248748282396</v>
      </c>
      <c r="G10" s="12">
        <f>(('DATA INPUT'!O13/'DATA INPUT'!R13)^(1/$H$45)-1)*100</f>
        <v>9.3347706443238199</v>
      </c>
      <c r="H10" s="12">
        <f>(('DATA INPUT'!R13/'DATA INPUT'!U13)^(1/$H$45)-1)*100</f>
        <v>12.754339757245647</v>
      </c>
      <c r="I10" s="12">
        <f>(('DATA INPUT'!U13/'DATA INPUT'!X13)^(1/$I$45)-1)*100</f>
        <v>18.104528416008204</v>
      </c>
      <c r="J10" s="24">
        <f>(('DATA INPUT'!CP13/'DATA INPUT'!CZ13)^(1/'DATA INPUT'!EG13)-1)*100</f>
        <v>1.1899081631076225</v>
      </c>
      <c r="K10" s="25">
        <f>(('DATA INPUT'!CP13/'DATA INPUT'!CS13)^(1/$E$45)-1)*100</f>
        <v>0.76946594545048708</v>
      </c>
      <c r="L10" s="12">
        <f>(('DATA INPUT'!CP13/'DATA INPUT'!CQ13)^(1/$L$45)-1)*100</f>
        <v>-17.15125760957249</v>
      </c>
      <c r="M10" s="12">
        <f>(('DATA INPUT'!CQ13/'DATA INPUT'!CT13)^(1/$M$45)-1)*100</f>
        <v>5.0100104473536744</v>
      </c>
      <c r="N10" s="12">
        <f>(('DATA INPUT'!CT13/'DATA INPUT'!CW13)^(1/$N$45)-1)*100</f>
        <v>0.75505042664563149</v>
      </c>
      <c r="O10" s="12">
        <f>(('DATA INPUT'!CW13/'DATA INPUT'!CZ13)^(1/$I$45)-1)*100</f>
        <v>5.0937542541820147</v>
      </c>
      <c r="P10" s="24">
        <f>(('DATA INPUT'!BH13/'DATA INPUT'!BR13)^(1/$P$45)-1)*100</f>
        <v>2.0922549505540289</v>
      </c>
      <c r="Q10" s="25">
        <f>(('DATA INPUT'!BH13/'DATA INPUT'!BK13)^(1/$Q$45)-1)*100</f>
        <v>0.54608212525917299</v>
      </c>
      <c r="R10" s="12">
        <f>(('DATA INPUT'!BH13/'DATA INPUT'!BI13)^(1/$R$45)-1)*100</f>
        <v>11.348054055239508</v>
      </c>
      <c r="S10" s="12">
        <f>(('DATA INPUT'!BI13/'DATA INPUT'!BL13)^(1/$S$45)-1)*100</f>
        <v>-1.6926065996778594</v>
      </c>
      <c r="T10" s="12">
        <f>(('DATA INPUT'!BL13/'DATA INPUT'!BO13)^(1/$T$45)-1)*100</f>
        <v>-1.0768622405990969</v>
      </c>
      <c r="U10" s="12">
        <f>(('DATA INPUT'!BO13/'DATA INPUT'!BR13)^(1/$U$45)-1)*100</f>
        <v>6.2994570423289264</v>
      </c>
      <c r="V10" s="24">
        <f>(('DATA INPUT'!CD13/'DATA INPUT'!CN13)^(1/$P$45)-1)*100</f>
        <v>21.60285145020735</v>
      </c>
      <c r="W10" s="5"/>
    </row>
    <row r="11" spans="1:23" ht="17" thickBot="1" x14ac:dyDescent="0.25">
      <c r="A11">
        <v>8</v>
      </c>
      <c r="B11">
        <v>2023</v>
      </c>
      <c r="C11" s="23" t="str">
        <f>'DATA INPUT'!B14</f>
        <v>ZOVOS - EKO, s.r.o.</v>
      </c>
      <c r="D11" s="24">
        <f>(('DATA INPUT'!N14/'DATA INPUT'!X14)^(1/'DATA INPUT'!EG14)-1)*100</f>
        <v>10.440316997936016</v>
      </c>
      <c r="E11" s="27">
        <f>(('DATA INPUT'!N14/'DATA INPUT'!Q14)^(1/$E$45)-1)*100</f>
        <v>20.67560149057821</v>
      </c>
      <c r="F11" s="12">
        <f>(('DATA INPUT'!N14/'DATA INPUT'!O14)^(1/$F$45)-1)*100</f>
        <v>25.694029122243233</v>
      </c>
      <c r="G11" s="12">
        <f>(('DATA INPUT'!O14/'DATA INPUT'!R14)^(1/$H$45)-1)*100</f>
        <v>10.9943119580022</v>
      </c>
      <c r="H11" s="12">
        <f>(('DATA INPUT'!R14/'DATA INPUT'!U14)^(1/$H$45)-1)*100</f>
        <v>2.9796056360868128</v>
      </c>
      <c r="I11" s="12">
        <f>(('DATA INPUT'!U14/'DATA INPUT'!X14)^(1/$I$45)-1)*100</f>
        <v>16.675015237039979</v>
      </c>
      <c r="J11" s="24">
        <f>(('DATA INPUT'!CP14/'DATA INPUT'!CZ14)^(1/'DATA INPUT'!EG14)-1)*100</f>
        <v>-2.5187716638941593</v>
      </c>
      <c r="K11" s="25">
        <f>(('DATA INPUT'!CP14/'DATA INPUT'!CS14)^(1/$E$45)-1)*100</f>
        <v>-0.7677519464611926</v>
      </c>
      <c r="L11" s="12">
        <f>(('DATA INPUT'!CP14/'DATA INPUT'!CQ14)^(1/$L$45)-1)*100</f>
        <v>-11.962625784976844</v>
      </c>
      <c r="M11" s="12">
        <f>(('DATA INPUT'!CQ14/'DATA INPUT'!CT14)^(1/$M$45)-1)*100</f>
        <v>-1.9908807390258576</v>
      </c>
      <c r="N11" s="12">
        <f>(('DATA INPUT'!CT14/'DATA INPUT'!CW14)^(1/$N$45)-1)*100</f>
        <v>-3.9764343389501855</v>
      </c>
      <c r="O11" s="12">
        <f>(('DATA INPUT'!CW14/'DATA INPUT'!CZ14)^(1/$I$45)-1)*100</f>
        <v>0.9664218226302701</v>
      </c>
      <c r="P11" s="24">
        <f>(('DATA INPUT'!BH14/'DATA INPUT'!BR14)^(1/$P$45)-1)*100</f>
        <v>-0.32184579575230687</v>
      </c>
      <c r="Q11" s="25">
        <f>(('DATA INPUT'!BH14/'DATA INPUT'!BK14)^(1/$Q$45)-1)*100</f>
        <v>0.80001154685906961</v>
      </c>
      <c r="R11" s="12">
        <f>(('DATA INPUT'!BH14/'DATA INPUT'!BI14)^(1/$R$45)-1)*100</f>
        <v>3.7657659525213161</v>
      </c>
      <c r="S11" s="12">
        <f>(('DATA INPUT'!BI14/'DATA INPUT'!BL14)^(1/$S$45)-1)*100</f>
        <v>-2.5884315722096818</v>
      </c>
      <c r="T11" s="12">
        <f>(('DATA INPUT'!BL14/'DATA INPUT'!BO14)^(1/$T$45)-1)*100</f>
        <v>-1.2675286716969048</v>
      </c>
      <c r="U11" s="12">
        <f>(('DATA INPUT'!BO14/'DATA INPUT'!BR14)^(1/$U$45)-1)*100</f>
        <v>1.6041347717203447</v>
      </c>
      <c r="V11" s="24">
        <f>(('DATA INPUT'!CD14/'DATA INPUT'!CN14)^(1/$P$45)-1)*100</f>
        <v>14.07167517401593</v>
      </c>
      <c r="W11" s="5"/>
    </row>
    <row r="12" spans="1:23" ht="17" thickBot="1" x14ac:dyDescent="0.25">
      <c r="A12">
        <v>9</v>
      </c>
      <c r="B12">
        <v>2023</v>
      </c>
      <c r="C12" s="23" t="str">
        <f>'DATA INPUT'!B15</f>
        <v>Vinárske závody Topoľčianky, s.r.o.</v>
      </c>
      <c r="D12" s="24">
        <f>(('DATA INPUT'!N15/'DATA INPUT'!X15)^(1/'DATA INPUT'!EG15)-1)*100</f>
        <v>3.6820019195378029</v>
      </c>
      <c r="E12" s="27">
        <f>(('DATA INPUT'!N15/'DATA INPUT'!Q15)^(1/$E$45)-1)*100</f>
        <v>1.6980557862458889</v>
      </c>
      <c r="F12" s="12">
        <f>(('DATA INPUT'!N15/'DATA INPUT'!O15)^(1/$F$45)-1)*100</f>
        <v>17.871098610412428</v>
      </c>
      <c r="G12" s="12">
        <f>(('DATA INPUT'!O15/'DATA INPUT'!R15)^(1/$H$45)-1)*100</f>
        <v>-0.81690190550471886</v>
      </c>
      <c r="H12" s="12">
        <f>(('DATA INPUT'!R15/'DATA INPUT'!U15)^(1/$H$45)-1)*100</f>
        <v>3.9294496902600784</v>
      </c>
      <c r="I12" s="12">
        <f>(('DATA INPUT'!U15/'DATA INPUT'!X15)^(1/$I$45)-1)*100</f>
        <v>4.8576926415241362</v>
      </c>
      <c r="J12" s="24">
        <f>(('DATA INPUT'!CP15/'DATA INPUT'!CZ15)^(1/'DATA INPUT'!EG15)-1)*100</f>
        <v>-4.1253759988232552</v>
      </c>
      <c r="K12" s="25">
        <f>(('DATA INPUT'!CP15/'DATA INPUT'!CS15)^(1/$E$45)-1)*100</f>
        <v>-6.7449840361675006</v>
      </c>
      <c r="L12" s="12">
        <f>(('DATA INPUT'!CP15/'DATA INPUT'!CQ15)^(1/$L$45)-1)*100</f>
        <v>6.6548511283030631</v>
      </c>
      <c r="M12" s="12">
        <f>(('DATA INPUT'!CQ15/'DATA INPUT'!CT15)^(1/$M$45)-1)*100</f>
        <v>-7.1112533142375529</v>
      </c>
      <c r="N12" s="12">
        <f>(('DATA INPUT'!CT15/'DATA INPUT'!CW15)^(1/$N$45)-1)*100</f>
        <v>-6.102325670575615</v>
      </c>
      <c r="O12" s="12">
        <f>(('DATA INPUT'!CW15/'DATA INPUT'!CZ15)^(1/$I$45)-1)*100</f>
        <v>-3.8457111338666694</v>
      </c>
      <c r="P12" s="24">
        <f>(('DATA INPUT'!BH15/'DATA INPUT'!BR15)^(1/$P$45)-1)*100</f>
        <v>-3.9704757704738469</v>
      </c>
      <c r="Q12" s="25">
        <f>(('DATA INPUT'!BH15/'DATA INPUT'!BK15)^(1/$Q$45)-1)*100</f>
        <v>-9.5109849278598997</v>
      </c>
      <c r="R12" s="12">
        <f>(('DATA INPUT'!BH15/'DATA INPUT'!BI15)^(1/$R$45)-1)*100</f>
        <v>7.7412495950056393</v>
      </c>
      <c r="S12" s="12">
        <f>(('DATA INPUT'!BI15/'DATA INPUT'!BL15)^(1/$S$45)-1)*100</f>
        <v>-9.8529113582789929</v>
      </c>
      <c r="T12" s="12">
        <f>(('DATA INPUT'!BL15/'DATA INPUT'!BO15)^(1/$T$45)-1)*100</f>
        <v>-3.3374544041571697</v>
      </c>
      <c r="U12" s="12">
        <f>(('DATA INPUT'!BO15/'DATA INPUT'!BR15)^(1/$U$45)-1)*100</f>
        <v>-2.1985438322181028</v>
      </c>
      <c r="V12" s="24">
        <f>(('DATA INPUT'!CD15/'DATA INPUT'!CN15)^(1/$P$45)-1)*100</f>
        <v>1.5819211973850722</v>
      </c>
      <c r="W12" s="5"/>
    </row>
    <row r="13" spans="1:23" ht="17" thickBot="1" x14ac:dyDescent="0.25">
      <c r="A13">
        <v>10</v>
      </c>
      <c r="B13">
        <v>2024</v>
      </c>
      <c r="C13" s="23" t="str">
        <f>'DATA INPUT'!B16</f>
        <v>RETIC, s.r.o.</v>
      </c>
      <c r="D13" s="24">
        <f>(('DATA INPUT'!N16/'DATA INPUT'!X16)^(1/'DATA INPUT'!EG16)-1)*100</f>
        <v>3.7192617241555537</v>
      </c>
      <c r="E13" s="27">
        <f>(('DATA INPUT'!M16/'DATA INPUT'!P16)^(1/$E$45)-1)*100</f>
        <v>-7.0937366306963456</v>
      </c>
      <c r="F13" s="12">
        <f>(('DATA INPUT'!M16/'DATA INPUT'!O16)^(1/$F$46)-1)*100</f>
        <v>-9.5672525072294299</v>
      </c>
      <c r="G13" s="12">
        <f>(('DATA INPUT'!O16/'DATA INPUT'!R16)^(1/$H$45)-1)*100</f>
        <v>13.675011550112348</v>
      </c>
      <c r="H13" s="12">
        <f>(('DATA INPUT'!R16/'DATA INPUT'!U16)^(1/$H$45)-1)*100</f>
        <v>4.7187856403405393</v>
      </c>
      <c r="I13" s="12">
        <f>(('DATA INPUT'!U16/'DATA INPUT'!X16)^(1/$I$45)-1)*100</f>
        <v>3.1731453171243151</v>
      </c>
      <c r="J13" s="24">
        <f>(('DATA INPUT'!CO16/'DATA INPUT'!CZ16)^(1/'DATA INPUT'!EG16)-1)*100</f>
        <v>-0.5249156301583402</v>
      </c>
      <c r="K13" s="27">
        <f>(('DATA INPUT'!CO16/'DATA INPUT'!CR16)^(1/$K$45)-1)*100</f>
        <v>-6.7183471730924316</v>
      </c>
      <c r="L13" s="12">
        <f>(('DATA INPUT'!CO16/'DATA INPUT'!CQ16)^(1/$L$46)-1)*100</f>
        <v>-11.327653646590585</v>
      </c>
      <c r="M13" s="12">
        <f>(('DATA INPUT'!CQ16/'DATA INPUT'!CT16)^(1/$M$45)-1)*100</f>
        <v>9.5234911012591859</v>
      </c>
      <c r="N13" s="12">
        <f>(('DATA INPUT'!CT16/'DATA INPUT'!CW16)^(1/$N$45)-1)*100</f>
        <v>-1.5821072259056268</v>
      </c>
      <c r="O13" s="12">
        <f>(('DATA INPUT'!CW16/'DATA INPUT'!CZ16)^(1/$I$45)-1)*100</f>
        <v>-1.4070900589472246</v>
      </c>
      <c r="P13" s="24">
        <f>(('DATA INPUT'!BG16/'DATA INPUT'!BR16)^(1/$P$45)-1)*100</f>
        <v>1.6926481705361374</v>
      </c>
      <c r="Q13" s="24">
        <f>(('DATA INPUT'!BG16/'DATA INPUT'!BJ16)^(1/$Q$45)-1)*100</f>
        <v>-16.048688039753667</v>
      </c>
      <c r="R13" s="12">
        <f>(('DATA INPUT'!BG16/'DATA INPUT'!BI16)^(1/$R$46)-1)*100</f>
        <v>-17.780713409078462</v>
      </c>
      <c r="S13" s="12">
        <f>(('DATA INPUT'!BI16/'DATA INPUT'!BL16)^(1/$S$45)-1)*100</f>
        <v>14.942937100591225</v>
      </c>
      <c r="T13" s="12">
        <f>(('DATA INPUT'!BL16/'DATA INPUT'!BO16)^(1/$T$45)-1)*100</f>
        <v>-4.2021096660512347</v>
      </c>
      <c r="U13" s="12">
        <f>(('DATA INPUT'!BO16/'DATA INPUT'!BR16)^(1/$U$45)-1)*100</f>
        <v>9.4320373641916468</v>
      </c>
      <c r="V13" s="24">
        <f>(('DATA INPUT'!CD16/'DATA INPUT'!CN16)^(1/$P$45)-1)*100</f>
        <v>9.8969371030251274</v>
      </c>
      <c r="W13" s="5"/>
    </row>
    <row r="14" spans="1:23" ht="17" thickBot="1" x14ac:dyDescent="0.25">
      <c r="A14">
        <v>11</v>
      </c>
      <c r="B14">
        <v>2023</v>
      </c>
      <c r="C14" s="23" t="str">
        <f>'DATA INPUT'!B17</f>
        <v>HSH spoločnosť s ručením obmedzeným</v>
      </c>
      <c r="D14" s="24">
        <f>(('DATA INPUT'!N17/'DATA INPUT'!X17)^(1/'DATA INPUT'!EG17)-1)*100</f>
        <v>2.6484594985062282</v>
      </c>
      <c r="E14" s="27">
        <f>(('DATA INPUT'!N17/'DATA INPUT'!Q17)^(1/$E$45)-1)*100</f>
        <v>10.272321243494687</v>
      </c>
      <c r="F14" s="12">
        <f>(('DATA INPUT'!N17/'DATA INPUT'!O17)^(1/$F$45)-1)*100</f>
        <v>7.6768104959811012</v>
      </c>
      <c r="G14" s="12">
        <f>(('DATA INPUT'!O17/'DATA INPUT'!R17)^(1/$H$45)-1)*100</f>
        <v>8.7110108141221545</v>
      </c>
      <c r="H14" s="12">
        <f>(('DATA INPUT'!R17/'DATA INPUT'!U17)^(1/$H$45)-1)*100</f>
        <v>3.5343750745606473</v>
      </c>
      <c r="I14" s="12">
        <f>(('DATA INPUT'!U17/'DATA INPUT'!X17)^(1/$I$45)-1)*100</f>
        <v>-4.5974233773439011</v>
      </c>
      <c r="J14" s="24">
        <f>(('DATA INPUT'!CP17/'DATA INPUT'!CZ17)^(1/'DATA INPUT'!EG17)-1)*100</f>
        <v>-2.3093312976939506</v>
      </c>
      <c r="K14" s="25">
        <f>(('DATA INPUT'!CP17/'DATA INPUT'!CS17)^(1/$E$45)-1)*100</f>
        <v>6.9189265372954445</v>
      </c>
      <c r="L14" s="12">
        <f>(('DATA INPUT'!CP17/'DATA INPUT'!CQ17)^(1/$L$45)-1)*100</f>
        <v>5.2022035110149245</v>
      </c>
      <c r="M14" s="12">
        <f>(('DATA INPUT'!CQ17/'DATA INPUT'!CT17)^(1/$M$45)-1)*100</f>
        <v>5.4552527031576536</v>
      </c>
      <c r="N14" s="12">
        <f>(('DATA INPUT'!CT17/'DATA INPUT'!CW17)^(1/$N$45)-1)*100</f>
        <v>-7.6476924451538526</v>
      </c>
      <c r="O14" s="12">
        <f>(('DATA INPUT'!CW17/'DATA INPUT'!CZ17)^(1/$I$45)-1)*100</f>
        <v>-7.3304497618256415</v>
      </c>
      <c r="P14" s="24">
        <f>(('DATA INPUT'!BH17/'DATA INPUT'!BR17)^(1/$P$45)-1)*100</f>
        <v>-0.60025798863559965</v>
      </c>
      <c r="Q14" s="25">
        <f>(('DATA INPUT'!BH17/'DATA INPUT'!BK17)^(1/$Q$45)-1)*100</f>
        <v>-2.2744341588218142</v>
      </c>
      <c r="R14" s="12">
        <f>(('DATA INPUT'!BH17/'DATA INPUT'!BI17)^(1/$R$45)-1)*100</f>
        <v>-0.92303957052122243</v>
      </c>
      <c r="S14" s="12">
        <f>(('DATA INPUT'!BI17/'DATA INPUT'!BL17)^(1/$S$45)-1)*100</f>
        <v>-0.63581520749294018</v>
      </c>
      <c r="T14" s="12">
        <f>(('DATA INPUT'!BL17/'DATA INPUT'!BO17)^(1/$T$45)-1)*100</f>
        <v>-0.71197519221309902</v>
      </c>
      <c r="U14" s="12">
        <f>(('DATA INPUT'!BO17/'DATA INPUT'!BR17)^(1/$U$45)-1)*100</f>
        <v>-0.34481778496935345</v>
      </c>
      <c r="V14" s="24">
        <f>(('DATA INPUT'!CD17/'DATA INPUT'!CN17)^(1/$P$45)-1)*100</f>
        <v>1.5326802622876556</v>
      </c>
      <c r="W14" s="5"/>
    </row>
    <row r="15" spans="1:23" ht="17" thickBot="1" x14ac:dyDescent="0.25">
      <c r="A15">
        <v>12</v>
      </c>
      <c r="B15">
        <v>2023</v>
      </c>
      <c r="C15" s="23" t="str">
        <f>'DATA INPUT'!B18</f>
        <v>HoReCup, a.s.</v>
      </c>
      <c r="D15" s="24">
        <f>(('DATA INPUT'!N18/'DATA INPUT'!X18)^(1/'DATA INPUT'!EG18)-1)*100</f>
        <v>9.7533106455566898</v>
      </c>
      <c r="E15" s="27">
        <f>(('DATA INPUT'!N18/'DATA INPUT'!Q18)^(1/$E$45)-1)*100</f>
        <v>22.158519218399441</v>
      </c>
      <c r="F15" s="12">
        <f>(('DATA INPUT'!N18/'DATA INPUT'!O18)^(1/$F$45)-1)*100</f>
        <v>10.217878009904279</v>
      </c>
      <c r="G15" s="12">
        <f>(('DATA INPUT'!O18/'DATA INPUT'!R18)^(1/$H$45)-1)*100</f>
        <v>7.397924955881785</v>
      </c>
      <c r="H15" s="12">
        <f>(('DATA INPUT'!R18/'DATA INPUT'!U18)^(1/$H$45)-1)*100</f>
        <v>13.996605777305371</v>
      </c>
      <c r="I15" s="12">
        <f>(('DATA INPUT'!U18/'DATA INPUT'!X18)^(1/$I$45)-1)*100</f>
        <v>11.231078517086978</v>
      </c>
      <c r="J15" s="24">
        <f>(('DATA INPUT'!CP18/'DATA INPUT'!CZ18)^(1/'DATA INPUT'!EG18)-1)*100</f>
        <v>-1.9277618665126228</v>
      </c>
      <c r="K15" s="25">
        <f>(('DATA INPUT'!CP18/'DATA INPUT'!CS18)^(1/$E$45)-1)*100</f>
        <v>8.3577116462662637</v>
      </c>
      <c r="L15" s="12">
        <f>(('DATA INPUT'!CP18/'DATA INPUT'!CQ18)^(1/$L$45)-1)*100</f>
        <v>-3.766530013752456</v>
      </c>
      <c r="M15" s="12">
        <f>(('DATA INPUT'!CQ18/'DATA INPUT'!CT18)^(1/$M$45)-1)*100</f>
        <v>14.050722148875639</v>
      </c>
      <c r="N15" s="12">
        <f>(('DATA INPUT'!CT18/'DATA INPUT'!CW18)^(1/$N$45)-1)*100</f>
        <v>-3.5180762295701884</v>
      </c>
      <c r="O15" s="12">
        <f>(('DATA INPUT'!CW18/'DATA INPUT'!CZ18)^(1/$I$45)-1)*100</f>
        <v>-14.293003716994212</v>
      </c>
      <c r="P15" s="24">
        <f>(('DATA INPUT'!BH18/'DATA INPUT'!BR18)^(1/$P$45)-1)*100</f>
        <v>4.4413656325598794</v>
      </c>
      <c r="Q15" s="25">
        <f>(('DATA INPUT'!BH18/'DATA INPUT'!BK18)^(1/$Q$45)-1)*100</f>
        <v>18.951104228231653</v>
      </c>
      <c r="R15" s="12">
        <f>(('DATA INPUT'!BH18/'DATA INPUT'!BI18)^(1/$R$45)-1)*100</f>
        <v>22.11142410259772</v>
      </c>
      <c r="S15" s="12">
        <f>(('DATA INPUT'!BI18/'DATA INPUT'!BL18)^(1/$S$45)-1)*100</f>
        <v>9.9338443570402788</v>
      </c>
      <c r="T15" s="12">
        <f>(('DATA INPUT'!BL18/'DATA INPUT'!BO18)^(1/$T$45)-1)*100</f>
        <v>-1.7654536830291945</v>
      </c>
      <c r="U15" s="12">
        <f>(('DATA INPUT'!BO18/'DATA INPUT'!BR18)^(1/$U$45)-1)*100</f>
        <v>0.13687826364143785</v>
      </c>
      <c r="V15" s="24">
        <f>(('DATA INPUT'!CD18/'DATA INPUT'!CN18)^(1/$P$45)-1)*100</f>
        <v>23.267191707395352</v>
      </c>
      <c r="W15" s="5"/>
    </row>
    <row r="16" spans="1:23" ht="17" thickBot="1" x14ac:dyDescent="0.25">
      <c r="A16">
        <v>13</v>
      </c>
      <c r="B16">
        <v>2024</v>
      </c>
      <c r="C16" s="23" t="str">
        <f>'DATA INPUT'!B19</f>
        <v>CAMPRI, spol. s r.o.</v>
      </c>
      <c r="D16" s="24">
        <f>(('DATA INPUT'!N19/'DATA INPUT'!X19)^(1/'DATA INPUT'!EG19)-1)*100</f>
        <v>4.2545847603130849</v>
      </c>
      <c r="E16" s="27">
        <f>(('DATA INPUT'!M19/'DATA INPUT'!P19)^(1/$E$45)-1)*100</f>
        <v>10.632202277292935</v>
      </c>
      <c r="F16" s="12">
        <f>(('DATA INPUT'!M19/'DATA INPUT'!O19)^(1/$F$46)-1)*100</f>
        <v>0.17251193322660452</v>
      </c>
      <c r="G16" s="12">
        <f>(('DATA INPUT'!O19/'DATA INPUT'!R19)^(1/$H$45)-1)*100</f>
        <v>13.698271876652001</v>
      </c>
      <c r="H16" s="12">
        <f>(('DATA INPUT'!R19/'DATA INPUT'!U19)^(1/$H$45)-1)*100</f>
        <v>-0.9481425220614903</v>
      </c>
      <c r="I16" s="12">
        <f>(('DATA INPUT'!U19/'DATA INPUT'!X19)^(1/$I$45)-1)*100</f>
        <v>11.331134316668479</v>
      </c>
      <c r="J16" s="24">
        <f>(('DATA INPUT'!CO19/'DATA INPUT'!CZ19)^(1/'DATA INPUT'!EG19)-1)*100</f>
        <v>1.4513101311578458</v>
      </c>
      <c r="K16" s="27">
        <f>(('DATA INPUT'!CO19/'DATA INPUT'!CR19)^(1/$K$45)-1)*100</f>
        <v>3.4593228956188771</v>
      </c>
      <c r="L16" s="12">
        <f>(('DATA INPUT'!CO19/'DATA INPUT'!CQ19)^(1/$L$46)-1)*100</f>
        <v>1.5591222557629791</v>
      </c>
      <c r="M16" s="12">
        <f>(('DATA INPUT'!CQ19/'DATA INPUT'!CT19)^(1/$M$45)-1)*100</f>
        <v>10.390194533455466</v>
      </c>
      <c r="N16" s="12">
        <f>(('DATA INPUT'!CT19/'DATA INPUT'!CW19)^(1/$N$45)-1)*100</f>
        <v>-5.7617765354132651</v>
      </c>
      <c r="O16" s="12">
        <f>(('DATA INPUT'!CW19/'DATA INPUT'!CZ19)^(1/$I$45)-1)*100</f>
        <v>0.30160237252836453</v>
      </c>
      <c r="P16" s="24">
        <f>(('DATA INPUT'!BG19/'DATA INPUT'!BR19)^(1/$P$45)-1)*100</f>
        <v>-0.11323198074933982</v>
      </c>
      <c r="Q16" s="24">
        <f>(('DATA INPUT'!BG19/'DATA INPUT'!BJ19)^(1/$Q$45)-1)*100</f>
        <v>-1.8005443454431114</v>
      </c>
      <c r="R16" s="12">
        <f>(('DATA INPUT'!BG19/'DATA INPUT'!BI19)^(1/$R$46)-1)*100</f>
        <v>-15.278190595727759</v>
      </c>
      <c r="S16" s="12">
        <f>(('DATA INPUT'!BI19/'DATA INPUT'!BL19)^(1/$S$45)-1)*100</f>
        <v>15.889729206012282</v>
      </c>
      <c r="T16" s="12">
        <f>(('DATA INPUT'!BL19/'DATA INPUT'!BO19)^(1/$T$45)-1)*100</f>
        <v>-7.3941711931261977</v>
      </c>
      <c r="U16" s="12">
        <f>(('DATA INPUT'!BO19/'DATA INPUT'!BR19)^(1/$U$45)-1)*100</f>
        <v>3.6763703650475321</v>
      </c>
      <c r="V16" s="24">
        <f>(('DATA INPUT'!CD19/'DATA INPUT'!CN19)^(1/$P$45)-1)*100</f>
        <v>3.914318311011078</v>
      </c>
      <c r="W16" s="5"/>
    </row>
    <row r="17" spans="1:23" ht="17" thickBot="1" x14ac:dyDescent="0.25">
      <c r="A17">
        <v>14</v>
      </c>
      <c r="B17">
        <v>2024</v>
      </c>
      <c r="C17" s="23" t="str">
        <f>'DATA INPUT'!B20</f>
        <v>Welding, s.r.o.</v>
      </c>
      <c r="D17" s="24">
        <f>(('DATA INPUT'!N20/'DATA INPUT'!X20)^(1/'DATA INPUT'!EG20)-1)*100</f>
        <v>1.9209535683724743</v>
      </c>
      <c r="E17" s="27">
        <f>(('DATA INPUT'!M20/'DATA INPUT'!P20)^(1/$E$45)-1)*100</f>
        <v>15.858010121017973</v>
      </c>
      <c r="F17" s="12">
        <f>(('DATA INPUT'!M20/'DATA INPUT'!O20)^(1/$F$46)-1)*100</f>
        <v>0.99288367952117262</v>
      </c>
      <c r="G17" s="12">
        <f>(('DATA INPUT'!O20/'DATA INPUT'!R20)^(1/$H$45)-1)*100</f>
        <v>2.573954660651312</v>
      </c>
      <c r="H17" s="12">
        <f>(('DATA INPUT'!R20/'DATA INPUT'!U20)^(1/$H$45)-1)*100</f>
        <v>5.4981203968487602</v>
      </c>
      <c r="I17" s="12">
        <f>(('DATA INPUT'!U20/'DATA INPUT'!X20)^(1/$I$45)-1)*100</f>
        <v>-1.4527138179386667</v>
      </c>
      <c r="J17" s="24">
        <f>(('DATA INPUT'!CO20/'DATA INPUT'!CZ20)^(1/'DATA INPUT'!EG20)-1)*100</f>
        <v>-3.6788513830249614</v>
      </c>
      <c r="K17" s="27">
        <f>(('DATA INPUT'!CO20/'DATA INPUT'!CR20)^(1/$K$45)-1)*100</f>
        <v>2.8282064979821886</v>
      </c>
      <c r="L17" s="12">
        <f>(('DATA INPUT'!CO20/'DATA INPUT'!CQ20)^(1/$L$46)-1)*100</f>
        <v>-8.7450001812345626</v>
      </c>
      <c r="M17" s="12">
        <f>(('DATA INPUT'!CQ20/'DATA INPUT'!CT20)^(1/$M$45)-1)*100</f>
        <v>5.9561343175427384</v>
      </c>
      <c r="N17" s="12">
        <f>(('DATA INPUT'!CT20/'DATA INPUT'!CW20)^(1/$N$45)-1)*100</f>
        <v>-2.1552816294649335</v>
      </c>
      <c r="O17" s="12">
        <f>(('DATA INPUT'!CW20/'DATA INPUT'!CZ20)^(1/$I$45)-1)*100</f>
        <v>-10.639664909958102</v>
      </c>
      <c r="P17" s="24">
        <f>(('DATA INPUT'!BG20/'DATA INPUT'!BR20)^(1/$P$45)-1)*100</f>
        <v>0.69199281573952831</v>
      </c>
      <c r="Q17" s="24">
        <f>(('DATA INPUT'!BG20/'DATA INPUT'!BJ20)^(1/$Q$45)-1)*100</f>
        <v>9.9862334640978609</v>
      </c>
      <c r="R17" s="12">
        <f>(('DATA INPUT'!BG20/'DATA INPUT'!BI20)^(1/$R$46)-1)*100</f>
        <v>4.5581326364791952</v>
      </c>
      <c r="S17" s="12">
        <f>(('DATA INPUT'!BI20/'DATA INPUT'!BL20)^(1/$S$45)-1)*100</f>
        <v>2.3324688663348914</v>
      </c>
      <c r="T17" s="12">
        <f>(('DATA INPUT'!BL20/'DATA INPUT'!BO20)^(1/$T$45)-1)*100</f>
        <v>-1.5753309220523426</v>
      </c>
      <c r="U17" s="12">
        <f>(('DATA INPUT'!BO20/'DATA INPUT'!BR20)^(1/$U$45)-1)*100</f>
        <v>-1.3810230408782265</v>
      </c>
      <c r="V17" s="24">
        <f>(('DATA INPUT'!CD20/'DATA INPUT'!CN20)^(1/$P$45)-1)*100</f>
        <v>7.3418517758942814</v>
      </c>
      <c r="W17" s="5"/>
    </row>
    <row r="18" spans="1:23" ht="17" thickBot="1" x14ac:dyDescent="0.25">
      <c r="A18">
        <v>15</v>
      </c>
      <c r="B18">
        <v>2023</v>
      </c>
      <c r="C18" s="23" t="str">
        <f>'DATA INPUT'!B21</f>
        <v>SOFA TREND, s.r.o.</v>
      </c>
      <c r="D18" s="24">
        <f>(('DATA INPUT'!N21/'DATA INPUT'!X21)^(1/'DATA INPUT'!EG21)-1)*100</f>
        <v>7.0682059566363753</v>
      </c>
      <c r="E18" s="27">
        <f>(('DATA INPUT'!N21/'DATA INPUT'!Q21)^(1/$E$45)-1)*100</f>
        <v>8.9043315286374778</v>
      </c>
      <c r="F18" s="12">
        <f>(('DATA INPUT'!N21/'DATA INPUT'!O21)^(1/$F$45)-1)*100</f>
        <v>-13.857810521582149</v>
      </c>
      <c r="G18" s="12">
        <f>(('DATA INPUT'!O21/'DATA INPUT'!R21)^(1/$H$45)-1)*100</f>
        <v>18.09129441199304</v>
      </c>
      <c r="H18" s="12">
        <f>(('DATA INPUT'!R21/'DATA INPUT'!U21)^(1/$H$45)-1)*100</f>
        <v>7.5048455485825727</v>
      </c>
      <c r="I18" s="12">
        <f>(('DATA INPUT'!U21/'DATA INPUT'!X21)^(1/$I$45)-1)*100</f>
        <v>6.3418071120761699</v>
      </c>
      <c r="J18" s="24">
        <f>(('DATA INPUT'!CP21/'DATA INPUT'!CZ21)^(1/'DATA INPUT'!EG21)-1)*100</f>
        <v>-6.2389953837387102</v>
      </c>
      <c r="K18" s="25">
        <f>(('DATA INPUT'!CP21/'DATA INPUT'!CS21)^(1/$E$45)-1)*100</f>
        <v>-3.8216303209548941</v>
      </c>
      <c r="L18" s="12">
        <f>(('DATA INPUT'!CP21/'DATA INPUT'!CQ21)^(1/$L$45)-1)*100</f>
        <v>-20.34642514231685</v>
      </c>
      <c r="M18" s="12">
        <f>(('DATA INPUT'!CQ21/'DATA INPUT'!CT21)^(1/$M$45)-1)*100</f>
        <v>1.3228441296265547</v>
      </c>
      <c r="N18" s="12">
        <f>(('DATA INPUT'!CT21/'DATA INPUT'!CW21)^(1/$N$45)-1)*100</f>
        <v>-9.5147258211884527</v>
      </c>
      <c r="O18" s="12">
        <f>(('DATA INPUT'!CW21/'DATA INPUT'!CZ21)^(1/$I$45)-1)*100</f>
        <v>-7.0902649673193707</v>
      </c>
      <c r="P18" s="24">
        <f>(('DATA INPUT'!BH21/'DATA INPUT'!BR21)^(1/$P$45)-1)*100</f>
        <v>-0.98291752293971912</v>
      </c>
      <c r="Q18" s="25">
        <f>(('DATA INPUT'!BH21/'DATA INPUT'!BK21)^(1/$Q$45)-1)*100</f>
        <v>-1.425889278476089</v>
      </c>
      <c r="R18" s="12">
        <f>(('DATA INPUT'!BH21/'DATA INPUT'!BI21)^(1/$R$45)-1)*100</f>
        <v>0.1603344730067624</v>
      </c>
      <c r="S18" s="12">
        <f>(('DATA INPUT'!BI21/'DATA INPUT'!BL21)^(1/$S$45)-1)*100</f>
        <v>-1.3730017859588939</v>
      </c>
      <c r="T18" s="12">
        <f>(('DATA INPUT'!BL21/'DATA INPUT'!BO21)^(1/$T$45)-1)*100</f>
        <v>-2.5458640775860131</v>
      </c>
      <c r="U18" s="12">
        <f>(('DATA INPUT'!BO21/'DATA INPUT'!BR21)^(1/$U$45)-1)*100</f>
        <v>0.6172415285193189</v>
      </c>
      <c r="V18" s="24">
        <f>(('DATA INPUT'!CD21/'DATA INPUT'!CN21)^(1/$P$45)-1)*100</f>
        <v>7.2185975000301772</v>
      </c>
      <c r="W18" s="5"/>
    </row>
    <row r="19" spans="1:23" ht="17" thickBot="1" x14ac:dyDescent="0.25">
      <c r="A19">
        <v>16</v>
      </c>
      <c r="B19">
        <v>2024</v>
      </c>
      <c r="C19" s="23" t="e">
        <f>'DATA INPUT'!#REF!</f>
        <v>#REF!</v>
      </c>
      <c r="D19" s="24" t="e">
        <f>(('DATA INPUT'!#REF!/'DATA INPUT'!#REF!)^(1/'DATA INPUT'!#REF!)-1)*100</f>
        <v>#REF!</v>
      </c>
      <c r="E19" s="27" t="e">
        <f>F19</f>
        <v>#REF!</v>
      </c>
      <c r="F19" s="12" t="e">
        <f>(('DATA INPUT'!#REF!/'DATA INPUT'!#REF!)^(1/$F$45)-1)*100</f>
        <v>#REF!</v>
      </c>
      <c r="G19" s="12">
        <v>0</v>
      </c>
      <c r="H19" s="12">
        <v>0</v>
      </c>
      <c r="I19" s="12">
        <v>0</v>
      </c>
      <c r="J19" s="24" t="e">
        <f>(('DATA INPUT'!#REF!/'DATA INPUT'!#REF!)^(1/'DATA INPUT'!#REF!)-1)*100</f>
        <v>#REF!</v>
      </c>
      <c r="K19" s="25" t="e">
        <f>L19</f>
        <v>#REF!</v>
      </c>
      <c r="L19" s="12" t="e">
        <f>(('DATA INPUT'!#REF!/'DATA INPUT'!#REF!)^(1/1)-1)*100</f>
        <v>#REF!</v>
      </c>
      <c r="M19" s="12">
        <v>0</v>
      </c>
      <c r="N19" s="12">
        <v>0</v>
      </c>
      <c r="O19" s="12">
        <v>0</v>
      </c>
      <c r="P19" s="24">
        <v>0</v>
      </c>
      <c r="Q19" s="24">
        <v>0</v>
      </c>
      <c r="R19" s="12">
        <v>0</v>
      </c>
      <c r="S19" s="12">
        <v>0</v>
      </c>
      <c r="T19" s="12">
        <v>0</v>
      </c>
      <c r="U19" s="12">
        <v>0</v>
      </c>
      <c r="V19" s="24" t="e">
        <f>(('DATA INPUT'!#REF!/'DATA INPUT'!#REF!)^(1/$P$45)-1)*100</f>
        <v>#REF!</v>
      </c>
      <c r="W19" s="5"/>
    </row>
    <row r="20" spans="1:23" ht="17" thickBot="1" x14ac:dyDescent="0.25">
      <c r="A20">
        <v>17</v>
      </c>
      <c r="B20">
        <v>2023</v>
      </c>
      <c r="C20" s="23" t="str">
        <f>'DATA INPUT'!B22</f>
        <v>TECHNOV, s.r.o.</v>
      </c>
      <c r="D20" s="24">
        <f>(('DATA INPUT'!N22/'DATA INPUT'!X22)^(1/'DATA INPUT'!EG22)-1)*100</f>
        <v>19.32300165939904</v>
      </c>
      <c r="E20" s="27">
        <f>(('DATA INPUT'!N22/'DATA INPUT'!Q22)^(1/$E$45)-1)*100</f>
        <v>21.456688507497844</v>
      </c>
      <c r="F20" s="12">
        <f>(('DATA INPUT'!N22/'DATA INPUT'!O22)^(1/$F$45)-1)*100</f>
        <v>3.1545317138832463</v>
      </c>
      <c r="G20" s="12">
        <f>(('DATA INPUT'!O22/'DATA INPUT'!R22)^(1/$H$45)-1)*100</f>
        <v>25.537100231412801</v>
      </c>
      <c r="H20" s="12">
        <f>(('DATA INPUT'!R22/'DATA INPUT'!U22)^(1/$H$45)-1)*100</f>
        <v>4.0767676509947171</v>
      </c>
      <c r="I20" s="12">
        <f>(('DATA INPUT'!U22/'DATA INPUT'!X22)^(1/$I$45)-1)*100</f>
        <v>44.777130183486506</v>
      </c>
      <c r="J20" s="24">
        <f>(('DATA INPUT'!CP22/'DATA INPUT'!CZ22)^(1/'DATA INPUT'!EG22)-1)*100</f>
        <v>-1.1714560288277664</v>
      </c>
      <c r="K20" s="25">
        <f>(('DATA INPUT'!CP22/'DATA INPUT'!CS22)^(1/$E$45)-1)*100</f>
        <v>4.9092995594729683</v>
      </c>
      <c r="L20" s="12">
        <f>(('DATA INPUT'!CP22/'DATA INPUT'!CQ22)^(1/$L$45)-1)*100</f>
        <v>-14.078109581443565</v>
      </c>
      <c r="M20" s="12">
        <f>(('DATA INPUT'!CQ22/'DATA INPUT'!CT22)^(1/$M$45)-1)*100</f>
        <v>12.807409500694011</v>
      </c>
      <c r="N20" s="12">
        <f>(('DATA INPUT'!CT22/'DATA INPUT'!CW22)^(1/$N$45)-1)*100</f>
        <v>-11.722783630504496</v>
      </c>
      <c r="O20" s="12">
        <f>(('DATA INPUT'!CW22/'DATA INPUT'!CZ22)^(1/$I$45)-1)*100</f>
        <v>1.1613441807469593</v>
      </c>
      <c r="P20" s="24">
        <f>(('DATA INPUT'!BH22/'DATA INPUT'!BR22)^(1/$P$45)-1)*100</f>
        <v>0.18257981626805808</v>
      </c>
      <c r="Q20" s="25">
        <f>(('DATA INPUT'!BH22/'DATA INPUT'!BK22)^(1/$Q$45)-1)*100</f>
        <v>6.0186840202299807</v>
      </c>
      <c r="R20" s="12">
        <f>(('DATA INPUT'!BH22/'DATA INPUT'!BI22)^(1/$R$45)-1)*100</f>
        <v>-5.4096102264846513</v>
      </c>
      <c r="S20" s="12">
        <f>(('DATA INPUT'!BI22/'DATA INPUT'!BL22)^(1/$S$45)-1)*100</f>
        <v>9.7753497371751319</v>
      </c>
      <c r="T20" s="12">
        <f>(('DATA INPUT'!BL22/'DATA INPUT'!BO22)^(1/$T$45)-1)*100</f>
        <v>-5.0487594503072053</v>
      </c>
      <c r="U20" s="12">
        <f>(('DATA INPUT'!BO22/'DATA INPUT'!BR22)^(1/$U$45)-1)*100</f>
        <v>-1.6699577098679197</v>
      </c>
      <c r="V20" s="24">
        <f>(('DATA INPUT'!CD22/'DATA INPUT'!CN22)^(1/$P$45)-1)*100</f>
        <v>25.995522407166959</v>
      </c>
      <c r="W20" s="5"/>
    </row>
    <row r="21" spans="1:23" ht="17" thickBot="1" x14ac:dyDescent="0.25">
      <c r="A21">
        <v>18</v>
      </c>
      <c r="B21">
        <v>2023</v>
      </c>
      <c r="C21" s="23" t="str">
        <f>'DATA INPUT'!B23</f>
        <v>MARTUS, s.r.o.</v>
      </c>
      <c r="D21" s="24">
        <f>(('DATA INPUT'!N23/'DATA INPUT'!X23)^(1/'DATA INPUT'!EG23)-1)*100</f>
        <v>17.24844797530405</v>
      </c>
      <c r="E21" s="27">
        <f>(('DATA INPUT'!N23/'DATA INPUT'!Q23)^(1/$E$45)-1)*100</f>
        <v>32.101016535177941</v>
      </c>
      <c r="F21" s="12">
        <f>(('DATA INPUT'!N23/'DATA INPUT'!O23)^(1/$F$45)-1)*100</f>
        <v>-26.186575813203341</v>
      </c>
      <c r="G21" s="12">
        <f>(('DATA INPUT'!O23/'DATA INPUT'!R23)^(1/$H$45)-1)*100</f>
        <v>49.407012048205701</v>
      </c>
      <c r="H21" s="12">
        <f>(('DATA INPUT'!R23/'DATA INPUT'!U23)^(1/$H$45)-1)*100</f>
        <v>13.628719997616656</v>
      </c>
      <c r="I21" s="12">
        <f>(('DATA INPUT'!U23/'DATA INPUT'!X23)^(1/$I$45)-1)*100</f>
        <v>16.812279031108403</v>
      </c>
      <c r="J21" s="24">
        <f>(('DATA INPUT'!CP23/'DATA INPUT'!CZ23)^(1/'DATA INPUT'!EG23)-1)*100</f>
        <v>-14.359337068442724</v>
      </c>
      <c r="K21" s="25">
        <f>(('DATA INPUT'!CP23/'DATA INPUT'!CS23)^(1/$E$45)-1)*100</f>
        <v>-10.206706771838492</v>
      </c>
      <c r="L21" s="12">
        <f>(('DATA INPUT'!CP23/'DATA INPUT'!CQ23)^(1/$L$45)-1)*100</f>
        <v>4.8770572205981688</v>
      </c>
      <c r="M21" s="12">
        <f>(('DATA INPUT'!CQ23/'DATA INPUT'!CT23)^(1/$M$45)-1)*100</f>
        <v>-17.007162313378721</v>
      </c>
      <c r="N21" s="12">
        <f>(('DATA INPUT'!CT23/'DATA INPUT'!CW23)^(1/$N$45)-1)*100</f>
        <v>-13.558502215261347</v>
      </c>
      <c r="O21" s="12">
        <f>(('DATA INPUT'!CW23/'DATA INPUT'!CZ23)^(1/$I$45)-1)*100</f>
        <v>-22.285209647175265</v>
      </c>
      <c r="P21" s="24">
        <f>(('DATA INPUT'!BH23/'DATA INPUT'!BR23)^(1/$P$45)-1)*100</f>
        <v>-7.1229889968065336</v>
      </c>
      <c r="Q21" s="25">
        <f>(('DATA INPUT'!BH23/'DATA INPUT'!BK23)^(1/$Q$45)-1)*100</f>
        <v>-7.5408341555538216</v>
      </c>
      <c r="R21" s="12">
        <f>(('DATA INPUT'!BH23/'DATA INPUT'!BI23)^(1/$R$45)-1)*100</f>
        <v>6.4319882915464754</v>
      </c>
      <c r="S21" s="12">
        <f>(('DATA INPUT'!BI23/'DATA INPUT'!BL23)^(1/$S$45)-1)*100</f>
        <v>-9.2579161497719387</v>
      </c>
      <c r="T21" s="12">
        <f>(('DATA INPUT'!BL23/'DATA INPUT'!BO23)^(1/$T$45)-1)*100</f>
        <v>-7.3510433452172901</v>
      </c>
      <c r="U21" s="12">
        <f>(('DATA INPUT'!BO23/'DATA INPUT'!BR23)^(1/$U$45)-1)*100</f>
        <v>-8.9344542466397883</v>
      </c>
      <c r="V21" s="24">
        <f>(('DATA INPUT'!CD23/'DATA INPUT'!CN23)^(1/$P$45)-1)*100</f>
        <v>23.113671210229072</v>
      </c>
      <c r="W21" s="5"/>
    </row>
    <row r="22" spans="1:23" ht="17" thickBot="1" x14ac:dyDescent="0.25">
      <c r="A22">
        <v>19</v>
      </c>
      <c r="B22">
        <v>2023</v>
      </c>
      <c r="C22" s="23" t="str">
        <f>'DATA INPUT'!B24</f>
        <v>CONVERTIS, s.r.o.</v>
      </c>
      <c r="D22" s="24">
        <f>(('DATA INPUT'!N24/'DATA INPUT'!X24)^(1/'DATA INPUT'!EG24)-1)*100</f>
        <v>3.0059708981698741</v>
      </c>
      <c r="E22" s="27">
        <f>(('DATA INPUT'!N24/'DATA INPUT'!Q24)^(1/$E$45)-1)*100</f>
        <v>-0.2755319382238941</v>
      </c>
      <c r="F22" s="12">
        <f>(('DATA INPUT'!N24/'DATA INPUT'!O24)^(1/$F$45)-1)*100</f>
        <v>-14.53718157739441</v>
      </c>
      <c r="G22" s="12">
        <f>(('DATA INPUT'!O24/'DATA INPUT'!R24)^(1/$H$45)-1)*100</f>
        <v>11.529331169818002</v>
      </c>
      <c r="H22" s="12">
        <f>(('DATA INPUT'!R24/'DATA INPUT'!U24)^(1/$H$45)-1)*100</f>
        <v>-1.3650215688040146</v>
      </c>
      <c r="I22" s="12">
        <f>(('DATA INPUT'!U24/'DATA INPUT'!X24)^(1/$I$45)-1)*100</f>
        <v>6.7783021945734934</v>
      </c>
      <c r="J22" s="24">
        <f>(('DATA INPUT'!CP24/'DATA INPUT'!CZ24)^(1/'DATA INPUT'!EG24)-1)*100</f>
        <v>-0.83360012214168666</v>
      </c>
      <c r="K22" s="25">
        <f>(('DATA INPUT'!CP24/'DATA INPUT'!CS24)^(1/$E$45)-1)*100</f>
        <v>-0.94286772862093304</v>
      </c>
      <c r="L22" s="12">
        <f>(('DATA INPUT'!CP24/'DATA INPUT'!CQ24)^(1/$L$45)-1)*100</f>
        <v>-11.927319550981696</v>
      </c>
      <c r="M22" s="12">
        <f>(('DATA INPUT'!CQ24/'DATA INPUT'!CT24)^(1/$M$45)-1)*100</f>
        <v>2.5312336791954326</v>
      </c>
      <c r="N22" s="12">
        <f>(('DATA INPUT'!CT24/'DATA INPUT'!CW24)^(1/$N$45)-1)*100</f>
        <v>-2.7148597648923412</v>
      </c>
      <c r="O22" s="12">
        <f>(('DATA INPUT'!CW24/'DATA INPUT'!CZ24)^(1/$I$45)-1)*100</f>
        <v>1.4269988643260456</v>
      </c>
      <c r="P22" s="24">
        <f>(('DATA INPUT'!BH24/'DATA INPUT'!BR24)^(1/$P$45)-1)*100</f>
        <v>0.14266013895571916</v>
      </c>
      <c r="Q22" s="25">
        <f>(('DATA INPUT'!BH24/'DATA INPUT'!BK24)^(1/$Q$45)-1)*100</f>
        <v>-2.3685978713365419</v>
      </c>
      <c r="R22" s="12">
        <f>(('DATA INPUT'!BH24/'DATA INPUT'!BI24)^(1/$R$45)-1)*100</f>
        <v>-2.5278673764216664</v>
      </c>
      <c r="S22" s="12">
        <f>(('DATA INPUT'!BI24/'DATA INPUT'!BL24)^(1/$S$45)-1)*100</f>
        <v>4.0301337829144579</v>
      </c>
      <c r="T22" s="12">
        <f>(('DATA INPUT'!BL24/'DATA INPUT'!BO24)^(1/$T$45)-1)*100</f>
        <v>-7.7956627844255717</v>
      </c>
      <c r="U22" s="12">
        <f>(('DATA INPUT'!BO24/'DATA INPUT'!BR24)^(1/$U$45)-1)*100</f>
        <v>5.6476274664594595</v>
      </c>
      <c r="V22" s="24">
        <f>(('DATA INPUT'!CD24/'DATA INPUT'!CN24)^(1/$P$45)-1)*100</f>
        <v>4.8550608799360351</v>
      </c>
      <c r="W22" s="5"/>
    </row>
    <row r="23" spans="1:23" ht="17" thickBot="1" x14ac:dyDescent="0.25">
      <c r="A23">
        <v>20</v>
      </c>
      <c r="B23">
        <v>2023</v>
      </c>
      <c r="C23" s="23" t="str">
        <f>'DATA INPUT'!B25</f>
        <v>TESGAL, s.r.o.</v>
      </c>
      <c r="D23" s="24">
        <f>(('DATA INPUT'!N25/'DATA INPUT'!X25)^(1/'DATA INPUT'!EG25)-1)*100</f>
        <v>9.7810157684212751</v>
      </c>
      <c r="E23" s="27">
        <f>(('DATA INPUT'!N25/'DATA INPUT'!Q25)^(1/$E$45)-1)*100</f>
        <v>21.585243679967082</v>
      </c>
      <c r="F23" s="12">
        <f>(('DATA INPUT'!N25/'DATA INPUT'!O25)^(1/$F$45)-1)*100</f>
        <v>44.754778135897546</v>
      </c>
      <c r="G23" s="12">
        <f>(('DATA INPUT'!O25/'DATA INPUT'!R25)^(1/$H$45)-1)*100</f>
        <v>3.8178473450948269</v>
      </c>
      <c r="H23" s="12">
        <f>(('DATA INPUT'!R25/'DATA INPUT'!U25)^(1/$H$45)-1)*100</f>
        <v>7.9983821792612542</v>
      </c>
      <c r="I23" s="12">
        <f>(('DATA INPUT'!U25/'DATA INPUT'!X25)^(1/$I$45)-1)*100</f>
        <v>11.01107947084472</v>
      </c>
      <c r="J23" s="24">
        <f>(('DATA INPUT'!CP25/'DATA INPUT'!CZ25)^(1/'DATA INPUT'!EG25)-1)*100</f>
        <v>2.4876074194650544</v>
      </c>
      <c r="K23" s="25">
        <f>(('DATA INPUT'!CP25/'DATA INPUT'!CS25)^(1/$E$45)-1)*100</f>
        <v>11.776683204567217</v>
      </c>
      <c r="L23" s="12">
        <f>(('DATA INPUT'!CP25/'DATA INPUT'!CQ25)^(1/$L$45)-1)*100</f>
        <v>26.387504233968606</v>
      </c>
      <c r="M23" s="12">
        <f>(('DATA INPUT'!CQ25/'DATA INPUT'!CT25)^(1/$M$45)-1)*100</f>
        <v>1.9182441008437356</v>
      </c>
      <c r="N23" s="12">
        <f>(('DATA INPUT'!CT25/'DATA INPUT'!CW25)^(1/$N$45)-1)*100</f>
        <v>-6.3164232098033786</v>
      </c>
      <c r="O23" s="12">
        <f>(('DATA INPUT'!CW25/'DATA INPUT'!CZ25)^(1/$I$45)-1)*100</f>
        <v>6.0013813075862732</v>
      </c>
      <c r="P23" s="24">
        <f>(('DATA INPUT'!BH25/'DATA INPUT'!BR25)^(1/$P$45)-1)*100</f>
        <v>1.9117174602671705</v>
      </c>
      <c r="Q23" s="25">
        <f>(('DATA INPUT'!BH25/'DATA INPUT'!BK25)^(1/$Q$45)-1)*100</f>
        <v>10.732550382903018</v>
      </c>
      <c r="R23" s="12">
        <f>(('DATA INPUT'!BH25/'DATA INPUT'!BI25)^(1/$R$45)-1)*100</f>
        <v>17.176514490114748</v>
      </c>
      <c r="S23" s="12">
        <f>(('DATA INPUT'!BI25/'DATA INPUT'!BL25)^(1/$S$45)-1)*100</f>
        <v>5.6509369690346478</v>
      </c>
      <c r="T23" s="12">
        <f>(('DATA INPUT'!BL25/'DATA INPUT'!BO25)^(1/$T$45)-1)*100</f>
        <v>-8.8534132341415166</v>
      </c>
      <c r="U23" s="12">
        <f>(('DATA INPUT'!BO25/'DATA INPUT'!BR25)^(1/$U$45)-1)*100</f>
        <v>4.9187514679426725</v>
      </c>
      <c r="V23" s="24">
        <f>(('DATA INPUT'!CD25/'DATA INPUT'!CN25)^(1/$P$45)-1)*100</f>
        <v>5.7724665430039845</v>
      </c>
      <c r="W23" s="5"/>
    </row>
    <row r="24" spans="1:23" ht="17" thickBot="1" x14ac:dyDescent="0.25">
      <c r="A24">
        <v>21</v>
      </c>
      <c r="B24">
        <v>2023</v>
      </c>
      <c r="C24" s="23" t="str">
        <f>'DATA INPUT'!B26</f>
        <v>SEC spol. s r. o.</v>
      </c>
      <c r="D24" s="24">
        <f>(('DATA INPUT'!N26/'DATA INPUT'!X26)^(1/'DATA INPUT'!EG26)-1)*100</f>
        <v>3.0068693926087686</v>
      </c>
      <c r="E24" s="27">
        <f>(('DATA INPUT'!N26/'DATA INPUT'!Q26)^(1/$E$45)-1)*100</f>
        <v>5.5646618205238418</v>
      </c>
      <c r="F24" s="12">
        <f>(('DATA INPUT'!N26/'DATA INPUT'!O26)^(1/$F$45)-1)*100</f>
        <v>13.980251836090174</v>
      </c>
      <c r="G24" s="12">
        <f>(('DATA INPUT'!O26/'DATA INPUT'!R26)^(1/$H$45)-1)*100</f>
        <v>-8.0236769834271975</v>
      </c>
      <c r="H24" s="12">
        <f>(('DATA INPUT'!R26/'DATA INPUT'!U26)^(1/$H$45)-1)*100</f>
        <v>15.097996283656379</v>
      </c>
      <c r="I24" s="12">
        <f>(('DATA INPUT'!U26/'DATA INPUT'!X26)^(1/$I$45)-1)*100</f>
        <v>0.80661055379593893</v>
      </c>
      <c r="J24" s="24">
        <f>(('DATA INPUT'!CP26/'DATA INPUT'!CZ26)^(1/'DATA INPUT'!EG26)-1)*100</f>
        <v>-2.0336433441775603</v>
      </c>
      <c r="K24" s="25">
        <f>(('DATA INPUT'!CP26/'DATA INPUT'!CS26)^(1/$E$45)-1)*100</f>
        <v>1.7647033394595724</v>
      </c>
      <c r="L24" s="12">
        <f>(('DATA INPUT'!CP26/'DATA INPUT'!CQ26)^(1/$L$45)-1)*100</f>
        <v>1.3100973984424114</v>
      </c>
      <c r="M24" s="12">
        <f>(('DATA INPUT'!CQ26/'DATA INPUT'!CT26)^(1/$M$45)-1)*100</f>
        <v>-2.610218892823768</v>
      </c>
      <c r="N24" s="12">
        <f>(('DATA INPUT'!CT26/'DATA INPUT'!CW26)^(1/$N$45)-1)*100</f>
        <v>-0.29941220946645419</v>
      </c>
      <c r="O24" s="12">
        <f>(('DATA INPUT'!CW26/'DATA INPUT'!CZ26)^(1/$I$45)-1)*100</f>
        <v>-4.8986190927005175</v>
      </c>
      <c r="P24" s="24">
        <f>(('DATA INPUT'!BH26/'DATA INPUT'!BR26)^(1/$P$45)-1)*100</f>
        <v>-2.625244631392698</v>
      </c>
      <c r="Q24" s="25">
        <f>(('DATA INPUT'!BH26/'DATA INPUT'!BK26)^(1/$Q$45)-1)*100</f>
        <v>-0.2035944892937791</v>
      </c>
      <c r="R24" s="12">
        <f>(('DATA INPUT'!BH26/'DATA INPUT'!BI26)^(1/$R$45)-1)*100</f>
        <v>4.3442790709523837</v>
      </c>
      <c r="S24" s="12">
        <f>(('DATA INPUT'!BI26/'DATA INPUT'!BL26)^(1/$S$45)-1)*100</f>
        <v>-5.0468790775340384</v>
      </c>
      <c r="T24" s="12">
        <f>(('DATA INPUT'!BL26/'DATA INPUT'!BO26)^(1/$T$45)-1)*100</f>
        <v>1.1859828432710939</v>
      </c>
      <c r="U24" s="12">
        <f>(('DATA INPUT'!BO26/'DATA INPUT'!BR26)^(1/$U$45)-1)*100</f>
        <v>-6.092101985604903</v>
      </c>
      <c r="V24" s="24">
        <f>(('DATA INPUT'!CD26/'DATA INPUT'!CN26)^(1/$P$45)-1)*100</f>
        <v>-0.81435894974153378</v>
      </c>
      <c r="W24" s="5"/>
    </row>
    <row r="25" spans="1:23" ht="17" thickBot="1" x14ac:dyDescent="0.25">
      <c r="A25">
        <v>22</v>
      </c>
      <c r="B25">
        <v>2023</v>
      </c>
      <c r="C25" s="23" t="str">
        <f>'DATA INPUT'!B27</f>
        <v>HYKEMONT spol. s r. o.</v>
      </c>
      <c r="D25" s="24">
        <f>(('DATA INPUT'!N27/'DATA INPUT'!X27)^(1/'DATA INPUT'!EG27)-1)*100</f>
        <v>7.0837416058942448</v>
      </c>
      <c r="E25" s="27">
        <f>(('DATA INPUT'!N27/'DATA INPUT'!Q27)^(1/$E$45)-1)*100</f>
        <v>20.918443595531787</v>
      </c>
      <c r="F25" s="12">
        <f>(('DATA INPUT'!N27/'DATA INPUT'!O27)^(1/$F$45)-1)*100</f>
        <v>-20.90133710499369</v>
      </c>
      <c r="G25" s="12">
        <f>(('DATA INPUT'!O27/'DATA INPUT'!R27)^(1/$H$45)-1)*100</f>
        <v>20.550829635028812</v>
      </c>
      <c r="H25" s="12">
        <f>(('DATA INPUT'!R27/'DATA INPUT'!U27)^(1/$H$45)-1)*100</f>
        <v>12.617312462154405</v>
      </c>
      <c r="I25" s="12">
        <f>(('DATA INPUT'!U27/'DATA INPUT'!X27)^(1/$I$45)-1)*100</f>
        <v>2.365723594670377</v>
      </c>
      <c r="J25" s="24">
        <f>(('DATA INPUT'!CP27/'DATA INPUT'!CZ27)^(1/'DATA INPUT'!EG27)-1)*100</f>
        <v>0.15627415084209506</v>
      </c>
      <c r="K25" s="25">
        <f>(('DATA INPUT'!CP27/'DATA INPUT'!CS27)^(1/$E$45)-1)*100</f>
        <v>7.8589106197704872</v>
      </c>
      <c r="L25" s="12">
        <f>(('DATA INPUT'!CP27/'DATA INPUT'!CQ27)^(1/$L$45)-1)*100</f>
        <v>-26.875348611812232</v>
      </c>
      <c r="M25" s="12">
        <f>(('DATA INPUT'!CQ27/'DATA INPUT'!CT27)^(1/$M$45)-1)*100</f>
        <v>10.95662645039981</v>
      </c>
      <c r="N25" s="12">
        <f>(('DATA INPUT'!CT27/'DATA INPUT'!CW27)^(1/$N$45)-1)*100</f>
        <v>3.9442305241160325</v>
      </c>
      <c r="O25" s="12">
        <f>(('DATA INPUT'!CW27/'DATA INPUT'!CZ27)^(1/$I$45)-1)*100</f>
        <v>-3.2067618982181911</v>
      </c>
      <c r="P25" s="24">
        <f>(('DATA INPUT'!BH27/'DATA INPUT'!BR27)^(1/$P$45)-1)*100</f>
        <v>1.1418801916253329</v>
      </c>
      <c r="Q25" s="25">
        <f>(('DATA INPUT'!BH27/'DATA INPUT'!BK27)^(1/$Q$45)-1)*100</f>
        <v>6.4421709723200049</v>
      </c>
      <c r="R25" s="12">
        <f>(('DATA INPUT'!BH27/'DATA INPUT'!BI27)^(1/$R$45)-1)*100</f>
        <v>19.81610527483042</v>
      </c>
      <c r="S25" s="12">
        <f>(('DATA INPUT'!BI27/'DATA INPUT'!BL27)^(1/$S$45)-1)*100</f>
        <v>-6.3604164562574113</v>
      </c>
      <c r="T25" s="12">
        <f>(('DATA INPUT'!BL27/'DATA INPUT'!BO27)^(1/$T$45)-1)*100</f>
        <v>3.3799301762187595</v>
      </c>
      <c r="U25" s="12">
        <f>(('DATA INPUT'!BO27/'DATA INPUT'!BR27)^(1/$U$45)-1)*100</f>
        <v>1.011146779243699</v>
      </c>
      <c r="V25" s="24">
        <f>(('DATA INPUT'!CD27/'DATA INPUT'!CN27)^(1/$P$45)-1)*100</f>
        <v>8.2901316083910928</v>
      </c>
      <c r="W25" s="5"/>
    </row>
    <row r="26" spans="1:23" ht="17" thickBot="1" x14ac:dyDescent="0.25">
      <c r="A26">
        <v>23</v>
      </c>
      <c r="B26">
        <v>2024</v>
      </c>
      <c r="C26" s="23" t="str">
        <f>'DATA INPUT'!B28</f>
        <v>ALT, akciová spoločnosť     (skrátene: ALT, a.s.)</v>
      </c>
      <c r="D26" s="24">
        <f>(('DATA INPUT'!N28/'DATA INPUT'!X28)^(1/'DATA INPUT'!EG28)-1)*100</f>
        <v>7.6727876701687903</v>
      </c>
      <c r="E26" s="27">
        <f>(('DATA INPUT'!M28/'DATA INPUT'!P28)^(1/$E$45)-1)*100</f>
        <v>0.27742675779045545</v>
      </c>
      <c r="F26" s="12">
        <f>(('DATA INPUT'!M28/'DATA INPUT'!O28)^(1/$F$46)-1)*100</f>
        <v>-12.933429244689364</v>
      </c>
      <c r="G26" s="12">
        <f>(('DATA INPUT'!O28/'DATA INPUT'!R28)^(1/$H$45)-1)*100</f>
        <v>14.574639377319176</v>
      </c>
      <c r="H26" s="12">
        <f>(('DATA INPUT'!R28/'DATA INPUT'!U28)^(1/$H$45)-1)*100</f>
        <v>-1.8268004903741031</v>
      </c>
      <c r="I26" s="12">
        <f>(('DATA INPUT'!U28/'DATA INPUT'!X28)^(1/$I$45)-1)*100</f>
        <v>13.493115970788105</v>
      </c>
      <c r="J26" s="24">
        <f>(('DATA INPUT'!CO28/'DATA INPUT'!CZ28)^(1/'DATA INPUT'!EG28)-1)*100</f>
        <v>-3.2357798571665208</v>
      </c>
      <c r="K26" s="27">
        <f>(('DATA INPUT'!CO28/'DATA INPUT'!CR28)^(1/$K$45)-1)*100</f>
        <v>-6.2654651315956267</v>
      </c>
      <c r="L26" s="12">
        <f>(('DATA INPUT'!CO28/'DATA INPUT'!CQ28)^(1/$L$46)-1)*100</f>
        <v>-9.747143643236722</v>
      </c>
      <c r="M26" s="12">
        <f>(('DATA INPUT'!CQ28/'DATA INPUT'!CT28)^(1/$M$45)-1)*100</f>
        <v>0.65920027836110506</v>
      </c>
      <c r="N26" s="12">
        <f>(('DATA INPUT'!CT28/'DATA INPUT'!CW28)^(1/$N$45)-1)*100</f>
        <v>-3.3591033390461211</v>
      </c>
      <c r="O26" s="12">
        <f>(('DATA INPUT'!CW28/'DATA INPUT'!CZ28)^(1/$I$45)-1)*100</f>
        <v>-2.4338413867534214</v>
      </c>
      <c r="P26" s="24">
        <f>(('DATA INPUT'!BG28/'DATA INPUT'!BR28)^(1/$P$45)-1)*100</f>
        <v>-3.5342243359139269</v>
      </c>
      <c r="Q26" s="24">
        <f>(('DATA INPUT'!BG28/'DATA INPUT'!BJ28)^(1/$Q$45)-1)*100</f>
        <v>-3.0033991195879017</v>
      </c>
      <c r="R26" s="12">
        <f>(('DATA INPUT'!BG28/'DATA INPUT'!BI28)^(1/$R$46)-1)*100</f>
        <v>-3.2616149406519246</v>
      </c>
      <c r="S26" s="12">
        <f>(('DATA INPUT'!BI28/'DATA INPUT'!BL28)^(1/$S$45)-1)*100</f>
        <v>-1.7048401931984425</v>
      </c>
      <c r="T26" s="12">
        <f>(('DATA INPUT'!BL28/'DATA INPUT'!BO28)^(1/$T$45)-1)*100</f>
        <v>-0.89315579131633571</v>
      </c>
      <c r="U26" s="12">
        <f>(('DATA INPUT'!BO28/'DATA INPUT'!BR28)^(1/$U$45)-1)*100</f>
        <v>-6.9158222949908481</v>
      </c>
      <c r="V26" s="24">
        <f>(('DATA INPUT'!CD28/'DATA INPUT'!CN28)^(1/$P$45)-1)*100</f>
        <v>7.88878234460062</v>
      </c>
      <c r="W26" s="5"/>
    </row>
    <row r="27" spans="1:23" ht="17" thickBot="1" x14ac:dyDescent="0.25">
      <c r="A27">
        <v>24</v>
      </c>
      <c r="B27">
        <v>2023</v>
      </c>
      <c r="C27" s="23" t="str">
        <f>'DATA INPUT'!B29</f>
        <v>POLLÁK ŠAĽA s.r.o.</v>
      </c>
      <c r="D27" s="24">
        <f>(('DATA INPUT'!N29/'DATA INPUT'!X29)^(1/'DATA INPUT'!EG29)-1)*100</f>
        <v>25.004663229027855</v>
      </c>
      <c r="E27" s="27">
        <f>(('DATA INPUT'!N29/'DATA INPUT'!Q29)^(1/$E$45)-1)*100</f>
        <v>33.106868354158259</v>
      </c>
      <c r="F27" s="12">
        <f>(('DATA INPUT'!N29/'DATA INPUT'!O29)^(1/$F$45)-1)*100</f>
        <v>57.81346166623689</v>
      </c>
      <c r="G27" s="12">
        <f>(('DATA INPUT'!O29/'DATA INPUT'!R29)^(1/$H$45)-1)*100</f>
        <v>22.356370916027224</v>
      </c>
      <c r="H27" s="12">
        <f>(('DATA INPUT'!R29/'DATA INPUT'!U29)^(1/$H$45)-1)*100</f>
        <v>44.249909862437931</v>
      </c>
      <c r="I27" s="12">
        <f>(('DATA INPUT'!U29/'DATA INPUT'!X29)^(1/$I$45)-1)*100</f>
        <v>10.30773480183964</v>
      </c>
      <c r="J27" s="24">
        <f>(('DATA INPUT'!CP29/'DATA INPUT'!CZ29)^(1/'DATA INPUT'!EG29)-1)*100</f>
        <v>-19.762858103957026</v>
      </c>
      <c r="K27" s="25">
        <f>(('DATA INPUT'!CP29/'DATA INPUT'!CS29)^(1/$E$45)-1)*100</f>
        <v>13.977537797106777</v>
      </c>
      <c r="L27" s="12">
        <f>(('DATA INPUT'!CP29/'DATA INPUT'!CQ29)^(1/$L$45)-1)*100</f>
        <v>22.064340656414384</v>
      </c>
      <c r="M27" s="12">
        <f>(('DATA INPUT'!CQ29/'DATA INPUT'!CT29)^(1/$M$45)-1)*100</f>
        <v>11.693962584960271</v>
      </c>
      <c r="N27" s="12">
        <f>(('DATA INPUT'!CT29/'DATA INPUT'!CW29)^(1/$N$45)-1)*100</f>
        <v>-64.609429889344156</v>
      </c>
      <c r="O27" s="12">
        <f>(('DATA INPUT'!CW29/'DATA INPUT'!CZ29)^(1/$I$45)-1)*100</f>
        <v>5.5835979886002418</v>
      </c>
      <c r="P27" s="24">
        <f>(('DATA INPUT'!BH29/'DATA INPUT'!BR29)^(1/$P$45)-1)*100</f>
        <v>2.4529426445594193</v>
      </c>
      <c r="Q27" s="25">
        <f>(('DATA INPUT'!BH29/'DATA INPUT'!BK29)^(1/$Q$45)-1)*100</f>
        <v>-7.4286336043641654</v>
      </c>
      <c r="R27" s="12">
        <f>(('DATA INPUT'!BH29/'DATA INPUT'!BI29)^(1/$R$45)-1)*100</f>
        <v>20.907149328905341</v>
      </c>
      <c r="S27" s="12">
        <f>(('DATA INPUT'!BI29/'DATA INPUT'!BL29)^(1/$S$45)-1)*100</f>
        <v>-2.5740191939791934</v>
      </c>
      <c r="T27" s="12">
        <f>(('DATA INPUT'!BL29/'DATA INPUT'!BO29)^(1/$T$45)-1)*100</f>
        <v>-33.142771586871319</v>
      </c>
      <c r="U27" s="12">
        <f>(('DATA INPUT'!BO29/'DATA INPUT'!BR29)^(1/$U$45)-1)*100</f>
        <v>56.233551861452312</v>
      </c>
      <c r="V27" s="24">
        <f>(('DATA INPUT'!CD29/'DATA INPUT'!CN29)^(1/$P$45)-1)*100</f>
        <v>77.271722395383023</v>
      </c>
      <c r="W27" s="5"/>
    </row>
    <row r="28" spans="1:23" ht="17" thickBot="1" x14ac:dyDescent="0.25">
      <c r="A28">
        <v>25</v>
      </c>
      <c r="B28">
        <v>2023</v>
      </c>
      <c r="C28" s="23" t="e">
        <f>'DATA INPUT'!#REF!</f>
        <v>#REF!</v>
      </c>
      <c r="D28" s="24" t="e">
        <f>(('DATA INPUT'!#REF!/'DATA INPUT'!#REF!)^(1/'DATA INPUT'!#REF!)-1)*100</f>
        <v>#REF!</v>
      </c>
      <c r="E28" s="27" t="e">
        <f>(('DATA INPUT'!#REF!/'DATA INPUT'!#REF!)^(1/$E$45)-1)*100</f>
        <v>#REF!</v>
      </c>
      <c r="F28" s="12" t="e">
        <f>(('DATA INPUT'!#REF!/'DATA INPUT'!#REF!)^(1/$F$45)-1)*100</f>
        <v>#REF!</v>
      </c>
      <c r="G28" s="12" t="e">
        <f>(('DATA INPUT'!#REF!/'DATA INPUT'!#REF!)^(1/$H$45)-1)*100</f>
        <v>#REF!</v>
      </c>
      <c r="H28" s="12">
        <v>0</v>
      </c>
      <c r="I28" s="12">
        <v>0</v>
      </c>
      <c r="J28" s="24" t="e">
        <f>(('DATA INPUT'!#REF!/'DATA INPUT'!#REF!)^(1/'DATA INPUT'!#REF!)-1)*100</f>
        <v>#REF!</v>
      </c>
      <c r="K28" s="25" t="e">
        <f>(('DATA INPUT'!#REF!/'DATA INPUT'!#REF!)^(1/$E$45)-1)*100</f>
        <v>#REF!</v>
      </c>
      <c r="L28" s="12" t="e">
        <f>(('DATA INPUT'!#REF!/'DATA INPUT'!#REF!)^(1/$L$45)-1)*100</f>
        <v>#REF!</v>
      </c>
      <c r="M28" s="12" t="e">
        <f>(('DATA INPUT'!#REF!/'DATA INPUT'!#REF!)^(1/$M$45)-1)*100</f>
        <v>#REF!</v>
      </c>
      <c r="N28" s="12">
        <v>0</v>
      </c>
      <c r="O28" s="12">
        <v>0</v>
      </c>
      <c r="P28" s="24" t="e">
        <f>(('DATA INPUT'!#REF!/'DATA INPUT'!#REF!)^(1/4)-1)*100</f>
        <v>#REF!</v>
      </c>
      <c r="Q28" s="25" t="e">
        <f>(('DATA INPUT'!#REF!/'DATA INPUT'!#REF!)^(1/$Q$45)-1)*100</f>
        <v>#REF!</v>
      </c>
      <c r="R28" s="12" t="e">
        <f>(('DATA INPUT'!#REF!/'DATA INPUT'!#REF!)^(1/$R$45)-1)*100</f>
        <v>#REF!</v>
      </c>
      <c r="S28" s="12" t="e">
        <f>(('DATA INPUT'!#REF!/'DATA INPUT'!#REF!)^(1/$S$45)-1)*100</f>
        <v>#REF!</v>
      </c>
      <c r="T28" s="12">
        <v>0</v>
      </c>
      <c r="U28" s="12">
        <v>0</v>
      </c>
      <c r="V28" s="24" t="e">
        <f>(('DATA INPUT'!#REF!/'DATA INPUT'!#REF!)^(1/4)-1)*100</f>
        <v>#REF!</v>
      </c>
      <c r="W28" s="5"/>
    </row>
    <row r="29" spans="1:23" ht="17" thickBot="1" x14ac:dyDescent="0.25">
      <c r="A29">
        <v>26</v>
      </c>
      <c r="B29">
        <v>2023</v>
      </c>
      <c r="C29" s="23" t="str">
        <f>'DATA INPUT'!B30</f>
        <v>KolArms s.r.o.</v>
      </c>
      <c r="D29" s="24">
        <f>(('DATA INPUT'!N30/'DATA INPUT'!X30)^(1/'DATA INPUT'!EG30)-1)*100</f>
        <v>25.764355062200138</v>
      </c>
      <c r="E29" s="27">
        <f>(('DATA INPUT'!N30/'DATA INPUT'!Q30)^(1/$E$45)-1)*100</f>
        <v>30.938967305775101</v>
      </c>
      <c r="F29" s="12">
        <f>(('DATA INPUT'!N30/'DATA INPUT'!O30)^(1/$F$45)-1)*100</f>
        <v>-12.097559086436128</v>
      </c>
      <c r="G29" s="12">
        <f>(('DATA INPUT'!O30/'DATA INPUT'!R30)^(1/$H$45)-1)*100</f>
        <v>36.508148234840611</v>
      </c>
      <c r="H29" s="12">
        <f>(('DATA INPUT'!R30/'DATA INPUT'!U30)^(1/$H$45)-1)*100</f>
        <v>56.446113990845383</v>
      </c>
      <c r="I29" s="12">
        <f>(('DATA INPUT'!U30/'DATA INPUT'!X30)^(1/$I$45)-1)*100</f>
        <v>13.288914540422292</v>
      </c>
      <c r="J29" s="24">
        <f>(('DATA INPUT'!CP30/'DATA INPUT'!CZ30)^(1/'DATA INPUT'!EG30)-1)*100</f>
        <v>-18.78374442664612</v>
      </c>
      <c r="K29" s="25">
        <f>(('DATA INPUT'!CP30/'DATA INPUT'!CS30)^(1/$E$45)-1)*100</f>
        <v>-5.7281151461271218</v>
      </c>
      <c r="L29" s="12">
        <f>(('DATA INPUT'!CP30/'DATA INPUT'!CQ30)^(1/$L$45)-1)*100</f>
        <v>-31.305817781042265</v>
      </c>
      <c r="M29" s="12">
        <f>(('DATA INPUT'!CQ30/'DATA INPUT'!CT30)^(1/$M$45)-1)*100</f>
        <v>-4.8908844980770745</v>
      </c>
      <c r="N29" s="12">
        <f>(('DATA INPUT'!CT30/'DATA INPUT'!CW30)^(1/$N$45)-1)*100</f>
        <v>-19.74891713046194</v>
      </c>
      <c r="O29" s="12">
        <f>(('DATA INPUT'!CW30/'DATA INPUT'!CZ30)^(1/$I$45)-1)*100</f>
        <v>-30.756687884361256</v>
      </c>
      <c r="P29" s="24">
        <f>(('DATA INPUT'!BH30/'DATA INPUT'!BR30)^(1/$P$45)-1)*100</f>
        <v>-5.2544119897667496</v>
      </c>
      <c r="Q29" s="25">
        <f>(('DATA INPUT'!BH30/'DATA INPUT'!BK30)^(1/$Q$45)-1)*100</f>
        <v>-9.0315243326655086</v>
      </c>
      <c r="R29" s="12">
        <f>(('DATA INPUT'!BH30/'DATA INPUT'!BI30)^(1/$R$45)-1)*100</f>
        <v>-47.883320076884047</v>
      </c>
      <c r="S29" s="12">
        <f>(('DATA INPUT'!BI30/'DATA INPUT'!BL30)^(1/$S$45)-1)*100</f>
        <v>-5.2833562965013403</v>
      </c>
      <c r="T29" s="12">
        <f>(('DATA INPUT'!BL30/'DATA INPUT'!BO30)^(1/$T$45)-1)*100</f>
        <v>17.791148738891337</v>
      </c>
      <c r="U29" s="12">
        <f>(('DATA INPUT'!BO30/'DATA INPUT'!BR30)^(1/$U$45)-1)*100</f>
        <v>-6.9609115322585406</v>
      </c>
      <c r="V29" s="24">
        <f>(('DATA INPUT'!CD30/'DATA INPUT'!CN30)^(1/$P$45)-1)*100</f>
        <v>48.888589448298262</v>
      </c>
      <c r="W29" s="5"/>
    </row>
    <row r="30" spans="1:23" ht="17" thickBot="1" x14ac:dyDescent="0.25">
      <c r="A30">
        <v>27</v>
      </c>
      <c r="B30">
        <v>2023</v>
      </c>
      <c r="C30" s="23" t="str">
        <f>'DATA INPUT'!B31</f>
        <v>PEKÁREŇ JURAJ OREMUS, spol. s r.o.</v>
      </c>
      <c r="D30" s="24">
        <f>(('DATA INPUT'!N31/'DATA INPUT'!X31)^(1/'DATA INPUT'!EG31)-1)*100</f>
        <v>7.2476582744487983</v>
      </c>
      <c r="E30" s="27">
        <f>(('DATA INPUT'!N31/'DATA INPUT'!Q31)^(1/$E$45)-1)*100</f>
        <v>24.379594664756475</v>
      </c>
      <c r="F30" s="12">
        <f>(('DATA INPUT'!N31/'DATA INPUT'!O31)^(1/$F$45)-1)*100</f>
        <v>23.394356620831779</v>
      </c>
      <c r="G30" s="12">
        <f>(('DATA INPUT'!O31/'DATA INPUT'!R31)^(1/$H$45)-1)*100</f>
        <v>13.347857421607067</v>
      </c>
      <c r="H30" s="12">
        <f>(('DATA INPUT'!R31/'DATA INPUT'!U31)^(1/$H$45)-1)*100</f>
        <v>6.5917637378387628</v>
      </c>
      <c r="I30" s="12">
        <f>(('DATA INPUT'!U31/'DATA INPUT'!X31)^(1/$I$45)-1)*100</f>
        <v>-0.26369589442494235</v>
      </c>
      <c r="J30" s="24">
        <f>(('DATA INPUT'!CP31/'DATA INPUT'!CZ31)^(1/'DATA INPUT'!EG31)-1)*100</f>
        <v>-0.74538959226100321</v>
      </c>
      <c r="K30" s="25">
        <f>(('DATA INPUT'!CP31/'DATA INPUT'!CS31)^(1/$E$45)-1)*100</f>
        <v>7.5052246792134847</v>
      </c>
      <c r="L30" s="12">
        <f>(('DATA INPUT'!CP31/'DATA INPUT'!CQ31)^(1/$L$45)-1)*100</f>
        <v>2.640012939208547</v>
      </c>
      <c r="M30" s="12">
        <f>(('DATA INPUT'!CQ31/'DATA INPUT'!CT31)^(1/$M$45)-1)*100</f>
        <v>5.9793866310832611</v>
      </c>
      <c r="N30" s="12">
        <f>(('DATA INPUT'!CT31/'DATA INPUT'!CW31)^(1/$N$45)-1)*100</f>
        <v>-4.2175590256529389</v>
      </c>
      <c r="O30" s="12">
        <f>(('DATA INPUT'!CW31/'DATA INPUT'!CZ31)^(1/$I$45)-1)*100</f>
        <v>-4.9819037662190642</v>
      </c>
      <c r="P30" s="24">
        <f>(('DATA INPUT'!BH31/'DATA INPUT'!BR31)^(1/$P$45)-1)*100</f>
        <v>1.4409684289353963</v>
      </c>
      <c r="Q30" s="25">
        <f>(('DATA INPUT'!BH31/'DATA INPUT'!BK31)^(1/$Q$45)-1)*100</f>
        <v>9.9300859987958781</v>
      </c>
      <c r="R30" s="12">
        <f>(('DATA INPUT'!BH31/'DATA INPUT'!BI31)^(1/$R$45)-1)*100</f>
        <v>16.603474448543444</v>
      </c>
      <c r="S30" s="12">
        <f>(('DATA INPUT'!BI31/'DATA INPUT'!BL31)^(1/$S$45)-1)*100</f>
        <v>4.8397609003092867</v>
      </c>
      <c r="T30" s="12">
        <f>(('DATA INPUT'!BL31/'DATA INPUT'!BO31)^(1/$T$45)-1)*100</f>
        <v>-3.3812790429376793</v>
      </c>
      <c r="U30" s="12">
        <f>(('DATA INPUT'!BO31/'DATA INPUT'!BR31)^(1/$U$45)-1)*100</f>
        <v>-1.6245302298799724</v>
      </c>
      <c r="V30" s="24">
        <f>(('DATA INPUT'!CD31/'DATA INPUT'!CN31)^(1/$P$45)-1)*100</f>
        <v>15.039146581869334</v>
      </c>
      <c r="W30" s="5"/>
    </row>
    <row r="31" spans="1:23" ht="17" thickBot="1" x14ac:dyDescent="0.25">
      <c r="A31">
        <v>28</v>
      </c>
      <c r="B31">
        <v>2023</v>
      </c>
      <c r="C31" s="23" t="str">
        <f>'DATA INPUT'!B32</f>
        <v>SKIPPI Nitra, s.r.o.</v>
      </c>
      <c r="D31" s="24">
        <f>(('DATA INPUT'!N32/'DATA INPUT'!X32)^(1/'DATA INPUT'!EG32)-1)*100</f>
        <v>10.212888713397096</v>
      </c>
      <c r="E31" s="27">
        <f>(('DATA INPUT'!N32/'DATA INPUT'!Q32)^(1/$E$45)-1)*100</f>
        <v>19.698783563315292</v>
      </c>
      <c r="F31" s="12">
        <f>(('DATA INPUT'!N32/'DATA INPUT'!O32)^(1/$F$45)-1)*100</f>
        <v>18.840037189101032</v>
      </c>
      <c r="G31" s="12">
        <f>(('DATA INPUT'!O32/'DATA INPUT'!R32)^(1/$H$45)-1)*100</f>
        <v>13.537568909551334</v>
      </c>
      <c r="H31" s="12">
        <f>(('DATA INPUT'!R32/'DATA INPUT'!U32)^(1/$H$45)-1)*100</f>
        <v>9.7685256269076213</v>
      </c>
      <c r="I31" s="12">
        <f>(('DATA INPUT'!U32/'DATA INPUT'!X32)^(1/$I$45)-1)*100</f>
        <v>8.2049342645583501</v>
      </c>
      <c r="J31" s="24">
        <f>(('DATA INPUT'!CP32/'DATA INPUT'!CZ32)^(1/'DATA INPUT'!EG32)-1)*100</f>
        <v>1.6847458494826828</v>
      </c>
      <c r="K31" s="25">
        <f>(('DATA INPUT'!CP32/'DATA INPUT'!CS32)^(1/$E$45)-1)*100</f>
        <v>11.239565380210115</v>
      </c>
      <c r="L31" s="12">
        <f>(('DATA INPUT'!CP32/'DATA INPUT'!CQ32)^(1/$L$45)-1)*100</f>
        <v>-2.0008038153876417</v>
      </c>
      <c r="M31" s="12">
        <f>(('DATA INPUT'!CQ32/'DATA INPUT'!CT32)^(1/$M$45)-1)*100</f>
        <v>15.659048172934087</v>
      </c>
      <c r="N31" s="12">
        <f>(('DATA INPUT'!CT32/'DATA INPUT'!CW32)^(1/$N$45)-1)*100</f>
        <v>1.474409660758691</v>
      </c>
      <c r="O31" s="12">
        <f>(('DATA INPUT'!CW32/'DATA INPUT'!CZ32)^(1/$I$45)-1)*100</f>
        <v>-8.8001111672336041</v>
      </c>
      <c r="P31" s="24">
        <f>(('DATA INPUT'!BH32/'DATA INPUT'!BR32)^(1/$P$45)-1)*100</f>
        <v>1.4303333152274167</v>
      </c>
      <c r="Q31" s="25">
        <f>(('DATA INPUT'!BH32/'DATA INPUT'!BK32)^(1/$Q$45)-1)*100</f>
        <v>3.6624683415588555</v>
      </c>
      <c r="R31" s="12">
        <f>(('DATA INPUT'!BH32/'DATA INPUT'!BI32)^(1/$R$45)-1)*100</f>
        <v>3.1193795670808599</v>
      </c>
      <c r="S31" s="12">
        <f>(('DATA INPUT'!BI32/'DATA INPUT'!BL32)^(1/$S$45)-1)*100</f>
        <v>1.9321913613795205</v>
      </c>
      <c r="T31" s="12">
        <f>(('DATA INPUT'!BL32/'DATA INPUT'!BO32)^(1/$T$45)-1)*100</f>
        <v>4.7142341002313293</v>
      </c>
      <c r="U31" s="12">
        <f>(('DATA INPUT'!BO32/'DATA INPUT'!BR32)^(1/$U$45)-1)*100</f>
        <v>-2.7710348048712419</v>
      </c>
      <c r="V31" s="24">
        <f>(('DATA INPUT'!CD32/'DATA INPUT'!CN32)^(1/$P$45)-1)*100</f>
        <v>14.603599102353758</v>
      </c>
      <c r="W31" s="5"/>
    </row>
    <row r="32" spans="1:23" ht="17" thickBot="1" x14ac:dyDescent="0.25">
      <c r="A32">
        <v>29</v>
      </c>
      <c r="B32">
        <v>2023</v>
      </c>
      <c r="C32" s="23" t="str">
        <f>'DATA INPUT'!B33</f>
        <v>Agromont Nitra, spol. s r.o.</v>
      </c>
      <c r="D32" s="24">
        <f>(('DATA INPUT'!N33/'DATA INPUT'!X33)^(1/'DATA INPUT'!EG33)-1)*100</f>
        <v>7.2605442260420094</v>
      </c>
      <c r="E32" s="27">
        <f>(('DATA INPUT'!N33/'DATA INPUT'!Q33)^(1/$E$45)-1)*100</f>
        <v>11.760215772453741</v>
      </c>
      <c r="F32" s="12">
        <f>(('DATA INPUT'!N33/'DATA INPUT'!O33)^(1/$F$45)-1)*100</f>
        <v>25.465470024582928</v>
      </c>
      <c r="G32" s="12">
        <f>(('DATA INPUT'!O33/'DATA INPUT'!R33)^(1/$H$45)-1)*100</f>
        <v>2.9266130777006794</v>
      </c>
      <c r="H32" s="12">
        <f>(('DATA INPUT'!R33/'DATA INPUT'!U33)^(1/$H$45)-1)*100</f>
        <v>14.971895038223559</v>
      </c>
      <c r="I32" s="12">
        <f>(('DATA INPUT'!U33/'DATA INPUT'!X33)^(1/$I$45)-1)*100</f>
        <v>1.3100527794943861</v>
      </c>
      <c r="J32" s="24">
        <f>(('DATA INPUT'!CP33/'DATA INPUT'!CZ33)^(1/'DATA INPUT'!EG33)-1)*100</f>
        <v>0.27422931356757552</v>
      </c>
      <c r="K32" s="25">
        <f>(('DATA INPUT'!CP33/'DATA INPUT'!CS33)^(1/$E$45)-1)*100</f>
        <v>-7.1416443907224014E-2</v>
      </c>
      <c r="L32" s="12">
        <f>(('DATA INPUT'!CP33/'DATA INPUT'!CQ33)^(1/$L$45)-1)*100</f>
        <v>4.2089244381152469</v>
      </c>
      <c r="M32" s="12">
        <f>(('DATA INPUT'!CQ33/'DATA INPUT'!CT33)^(1/$M$45)-1)*100</f>
        <v>-5.2616477128957335</v>
      </c>
      <c r="N32" s="12">
        <f>(('DATA INPUT'!CT33/'DATA INPUT'!CW33)^(1/$N$45)-1)*100</f>
        <v>11.305411221515559</v>
      </c>
      <c r="O32" s="12">
        <f>(('DATA INPUT'!CW33/'DATA INPUT'!CZ33)^(1/$I$45)-1)*100</f>
        <v>-5.5176956724569459</v>
      </c>
      <c r="P32" s="24">
        <f>(('DATA INPUT'!BH33/'DATA INPUT'!BR33)^(1/$P$45)-1)*100</f>
        <v>-0.66459699200266398</v>
      </c>
      <c r="Q32" s="25">
        <f>(('DATA INPUT'!BH33/'DATA INPUT'!BK33)^(1/$Q$45)-1)*100</f>
        <v>-2.9020598931292163</v>
      </c>
      <c r="R32" s="12">
        <f>(('DATA INPUT'!BH33/'DATA INPUT'!BI33)^(1/$R$45)-1)*100</f>
        <v>-2.7332128186557836</v>
      </c>
      <c r="S32" s="12">
        <f>(('DATA INPUT'!BI33/'DATA INPUT'!BL33)^(1/$S$45)-1)*100</f>
        <v>-4.4892711799943585</v>
      </c>
      <c r="T32" s="12">
        <f>(('DATA INPUT'!BL33/'DATA INPUT'!BO33)^(1/$T$45)-1)*100</f>
        <v>9.918416810651598</v>
      </c>
      <c r="U32" s="12">
        <f>(('DATA INPUT'!BO33/'DATA INPUT'!BR33)^(1/$U$45)-1)*100</f>
        <v>-5.9765795161370372</v>
      </c>
      <c r="V32" s="24">
        <f>(('DATA INPUT'!CD33/'DATA INPUT'!CN33)^(1/$P$45)-1)*100</f>
        <v>6.3967718278346464</v>
      </c>
      <c r="W32" s="5"/>
    </row>
    <row r="33" spans="1:23" ht="17" thickBot="1" x14ac:dyDescent="0.25">
      <c r="A33">
        <v>30</v>
      </c>
      <c r="B33">
        <v>2023</v>
      </c>
      <c r="C33" s="23" t="str">
        <f>'DATA INPUT'!B34</f>
        <v>NAMEX,s.r.o.</v>
      </c>
      <c r="D33" s="24">
        <f>(('DATA INPUT'!N34/'DATA INPUT'!X34)^(1/'DATA INPUT'!EG34)-1)*100</f>
        <v>5.4445447962615745</v>
      </c>
      <c r="E33" s="27">
        <f>(('DATA INPUT'!N34/'DATA INPUT'!Q34)^(1/$E$45)-1)*100</f>
        <v>11.594956135999857</v>
      </c>
      <c r="F33" s="12">
        <f>(('DATA INPUT'!N34/'DATA INPUT'!O34)^(1/$F$45)-1)*100</f>
        <v>18.751681387360499</v>
      </c>
      <c r="G33" s="12">
        <f>(('DATA INPUT'!O34/'DATA INPUT'!R34)^(1/$H$45)-1)*100</f>
        <v>6.6470309171261954</v>
      </c>
      <c r="H33" s="12">
        <f>(('DATA INPUT'!R34/'DATA INPUT'!U34)^(1/$H$45)-1)*100</f>
        <v>2.3193126224263061</v>
      </c>
      <c r="I33" s="12">
        <f>(('DATA INPUT'!U34/'DATA INPUT'!X34)^(1/$I$45)-1)*100</f>
        <v>5.1079230228635808</v>
      </c>
      <c r="J33" s="24">
        <f>(('DATA INPUT'!CP34/'DATA INPUT'!CZ34)^(1/'DATA INPUT'!EG34)-1)*100</f>
        <v>-4.2405560633984258</v>
      </c>
      <c r="K33" s="25">
        <f>(('DATA INPUT'!CP34/'DATA INPUT'!CS34)^(1/$E$45)-1)*100</f>
        <v>-0.5264878946737106</v>
      </c>
      <c r="L33" s="12">
        <f>(('DATA INPUT'!CP34/'DATA INPUT'!CQ34)^(1/$L$45)-1)*100</f>
        <v>-4.4415946604575263</v>
      </c>
      <c r="M33" s="12">
        <f>(('DATA INPUT'!CQ34/'DATA INPUT'!CT34)^(1/$M$45)-1)*100</f>
        <v>-0.26257202546160485</v>
      </c>
      <c r="N33" s="12">
        <f>(('DATA INPUT'!CT34/'DATA INPUT'!CW34)^(1/$N$45)-1)*100</f>
        <v>-5.9561027068361412</v>
      </c>
      <c r="O33" s="12">
        <f>(('DATA INPUT'!CW34/'DATA INPUT'!CZ34)^(1/$I$45)-1)*100</f>
        <v>-7.6605019717552514</v>
      </c>
      <c r="P33" s="24">
        <f>(('DATA INPUT'!BH34/'DATA INPUT'!BR34)^(1/$P$45)-1)*100</f>
        <v>-2.9361593035604594</v>
      </c>
      <c r="Q33" s="25">
        <f>(('DATA INPUT'!BH34/'DATA INPUT'!BK34)^(1/$Q$45)-1)*100</f>
        <v>-0.57791957814231631</v>
      </c>
      <c r="R33" s="12">
        <f>(('DATA INPUT'!BH34/'DATA INPUT'!BI34)^(1/$R$45)-1)*100</f>
        <v>12.81363383214622</v>
      </c>
      <c r="S33" s="12">
        <f>(('DATA INPUT'!BI34/'DATA INPUT'!BL34)^(1/$S$45)-1)*100</f>
        <v>-6.8791138634781142</v>
      </c>
      <c r="T33" s="12">
        <f>(('DATA INPUT'!BL34/'DATA INPUT'!BO34)^(1/$T$45)-1)*100</f>
        <v>0.47164453690540231</v>
      </c>
      <c r="U33" s="12">
        <f>(('DATA INPUT'!BO34/'DATA INPUT'!BR34)^(1/$U$45)-1)*100</f>
        <v>-7.0362218575592772</v>
      </c>
      <c r="V33" s="24">
        <f>(('DATA INPUT'!CD34/'DATA INPUT'!CN34)^(1/$P$45)-1)*100</f>
        <v>2.241742563038529</v>
      </c>
      <c r="W33" s="5"/>
    </row>
    <row r="34" spans="1:23" ht="17" thickBot="1" x14ac:dyDescent="0.25">
      <c r="A34">
        <v>31</v>
      </c>
      <c r="B34">
        <v>2023</v>
      </c>
      <c r="C34" s="23" t="str">
        <f>'DATA INPUT'!B35</f>
        <v>NRSYS  s.r.o.</v>
      </c>
      <c r="D34" s="24">
        <f>(('DATA INPUT'!N35/'DATA INPUT'!X35)^(1/'DATA INPUT'!EG35)-1)*100</f>
        <v>10.992903846167913</v>
      </c>
      <c r="E34" s="27">
        <f>(('DATA INPUT'!N35/'DATA INPUT'!Q35)^(1/$E$45)-1)*100</f>
        <v>-1.8320442152739203</v>
      </c>
      <c r="F34" s="12">
        <f>(('DATA INPUT'!N35/'DATA INPUT'!O35)^(1/$F$45)-1)*100</f>
        <v>26.82484385705952</v>
      </c>
      <c r="G34" s="12">
        <f>(('DATA INPUT'!O35/'DATA INPUT'!R35)^(1/$H$45)-1)*100</f>
        <v>5.6016767445074223</v>
      </c>
      <c r="H34" s="12">
        <f>(('DATA INPUT'!R35/'DATA INPUT'!U35)^(1/$H$45)-1)*100</f>
        <v>15.739098937117625</v>
      </c>
      <c r="I34" s="12">
        <f>(('DATA INPUT'!U35/'DATA INPUT'!X35)^(1/$I$45)-1)*100</f>
        <v>10.797533893535416</v>
      </c>
      <c r="J34" s="24">
        <f>(('DATA INPUT'!CP35/'DATA INPUT'!CZ35)^(1/'DATA INPUT'!EG35)-1)*100</f>
        <v>2.9931147426981886</v>
      </c>
      <c r="K34" s="25">
        <f>(('DATA INPUT'!CP35/'DATA INPUT'!CS35)^(1/$E$45)-1)*100</f>
        <v>-12.858880879019329</v>
      </c>
      <c r="L34" s="12">
        <f>(('DATA INPUT'!CP35/'DATA INPUT'!CQ35)^(1/$L$45)-1)*100</f>
        <v>6.4089196247501645</v>
      </c>
      <c r="M34" s="12">
        <f>(('DATA INPUT'!CQ35/'DATA INPUT'!CT35)^(1/$M$45)-1)*100</f>
        <v>-1.2024506416961622</v>
      </c>
      <c r="N34" s="12">
        <f>(('DATA INPUT'!CT35/'DATA INPUT'!CW35)^(1/$N$45)-1)*100</f>
        <v>4.4394374468256448</v>
      </c>
      <c r="O34" s="12">
        <f>(('DATA INPUT'!CW35/'DATA INPUT'!CZ35)^(1/$I$45)-1)*100</f>
        <v>5.7693896131264522</v>
      </c>
      <c r="P34" s="24">
        <f>(('DATA INPUT'!BH35/'DATA INPUT'!BR35)^(1/$P$45)-1)*100</f>
        <v>2.4528932703209216</v>
      </c>
      <c r="Q34" s="25">
        <f>(('DATA INPUT'!BH35/'DATA INPUT'!BK35)^(1/$Q$45)-1)*100</f>
        <v>4.5507955996986649</v>
      </c>
      <c r="R34" s="12">
        <f>(('DATA INPUT'!BH35/'DATA INPUT'!BI35)^(1/$R$45)-1)*100</f>
        <v>12.278939199281602</v>
      </c>
      <c r="S34" s="12">
        <f>(('DATA INPUT'!BI35/'DATA INPUT'!BL35)^(1/$S$45)-1)*100</f>
        <v>-3.3939992012785636</v>
      </c>
      <c r="T34" s="12">
        <f>(('DATA INPUT'!BL35/'DATA INPUT'!BO35)^(1/$T$45)-1)*100</f>
        <v>4.1853586861969161</v>
      </c>
      <c r="U34" s="12">
        <f>(('DATA INPUT'!BO35/'DATA INPUT'!BR35)^(1/$U$45)-1)*100</f>
        <v>3.6343821288330691</v>
      </c>
      <c r="V34" s="24">
        <f>(('DATA INPUT'!CD35/'DATA INPUT'!CN35)^(1/$P$45)-1)*100</f>
        <v>15.028162109538346</v>
      </c>
      <c r="W34" s="5"/>
    </row>
    <row r="35" spans="1:23" ht="17" thickBot="1" x14ac:dyDescent="0.25">
      <c r="A35">
        <v>32</v>
      </c>
      <c r="B35">
        <v>2023</v>
      </c>
      <c r="C35" s="23" t="str">
        <f>'DATA INPUT'!B36</f>
        <v>TOMATA s.r.o.</v>
      </c>
      <c r="D35" s="24">
        <f>(('DATA INPUT'!N36/'DATA INPUT'!X36)^(1/'DATA INPUT'!EG36)-1)*100</f>
        <v>9.2578625076251697</v>
      </c>
      <c r="E35" s="27">
        <f>(('DATA INPUT'!N36/'DATA INPUT'!Q36)^(1/$E$45)-1)*100</f>
        <v>18.206310724717145</v>
      </c>
      <c r="F35" s="12">
        <f>(('DATA INPUT'!N36/'DATA INPUT'!O36)^(1/$F$45)-1)*100</f>
        <v>48.548518128314846</v>
      </c>
      <c r="G35" s="12">
        <f>(('DATA INPUT'!O36/'DATA INPUT'!R36)^(1/$H$45)-1)*100</f>
        <v>7.6699206797485431</v>
      </c>
      <c r="H35" s="12">
        <f>(('DATA INPUT'!R36/'DATA INPUT'!U36)^(1/$H$45)-1)*100</f>
        <v>12.854580373657964</v>
      </c>
      <c r="I35" s="12">
        <f>(('DATA INPUT'!U36/'DATA INPUT'!X36)^(1/$I$45)-1)*100</f>
        <v>-0.20926805533275639</v>
      </c>
      <c r="J35" s="24">
        <f>(('DATA INPUT'!CP36/'DATA INPUT'!CZ36)^(1/'DATA INPUT'!EG36)-1)*100</f>
        <v>2.8740270067323825</v>
      </c>
      <c r="K35" s="25">
        <f>(('DATA INPUT'!CP36/'DATA INPUT'!CS36)^(1/$E$45)-1)*100</f>
        <v>4.0681652109837874</v>
      </c>
      <c r="L35" s="12">
        <f>(('DATA INPUT'!CP36/'DATA INPUT'!CQ36)^(1/$L$45)-1)*100</f>
        <v>19.091730742211908</v>
      </c>
      <c r="M35" s="12">
        <f>(('DATA INPUT'!CQ36/'DATA INPUT'!CT36)^(1/$M$45)-1)*100</f>
        <v>2.8290783012900222</v>
      </c>
      <c r="N35" s="12">
        <f>(('DATA INPUT'!CT36/'DATA INPUT'!CW36)^(1/$N$45)-1)*100</f>
        <v>1.5581308367783819</v>
      </c>
      <c r="O35" s="12">
        <f>(('DATA INPUT'!CW36/'DATA INPUT'!CZ36)^(1/$I$45)-1)*100</f>
        <v>0.22972478275293806</v>
      </c>
      <c r="P35" s="24">
        <f>(('DATA INPUT'!BH36/'DATA INPUT'!BR36)^(1/$P$45)-1)*100</f>
        <v>3.5628161728075813</v>
      </c>
      <c r="Q35" s="25">
        <f>(('DATA INPUT'!BH36/'DATA INPUT'!BK36)^(1/$Q$45)-1)*100</f>
        <v>5.2017247648339815</v>
      </c>
      <c r="R35" s="12">
        <f>(('DATA INPUT'!BH36/'DATA INPUT'!BI36)^(1/$R$45)-1)*100</f>
        <v>13.307590451164785</v>
      </c>
      <c r="S35" s="12">
        <f>(('DATA INPUT'!BI36/'DATA INPUT'!BL36)^(1/$S$45)-1)*100</f>
        <v>6.6021687109021343</v>
      </c>
      <c r="T35" s="12">
        <f>(('DATA INPUT'!BL36/'DATA INPUT'!BO36)^(1/$T$45)-1)*100</f>
        <v>-2.822823044299172</v>
      </c>
      <c r="U35" s="12">
        <f>(('DATA INPUT'!BO36/'DATA INPUT'!BR36)^(1/$U$45)-1)*100</f>
        <v>4.0549757361291183</v>
      </c>
      <c r="V35" s="24">
        <f>(('DATA INPUT'!CD36/'DATA INPUT'!CN36)^(1/$P$45)-1)*100</f>
        <v>15.686564033291894</v>
      </c>
      <c r="W35" s="5"/>
    </row>
    <row r="36" spans="1:23" ht="17" thickBot="1" x14ac:dyDescent="0.25">
      <c r="A36">
        <v>33</v>
      </c>
      <c r="B36">
        <v>2023</v>
      </c>
      <c r="C36" s="23" t="str">
        <f>'DATA INPUT'!B37</f>
        <v>ENVI-GEOS Nitra, s.r.o.</v>
      </c>
      <c r="D36" s="24">
        <f>(('DATA INPUT'!N37/'DATA INPUT'!X37)^(1/'DATA INPUT'!EG37)-1)*100</f>
        <v>3.3882171972025033</v>
      </c>
      <c r="E36" s="27">
        <f>(('DATA INPUT'!N37/'DATA INPUT'!Q37)^(1/$E$45)-1)*100</f>
        <v>1.7171325404014448</v>
      </c>
      <c r="F36" s="12">
        <f>(('DATA INPUT'!N37/'DATA INPUT'!O37)^(1/$F$45)-1)*100</f>
        <v>-14.397672973104225</v>
      </c>
      <c r="G36" s="12">
        <f>(('DATA INPUT'!O37/'DATA INPUT'!R37)^(1/$H$45)-1)*100</f>
        <v>6.7424842026838183</v>
      </c>
      <c r="H36" s="12">
        <f>(('DATA INPUT'!R37/'DATA INPUT'!U37)^(1/$H$45)-1)*100</f>
        <v>11.973082874649577</v>
      </c>
      <c r="I36" s="12">
        <f>(('DATA INPUT'!U37/'DATA INPUT'!X37)^(1/$I$45)-1)*100</f>
        <v>-0.43324062000666963</v>
      </c>
      <c r="J36" s="24">
        <f>(('DATA INPUT'!CP37/'DATA INPUT'!CZ37)^(1/'DATA INPUT'!EG37)-1)*100</f>
        <v>-1.9739485770774556</v>
      </c>
      <c r="K36" s="25">
        <f>(('DATA INPUT'!CP37/'DATA INPUT'!CS37)^(1/$E$45)-1)*100</f>
        <v>-3.2656938386769863</v>
      </c>
      <c r="L36" s="12">
        <f>(('DATA INPUT'!CP37/'DATA INPUT'!CQ37)^(1/$L$45)-1)*100</f>
        <v>-22.616167878316553</v>
      </c>
      <c r="M36" s="12">
        <f>(('DATA INPUT'!CQ37/'DATA INPUT'!CT37)^(1/$M$45)-1)*100</f>
        <v>5.5023929340884736</v>
      </c>
      <c r="N36" s="12">
        <f>(('DATA INPUT'!CT37/'DATA INPUT'!CW37)^(1/$N$45)-1)*100</f>
        <v>-0.4095975555441278</v>
      </c>
      <c r="O36" s="12">
        <f>(('DATA INPUT'!CW37/'DATA INPUT'!CZ37)^(1/$I$45)-1)*100</f>
        <v>-3.6417304474553047</v>
      </c>
      <c r="P36" s="24">
        <f>(('DATA INPUT'!BH37/'DATA INPUT'!BR37)^(1/$P$45)-1)*100</f>
        <v>-2.5365126247652858</v>
      </c>
      <c r="Q36" s="25">
        <f>(('DATA INPUT'!BH37/'DATA INPUT'!BK37)^(1/$Q$45)-1)*100</f>
        <v>-3.7715733842234922</v>
      </c>
      <c r="R36" s="12">
        <f>(('DATA INPUT'!BH37/'DATA INPUT'!BI37)^(1/$R$45)-1)*100</f>
        <v>-2.4063435875506411</v>
      </c>
      <c r="S36" s="12">
        <f>(('DATA INPUT'!BI37/'DATA INPUT'!BL37)^(1/$S$45)-1)*100</f>
        <v>-4.5076817397464382</v>
      </c>
      <c r="T36" s="12">
        <f>(('DATA INPUT'!BL37/'DATA INPUT'!BO37)^(1/$T$45)-1)*100</f>
        <v>2.7112580898291494</v>
      </c>
      <c r="U36" s="12">
        <f>(('DATA INPUT'!BO37/'DATA INPUT'!BR37)^(1/$U$45)-1)*100</f>
        <v>-5.6490795997523708</v>
      </c>
      <c r="V36" s="24">
        <f>(('DATA INPUT'!CD37/'DATA INPUT'!CN37)^(1/$P$45)-1)*100</f>
        <v>-2.4827016502943722</v>
      </c>
      <c r="W36" s="5"/>
    </row>
    <row r="37" spans="1:23" ht="17" thickBot="1" x14ac:dyDescent="0.25">
      <c r="A37">
        <v>34</v>
      </c>
      <c r="B37">
        <v>2023</v>
      </c>
      <c r="C37" s="23" t="str">
        <f>'DATA INPUT'!B38</f>
        <v>ORGECO spol. s r. o.</v>
      </c>
      <c r="D37" s="24">
        <f>(('DATA INPUT'!N38/'DATA INPUT'!X38)^(1/'DATA INPUT'!EG38)-1)*100</f>
        <v>7.3378688041178863</v>
      </c>
      <c r="E37" s="27">
        <f>(('DATA INPUT'!N38/'DATA INPUT'!Q38)^(1/$E$45)-1)*100</f>
        <v>12.362365040651312</v>
      </c>
      <c r="F37" s="12">
        <f>(('DATA INPUT'!N38/'DATA INPUT'!O38)^(1/$F$45)-1)*100</f>
        <v>-2.4717264274064066</v>
      </c>
      <c r="G37" s="12">
        <f>(('DATA INPUT'!O38/'DATA INPUT'!R38)^(1/$H$45)-1)*100</f>
        <v>10.183384013306185</v>
      </c>
      <c r="H37" s="12">
        <f>(('DATA INPUT'!R38/'DATA INPUT'!U38)^(1/$H$45)-1)*100</f>
        <v>7.8828551693669979</v>
      </c>
      <c r="I37" s="12">
        <f>(('DATA INPUT'!U38/'DATA INPUT'!X38)^(1/$I$45)-1)*100</f>
        <v>9.9804517670409876</v>
      </c>
      <c r="J37" s="24">
        <f>(('DATA INPUT'!CP38/'DATA INPUT'!CZ38)^(1/'DATA INPUT'!EG38)-1)*100</f>
        <v>0.26723118878750896</v>
      </c>
      <c r="K37" s="25">
        <f>(('DATA INPUT'!CP38/'DATA INPUT'!CS38)^(1/$E$45)-1)*100</f>
        <v>4.9768200379744609</v>
      </c>
      <c r="L37" s="12">
        <f>(('DATA INPUT'!CP38/'DATA INPUT'!CQ38)^(1/$L$45)-1)*100</f>
        <v>-4.4838796279694009</v>
      </c>
      <c r="M37" s="12">
        <f>(('DATA INPUT'!CQ38/'DATA INPUT'!CT38)^(1/$M$45)-1)*100</f>
        <v>4.5524575647136301</v>
      </c>
      <c r="N37" s="12">
        <f>(('DATA INPUT'!CT38/'DATA INPUT'!CW38)^(1/$N$45)-1)*100</f>
        <v>-0.45909340593268677</v>
      </c>
      <c r="O37" s="12">
        <f>(('DATA INPUT'!CW38/'DATA INPUT'!CZ38)^(1/$I$45)-1)*100</f>
        <v>-1.4730543556852882</v>
      </c>
      <c r="P37" s="24">
        <f>(('DATA INPUT'!BH38/'DATA INPUT'!BR38)^(1/$P$45)-1)*100</f>
        <v>-0.89531069540844666</v>
      </c>
      <c r="Q37" s="25">
        <f>(('DATA INPUT'!BH38/'DATA INPUT'!BK38)^(1/$Q$45)-1)*100</f>
        <v>2.2713137113543613</v>
      </c>
      <c r="R37" s="12">
        <f>(('DATA INPUT'!BH38/'DATA INPUT'!BI38)^(1/$R$45)-1)*100</f>
        <v>6.6017609631640939</v>
      </c>
      <c r="S37" s="12">
        <f>(('DATA INPUT'!BI38/'DATA INPUT'!BL38)^(1/$S$45)-1)*100</f>
        <v>-2.0523915901011436</v>
      </c>
      <c r="T37" s="12">
        <f>(('DATA INPUT'!BL38/'DATA INPUT'!BO38)^(1/$T$45)-1)*100</f>
        <v>-0.95504624706703733</v>
      </c>
      <c r="U37" s="12">
        <f>(('DATA INPUT'!BO38/'DATA INPUT'!BR38)^(1/$U$45)-1)*100</f>
        <v>-2.0736204684746351</v>
      </c>
      <c r="V37" s="24">
        <f>(('DATA INPUT'!CD38/'DATA INPUT'!CN38)^(1/$P$45)-1)*100</f>
        <v>6.3562673638043465</v>
      </c>
      <c r="W37" s="5"/>
    </row>
    <row r="38" spans="1:23" ht="17" thickBot="1" x14ac:dyDescent="0.25">
      <c r="A38">
        <v>35</v>
      </c>
      <c r="B38">
        <v>2023</v>
      </c>
      <c r="C38" s="23" t="str">
        <f>'DATA INPUT'!B39</f>
        <v>TOPOBAL s r.o.</v>
      </c>
      <c r="D38" s="24">
        <f>(('DATA INPUT'!N39/'DATA INPUT'!X39)^(1/'DATA INPUT'!EG39)-1)*100</f>
        <v>5.2815290003894511</v>
      </c>
      <c r="E38" s="27">
        <f>(('DATA INPUT'!N39/'DATA INPUT'!Q39)^(1/$E$45)-1)*100</f>
        <v>10.720362218876179</v>
      </c>
      <c r="F38" s="12">
        <f>(('DATA INPUT'!N39/'DATA INPUT'!O39)^(1/$F$45)-1)*100</f>
        <v>-2.2336730097490043</v>
      </c>
      <c r="G38" s="12">
        <f>(('DATA INPUT'!O39/'DATA INPUT'!R39)^(1/$H$45)-1)*100</f>
        <v>14.59935057052717</v>
      </c>
      <c r="H38" s="12">
        <f>(('DATA INPUT'!R39/'DATA INPUT'!U39)^(1/$H$45)-1)*100</f>
        <v>2.5411353347597254</v>
      </c>
      <c r="I38" s="12">
        <f>(('DATA INPUT'!U39/'DATA INPUT'!X39)^(1/$I$45)-1)*100</f>
        <v>3.5494894117548581</v>
      </c>
      <c r="J38" s="24">
        <f>(('DATA INPUT'!CP39/'DATA INPUT'!CZ39)^(1/'DATA INPUT'!EG39)-1)*100</f>
        <v>-0.67788870033649307</v>
      </c>
      <c r="K38" s="25">
        <f>(('DATA INPUT'!CP39/'DATA INPUT'!CS39)^(1/$E$45)-1)*100</f>
        <v>3.6159918353423137</v>
      </c>
      <c r="L38" s="12">
        <f>(('DATA INPUT'!CP39/'DATA INPUT'!CQ39)^(1/$L$45)-1)*100</f>
        <v>-9.8931538064781392</v>
      </c>
      <c r="M38" s="12">
        <f>(('DATA INPUT'!CQ39/'DATA INPUT'!CT39)^(1/$M$45)-1)*100</f>
        <v>9.7321173412441517</v>
      </c>
      <c r="N38" s="12">
        <f>(('DATA INPUT'!CT39/'DATA INPUT'!CW39)^(1/$N$45)-1)*100</f>
        <v>-4.5499713261398123</v>
      </c>
      <c r="O38" s="12">
        <f>(('DATA INPUT'!CW39/'DATA INPUT'!CZ39)^(1/$I$45)-1)*100</f>
        <v>-3.5861619860292682</v>
      </c>
      <c r="P38" s="24">
        <f>(('DATA INPUT'!BH39/'DATA INPUT'!BR39)^(1/$P$45)-1)*100</f>
        <v>-1.565335655385669</v>
      </c>
      <c r="Q38" s="25">
        <f>(('DATA INPUT'!BH39/'DATA INPUT'!BK39)^(1/$Q$45)-1)*100</f>
        <v>-4.3362888813428206</v>
      </c>
      <c r="R38" s="12">
        <f>(('DATA INPUT'!BH39/'DATA INPUT'!BI39)^(1/$R$45)-1)*100</f>
        <v>-5.9405911711125086</v>
      </c>
      <c r="S38" s="12">
        <f>(('DATA INPUT'!BI39/'DATA INPUT'!BL39)^(1/$S$45)-1)*100</f>
        <v>-4.6296020085845324E-2</v>
      </c>
      <c r="T38" s="12">
        <f>(('DATA INPUT'!BL39/'DATA INPUT'!BO39)^(1/$T$45)-1)*100</f>
        <v>-1.0195997890492192</v>
      </c>
      <c r="U38" s="12">
        <f>(('DATA INPUT'!BO39/'DATA INPUT'!BR39)^(1/$U$45)-1)*100</f>
        <v>-2.1235889351513326</v>
      </c>
      <c r="V38" s="24">
        <f>(('DATA INPUT'!CD39/'DATA INPUT'!CN39)^(1/$P$45)-1)*100</f>
        <v>4.3857560810349749</v>
      </c>
      <c r="W38" s="5"/>
    </row>
    <row r="39" spans="1:23" ht="17" thickBot="1" x14ac:dyDescent="0.25">
      <c r="A39">
        <v>36</v>
      </c>
      <c r="B39">
        <v>2023</v>
      </c>
      <c r="C39" s="23" t="str">
        <f>'DATA INPUT'!B40</f>
        <v>TOP REFAL obaly, spol. s r.o.</v>
      </c>
      <c r="D39" s="24">
        <f>(('DATA INPUT'!N40/'DATA INPUT'!X40)^(1/'DATA INPUT'!EG40)-1)*100</f>
        <v>4.6261662533725767</v>
      </c>
      <c r="E39" s="27">
        <f>(('DATA INPUT'!N40/'DATA INPUT'!Q40)^(1/$E$45)-1)*100</f>
        <v>4.4463566078980499</v>
      </c>
      <c r="F39" s="12">
        <f>(('DATA INPUT'!N40/'DATA INPUT'!O40)^(1/$F$45)-1)*100</f>
        <v>-28.997918183563076</v>
      </c>
      <c r="G39" s="12">
        <f>(('DATA INPUT'!O40/'DATA INPUT'!R40)^(1/$H$45)-1)*100</f>
        <v>16.903691164373381</v>
      </c>
      <c r="H39" s="12">
        <f>(('DATA INPUT'!R40/'DATA INPUT'!U40)^(1/$H$45)-1)*100</f>
        <v>2.917850406743816</v>
      </c>
      <c r="I39" s="12">
        <f>(('DATA INPUT'!U40/'DATA INPUT'!X40)^(1/$I$45)-1)*100</f>
        <v>9.9693992571368462</v>
      </c>
      <c r="J39" s="24">
        <f>(('DATA INPUT'!CP40/'DATA INPUT'!CZ40)^(1/'DATA INPUT'!EG40)-1)*100</f>
        <v>-3.375101486849863</v>
      </c>
      <c r="K39" s="25">
        <f>(('DATA INPUT'!CP40/'DATA INPUT'!CS40)^(1/$E$45)-1)*100</f>
        <v>-2.8486240844903588</v>
      </c>
      <c r="L39" s="12">
        <f>(('DATA INPUT'!CP40/'DATA INPUT'!CQ40)^(1/$L$45)-1)*100</f>
        <v>-32.743786815514277</v>
      </c>
      <c r="M39" s="12">
        <f>(('DATA INPUT'!CQ40/'DATA INPUT'!CT40)^(1/$M$45)-1)*100</f>
        <v>10.227830576235775</v>
      </c>
      <c r="N39" s="12">
        <f>(('DATA INPUT'!CT40/'DATA INPUT'!CW40)^(1/$N$45)-1)*100</f>
        <v>-3.0376091391065563</v>
      </c>
      <c r="O39" s="12">
        <f>(('DATA INPUT'!CW40/'DATA INPUT'!CZ40)^(1/$I$45)-1)*100</f>
        <v>-5.8425965620136688</v>
      </c>
      <c r="P39" s="24">
        <f>(('DATA INPUT'!BH40/'DATA INPUT'!BR40)^(1/$P$45)-1)*100</f>
        <v>0.29178645395164793</v>
      </c>
      <c r="Q39" s="25">
        <f>(('DATA INPUT'!BH40/'DATA INPUT'!BK40)^(1/$Q$45)-1)*100</f>
        <v>1.0859414757756092</v>
      </c>
      <c r="R39" s="12">
        <f>(('DATA INPUT'!BH40/'DATA INPUT'!BI40)^(1/$R$45)-1)*100</f>
        <v>-9.3436347348595064</v>
      </c>
      <c r="S39" s="12">
        <f>(('DATA INPUT'!BI40/'DATA INPUT'!BL40)^(1/$S$45)-1)*100</f>
        <v>8.4666145141742977</v>
      </c>
      <c r="T39" s="12">
        <f>(('DATA INPUT'!BL40/'DATA INPUT'!BO40)^(1/$T$45)-1)*100</f>
        <v>-3.5884072895637442</v>
      </c>
      <c r="U39" s="12">
        <f>(('DATA INPUT'!BO40/'DATA INPUT'!BR40)^(1/$U$45)-1)*100</f>
        <v>-0.23157546800366413</v>
      </c>
      <c r="V39" s="24">
        <f>(('DATA INPUT'!CD40/'DATA INPUT'!CN40)^(1/$P$45)-1)*100</f>
        <v>11.027086703235112</v>
      </c>
      <c r="W39" s="5"/>
    </row>
    <row r="40" spans="1:23" ht="17" thickBot="1" x14ac:dyDescent="0.25">
      <c r="A40">
        <v>37</v>
      </c>
      <c r="B40">
        <v>2024</v>
      </c>
      <c r="C40" s="23" t="str">
        <f>'DATA INPUT'!B41</f>
        <v>Motory International, s.r.o.</v>
      </c>
      <c r="D40" s="24">
        <f>(('DATA INPUT'!N41/'DATA INPUT'!X41)^(1/'DATA INPUT'!EG41)-1)*100</f>
        <v>9.7248027437861317</v>
      </c>
      <c r="E40" s="27">
        <f>(('DATA INPUT'!M41/'DATA INPUT'!P41)^(1/$E$45)-1)*100</f>
        <v>-9.3613031848153838</v>
      </c>
      <c r="F40" s="12">
        <f>(('DATA INPUT'!M41/'DATA INPUT'!O41)^(1/$F$46)-1)*100</f>
        <v>-24.802281540083527</v>
      </c>
      <c r="G40" s="12">
        <f>(('DATA INPUT'!O41/'DATA INPUT'!R41)^(1/$H$45)-1)*100</f>
        <v>19.153450943730821</v>
      </c>
      <c r="H40" s="12">
        <f>(('DATA INPUT'!R41/'DATA INPUT'!U41)^(1/$H$45)-1)*100</f>
        <v>30.268568649939475</v>
      </c>
      <c r="I40" s="12">
        <f>(('DATA INPUT'!U41/'DATA INPUT'!X41)^(1/$I$45)-1)*100</f>
        <v>2.6496124894049178</v>
      </c>
      <c r="J40" s="24">
        <f>(('DATA INPUT'!CP41/'DATA INPUT'!CZ41)^(1/'DATA INPUT'!EG41)-1)*100</f>
        <v>10.306731168035244</v>
      </c>
      <c r="K40" s="27">
        <f>(('DATA INPUT'!CO41/'DATA INPUT'!CR41)^(1/$K$45)-1)*100</f>
        <v>-0.19860304888269509</v>
      </c>
      <c r="L40" s="12">
        <f>(('DATA INPUT'!CO41/'DATA INPUT'!CQ41)^(1/$L$46)-1)*100</f>
        <v>-8.9863731399501994</v>
      </c>
      <c r="M40" s="12">
        <f>(('DATA INPUT'!CQ41/'DATA INPUT'!CT41)^(1/$M$45)-1)*100</f>
        <v>11.410944218777797</v>
      </c>
      <c r="N40" s="12">
        <f>(('DATA INPUT'!CT41/'DATA INPUT'!CW41)^(1/$N$45)-1)*100</f>
        <v>16.586347207113718</v>
      </c>
      <c r="O40" s="12">
        <f>(('DATA INPUT'!CW41/'DATA INPUT'!CZ41)^(1/$I$45)-1)*100</f>
        <v>14.535047396695244</v>
      </c>
      <c r="P40" s="24">
        <f>(('DATA INPUT'!BG41/'DATA INPUT'!BR41)^(1/$P$45)-1)*100</f>
        <v>1.2992597854681209</v>
      </c>
      <c r="Q40" s="24">
        <f>(('DATA INPUT'!BG41/'DATA INPUT'!BJ41)^(1/$Q$45)-1)*100</f>
        <v>1.1317343581451977</v>
      </c>
      <c r="R40" s="12">
        <f>(('DATA INPUT'!BG41/'DATA INPUT'!BI41)^(1/$R$46)-1)*100</f>
        <v>4.1189754026817349</v>
      </c>
      <c r="S40" s="12">
        <f>(('DATA INPUT'!BI41/'DATA INPUT'!BL41)^(1/$S$45)-1)*100</f>
        <v>-1.2833282958157222</v>
      </c>
      <c r="T40" s="12">
        <f>(('DATA INPUT'!BL41/'DATA INPUT'!BO41)^(1/$T$45)-1)*100</f>
        <v>0.28077468406937367</v>
      </c>
      <c r="U40" s="12">
        <f>(('DATA INPUT'!BO41/'DATA INPUT'!BR41)^(1/$U$45)-1)*100</f>
        <v>2.6579997103143294</v>
      </c>
      <c r="V40" s="24">
        <f>(('DATA INPUT'!CD41/'DATA INPUT'!CN41)^(1/$P$45)-1)*100</f>
        <v>2.2839020718482539</v>
      </c>
      <c r="W40" s="5"/>
    </row>
    <row r="41" spans="1:23" ht="17" thickBot="1" x14ac:dyDescent="0.25">
      <c r="A41">
        <v>38</v>
      </c>
      <c r="B41">
        <v>2023</v>
      </c>
      <c r="C41" s="23" t="str">
        <f>'DATA INPUT'!B42</f>
        <v>TEKMAR SLOVENSKO, s.r.o.</v>
      </c>
      <c r="D41" s="24">
        <f>(('DATA INPUT'!N42/'DATA INPUT'!X42)^(1/'DATA INPUT'!EG42)-1)*100</f>
        <v>4.7938291879408013</v>
      </c>
      <c r="E41" s="27">
        <f>(('DATA INPUT'!N42/'DATA INPUT'!Q42)^(1/$E$45)-1)*100</f>
        <v>10.204706929344741</v>
      </c>
      <c r="F41" s="12">
        <f>(('DATA INPUT'!N42/'DATA INPUT'!O42)^(1/$F$45)-1)*100</f>
        <v>5.1761895640883626</v>
      </c>
      <c r="G41" s="12">
        <f>(('DATA INPUT'!O42/'DATA INPUT'!R42)^(1/$H$45)-1)*100</f>
        <v>-1.0435128966884588</v>
      </c>
      <c r="H41" s="12">
        <f>(('DATA INPUT'!R42/'DATA INPUT'!U42)^(1/$H$45)-1)*100</f>
        <v>6.2640549043410099</v>
      </c>
      <c r="I41" s="12">
        <f>(('DATA INPUT'!U42/'DATA INPUT'!X42)^(1/$I$45)-1)*100</f>
        <v>11.026795408505707</v>
      </c>
      <c r="J41" s="24">
        <f>(('DATA INPUT'!CP42/'DATA INPUT'!CZ42)^(1/'DATA INPUT'!EG42)-1)*100</f>
        <v>-1.953358664394278</v>
      </c>
      <c r="K41" s="25">
        <f>(('DATA INPUT'!CP42/'DATA INPUT'!CS42)^(1/$E$45)-1)*100</f>
        <v>7.7599655854244887</v>
      </c>
      <c r="L41" s="12">
        <f>(('DATA INPUT'!CP42/'DATA INPUT'!CQ42)^(1/$L$45)-1)*100</f>
        <v>-1.5484473024375167</v>
      </c>
      <c r="M41" s="12">
        <f>(('DATA INPUT'!CQ42/'DATA INPUT'!CT42)^(1/$M$45)-1)*100</f>
        <v>2.300503326452441</v>
      </c>
      <c r="N41" s="12">
        <f>(('DATA INPUT'!CT42/'DATA INPUT'!CW42)^(1/$N$45)-1)*100</f>
        <v>-4.7685068333555902</v>
      </c>
      <c r="O41" s="12">
        <f>(('DATA INPUT'!CW42/'DATA INPUT'!CZ42)^(1/$I$45)-1)*100</f>
        <v>-4.0185241968599072</v>
      </c>
      <c r="P41" s="24">
        <f>(('DATA INPUT'!BH42/'DATA INPUT'!BR42)^(1/$P$45)-1)*100</f>
        <v>1.3406018505105921</v>
      </c>
      <c r="Q41" s="25">
        <f>(('DATA INPUT'!BH42/'DATA INPUT'!BK42)^(1/$Q$45)-1)*100</f>
        <v>-2.3896158471947926</v>
      </c>
      <c r="R41" s="12">
        <f>(('DATA INPUT'!BH42/'DATA INPUT'!BI42)^(1/$R$45)-1)*100</f>
        <v>-12.143692864321054</v>
      </c>
      <c r="S41" s="12">
        <f>(('DATA INPUT'!BI42/'DATA INPUT'!BL42)^(1/$S$45)-1)*100</f>
        <v>-4.5092879055407487</v>
      </c>
      <c r="T41" s="12">
        <f>(('DATA INPUT'!BL42/'DATA INPUT'!BO42)^(1/$T$45)-1)*100</f>
        <v>-4.5403530814830724</v>
      </c>
      <c r="U41" s="12">
        <f>(('DATA INPUT'!BO42/'DATA INPUT'!BR42)^(1/$U$45)-1)*100</f>
        <v>19.740112017248613</v>
      </c>
      <c r="V41" s="24">
        <f>(('DATA INPUT'!CD42/'DATA INPUT'!CN42)^(1/$P$45)-1)*100</f>
        <v>3.1840333824792788</v>
      </c>
      <c r="W41" s="5"/>
    </row>
    <row r="42" spans="1:23" ht="17" thickBot="1" x14ac:dyDescent="0.25">
      <c r="A42">
        <v>39</v>
      </c>
      <c r="B42">
        <v>2023</v>
      </c>
      <c r="C42" s="23" t="str">
        <f>'DATA INPUT'!B43</f>
        <v>KLIMAK SERVICE, s.r.o.</v>
      </c>
      <c r="D42" s="24">
        <f>(('DATA INPUT'!N43/'DATA INPUT'!X43)^(1/'DATA INPUT'!EG43)-1)*100</f>
        <v>12.932849482372077</v>
      </c>
      <c r="E42" s="27">
        <f>(('DATA INPUT'!N43/'DATA INPUT'!Q43)^(1/$E$45)-1)*100</f>
        <v>17.632359510404207</v>
      </c>
      <c r="F42" s="12">
        <f>(('DATA INPUT'!N43/'DATA INPUT'!O43)^(1/$F$45)-1)*100</f>
        <v>12.1498586946438</v>
      </c>
      <c r="G42" s="12">
        <f>(('DATA INPUT'!O43/'DATA INPUT'!R43)^(1/$H$45)-1)*100</f>
        <v>16.334276077482745</v>
      </c>
      <c r="H42" s="12">
        <f>(('DATA INPUT'!R43/'DATA INPUT'!U43)^(1/$H$45)-1)*100</f>
        <v>13.661388141774822</v>
      </c>
      <c r="I42" s="12">
        <f>(('DATA INPUT'!U43/'DATA INPUT'!X43)^(1/$I$45)-1)*100</f>
        <v>13.69834904431222</v>
      </c>
      <c r="J42" s="24">
        <f>(('DATA INPUT'!CP43/'DATA INPUT'!CZ43)^(1/'DATA INPUT'!EG43)-1)*100</f>
        <v>0.6161729244756442</v>
      </c>
      <c r="K42" s="25">
        <f>(('DATA INPUT'!CP43/'DATA INPUT'!CS43)^(1/$E$45)-1)*100</f>
        <v>1.5695806027998804</v>
      </c>
      <c r="L42" s="12">
        <f>(('DATA INPUT'!CP43/'DATA INPUT'!CQ43)^(1/$L$45)-1)*100</f>
        <v>-1.1995030217760494</v>
      </c>
      <c r="M42" s="12">
        <f>(('DATA INPUT'!CQ43/'DATA INPUT'!CT43)^(1/$M$45)-1)*100</f>
        <v>1.8254636822988779</v>
      </c>
      <c r="N42" s="12">
        <f>(('DATA INPUT'!CT43/'DATA INPUT'!CW43)^(1/$N$45)-1)*100</f>
        <v>-2.8100594803311951</v>
      </c>
      <c r="O42" s="12">
        <f>(('DATA INPUT'!CW43/'DATA INPUT'!CZ43)^(1/$I$45)-1)*100</f>
        <v>3.7650636200660337</v>
      </c>
      <c r="P42" s="24">
        <f>(('DATA INPUT'!BH43/'DATA INPUT'!BR43)^(1/$P$45)-1)*100</f>
        <v>-2.4195564726380292</v>
      </c>
      <c r="Q42" s="25">
        <f>(('DATA INPUT'!BH43/'DATA INPUT'!BK43)^(1/$Q$45)-1)*100</f>
        <v>-8.6729783234179347</v>
      </c>
      <c r="R42" s="12">
        <f>(('DATA INPUT'!BH43/'DATA INPUT'!BI43)^(1/$R$45)-1)*100</f>
        <v>-14.598336763160269</v>
      </c>
      <c r="S42" s="12">
        <f>(('DATA INPUT'!BI43/'DATA INPUT'!BL43)^(1/$S$45)-1)*100</f>
        <v>-0.91771097529427248</v>
      </c>
      <c r="T42" s="12">
        <f>(('DATA INPUT'!BL43/'DATA INPUT'!BO43)^(1/$T$45)-1)*100</f>
        <v>-6.913688884057601</v>
      </c>
      <c r="U42" s="12">
        <f>(('DATA INPUT'!BO43/'DATA INPUT'!BR43)^(1/$U$45)-1)*100</f>
        <v>5.3186616327431491</v>
      </c>
      <c r="V42" s="24">
        <f>(('DATA INPUT'!CD43/'DATA INPUT'!CN43)^(1/$P$45)-1)*100</f>
        <v>2.7999982793004419</v>
      </c>
      <c r="W42" s="5"/>
    </row>
    <row r="43" spans="1:23" ht="17" thickBot="1" x14ac:dyDescent="0.25">
      <c r="A43">
        <v>40</v>
      </c>
      <c r="B43">
        <v>2023</v>
      </c>
      <c r="C43" s="23" t="str">
        <f>'DATA INPUT'!B44</f>
        <v>Cover 3S, s.r.o.</v>
      </c>
      <c r="D43" s="24">
        <f>(('DATA INPUT'!N44/'DATA INPUT'!X44)^(1/'DATA INPUT'!EG44)-1)*100</f>
        <v>-0.20616057930095133</v>
      </c>
      <c r="E43" s="27">
        <f>(('DATA INPUT'!N44/'DATA INPUT'!Q44)^(1/$E$45)-1)*100</f>
        <v>10.719351602212534</v>
      </c>
      <c r="F43" s="12">
        <f>(('DATA INPUT'!N44/'DATA INPUT'!O44)^(1/$F$45)-1)*100</f>
        <v>-24.015355301795825</v>
      </c>
      <c r="G43" s="12">
        <f>(('DATA INPUT'!O44/'DATA INPUT'!R44)^(1/$H$45)-1)*100</f>
        <v>23.361504976001555</v>
      </c>
      <c r="H43" s="12">
        <f>(('DATA INPUT'!R44/'DATA INPUT'!U44)^(1/$H$45)-1)*100</f>
        <v>-3.5917948027114677</v>
      </c>
      <c r="I43" s="12">
        <f>(('DATA INPUT'!U44/'DATA INPUT'!X44)^(1/$I$45)-1)*100</f>
        <v>-8.5511853196502337</v>
      </c>
      <c r="J43" s="24">
        <f>(('DATA INPUT'!CP44/'DATA INPUT'!CZ44)^(1/'DATA INPUT'!EG44)-1)*100</f>
        <v>-5.9290431184845342</v>
      </c>
      <c r="K43" s="25">
        <f>(('DATA INPUT'!CP44/'DATA INPUT'!CS44)^(1/$E$45)-1)*100</f>
        <v>2.644816995432886</v>
      </c>
      <c r="L43" s="12">
        <f>(('DATA INPUT'!CP44/'DATA INPUT'!CQ44)^(1/$L$45)-1)*100</f>
        <v>-27.213567912841352</v>
      </c>
      <c r="M43" s="12">
        <f>(('DATA INPUT'!CQ44/'DATA INPUT'!CT44)^(1/$M$45)-1)*100</f>
        <v>10.860125060123437</v>
      </c>
      <c r="N43" s="12">
        <f>(('DATA INPUT'!CT44/'DATA INPUT'!CW44)^(1/$N$45)-1)*100</f>
        <v>-5.8751448799426846</v>
      </c>
      <c r="O43" s="12">
        <f>(('DATA INPUT'!CW44/'DATA INPUT'!CZ44)^(1/$I$45)-1)*100</f>
        <v>-14.852108634347017</v>
      </c>
      <c r="P43" s="24">
        <f>(('DATA INPUT'!BH44/'DATA INPUT'!BR44)^(1/$P$45)-1)*100</f>
        <v>0.75966457962590717</v>
      </c>
      <c r="Q43" s="25">
        <f>(('DATA INPUT'!BH44/'DATA INPUT'!BK44)^(1/$Q$45)-1)*100</f>
        <v>12.507430420834131</v>
      </c>
      <c r="R43" s="12">
        <f>(('DATA INPUT'!BH44/'DATA INPUT'!BI44)^(1/$R$45)-1)*100</f>
        <v>-7.3083823692570267</v>
      </c>
      <c r="S43" s="12">
        <f>(('DATA INPUT'!BI44/'DATA INPUT'!BL44)^(1/$S$45)-1)*100</f>
        <v>12.553231871233006</v>
      </c>
      <c r="T43" s="12">
        <f>(('DATA INPUT'!BL44/'DATA INPUT'!BO44)^(1/$T$45)-1)*100</f>
        <v>-4.0310993334058303</v>
      </c>
      <c r="U43" s="12">
        <f>(('DATA INPUT'!BO44/'DATA INPUT'!BR44)^(1/$U$45)-1)*100</f>
        <v>-2.6235958152452832</v>
      </c>
      <c r="V43" s="24">
        <f>(('DATA INPUT'!CD44/'DATA INPUT'!CN44)^(1/$P$45)-1)*100</f>
        <v>10.165014953071005</v>
      </c>
      <c r="W43" s="5"/>
    </row>
    <row r="44" spans="1:23" ht="17" thickBot="1" x14ac:dyDescent="0.25">
      <c r="C44" s="28"/>
      <c r="D44" s="29"/>
      <c r="E44" s="30"/>
      <c r="F44" s="9"/>
      <c r="G44" s="9"/>
      <c r="H44" s="9"/>
      <c r="I44" s="9"/>
      <c r="J44" s="24"/>
      <c r="K44" s="26"/>
      <c r="L44" s="8"/>
      <c r="M44" s="8"/>
      <c r="N44" s="8"/>
      <c r="O44" s="8"/>
      <c r="P44" s="24"/>
      <c r="Q44" s="26"/>
      <c r="R44" s="8"/>
      <c r="S44" s="8"/>
      <c r="T44" s="8"/>
      <c r="U44" s="8"/>
      <c r="V44" s="1"/>
      <c r="W44" s="4"/>
    </row>
    <row r="45" spans="1:23" x14ac:dyDescent="0.2">
      <c r="C45" s="2"/>
      <c r="D45" s="11"/>
      <c r="E45" s="11">
        <v>3</v>
      </c>
      <c r="F45" s="11">
        <v>1</v>
      </c>
      <c r="G45" s="11">
        <v>3</v>
      </c>
      <c r="H45" s="11">
        <v>3</v>
      </c>
      <c r="I45" s="11">
        <v>3</v>
      </c>
      <c r="J45" s="11">
        <v>10</v>
      </c>
      <c r="K45" s="11">
        <v>3</v>
      </c>
      <c r="L45" s="11">
        <v>1</v>
      </c>
      <c r="M45" s="11">
        <v>3</v>
      </c>
      <c r="N45" s="11">
        <v>3</v>
      </c>
      <c r="O45" s="11">
        <v>3</v>
      </c>
      <c r="P45" s="11">
        <v>10</v>
      </c>
      <c r="Q45" s="11">
        <v>3</v>
      </c>
      <c r="R45" s="11">
        <v>1</v>
      </c>
      <c r="S45" s="11">
        <v>3</v>
      </c>
      <c r="T45" s="11">
        <v>3</v>
      </c>
      <c r="U45" s="11">
        <v>3</v>
      </c>
    </row>
    <row r="46" spans="1:23" x14ac:dyDescent="0.2">
      <c r="C46" s="2"/>
      <c r="D46" s="11"/>
      <c r="E46" s="11"/>
      <c r="F46" s="11">
        <v>2</v>
      </c>
      <c r="G46" s="11"/>
      <c r="H46" s="11"/>
      <c r="I46" s="11"/>
      <c r="J46" s="11">
        <v>11</v>
      </c>
      <c r="K46" s="11"/>
      <c r="L46" s="11">
        <v>2</v>
      </c>
      <c r="M46" s="11"/>
      <c r="N46" s="11"/>
      <c r="O46" s="11"/>
      <c r="P46" s="11">
        <v>11</v>
      </c>
      <c r="Q46" s="11"/>
      <c r="R46" s="11">
        <v>2</v>
      </c>
      <c r="S46" s="11"/>
      <c r="T46" s="11"/>
      <c r="U46" s="11"/>
    </row>
    <row r="47" spans="1:23" x14ac:dyDescent="0.2">
      <c r="Q47" s="1"/>
      <c r="R47" s="1"/>
      <c r="S47" s="4"/>
    </row>
    <row r="48" spans="1:23" x14ac:dyDescent="0.2">
      <c r="B48" s="2" t="s">
        <v>1</v>
      </c>
      <c r="C48" s="6" t="s">
        <v>0</v>
      </c>
      <c r="F48" s="2"/>
      <c r="G48" s="2"/>
      <c r="H48" s="2"/>
      <c r="I48" s="2"/>
      <c r="J48" s="2"/>
      <c r="K48" s="2"/>
      <c r="L48" s="2"/>
      <c r="M48" s="2"/>
      <c r="N48" s="2"/>
      <c r="Q48" s="1"/>
      <c r="R48" s="1"/>
      <c r="S48" s="4"/>
    </row>
    <row r="49" spans="2:19" x14ac:dyDescent="0.2">
      <c r="B49" t="s">
        <v>2</v>
      </c>
      <c r="C49" s="10">
        <v>1</v>
      </c>
      <c r="Q49" s="1"/>
      <c r="R49" s="1"/>
      <c r="S49" s="4"/>
    </row>
    <row r="50" spans="2:19" x14ac:dyDescent="0.2">
      <c r="B50" t="s">
        <v>3</v>
      </c>
      <c r="C50" s="10">
        <v>0.5</v>
      </c>
      <c r="Q50" s="1"/>
      <c r="R50" s="1"/>
      <c r="S50" s="4"/>
    </row>
    <row r="51" spans="2:19" ht="34" x14ac:dyDescent="0.2">
      <c r="B51" s="3" t="s">
        <v>4</v>
      </c>
      <c r="C51" s="10">
        <v>0.5</v>
      </c>
      <c r="Q51" s="1"/>
      <c r="R51" s="1"/>
      <c r="S51" s="4"/>
    </row>
    <row r="52" spans="2:19" x14ac:dyDescent="0.2">
      <c r="C52" s="4"/>
      <c r="F52" s="2"/>
      <c r="G52" s="2"/>
      <c r="H52" s="2"/>
      <c r="I52" s="2"/>
      <c r="J52" s="2"/>
      <c r="K52" s="2"/>
      <c r="L52" s="2"/>
      <c r="M52" s="2"/>
      <c r="N52" s="2"/>
    </row>
  </sheetData>
  <autoFilter ref="B2:O43" xr:uid="{1FECEF7C-DAE6-DF4E-92DE-C6F5F23C26AD}"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3">
    <mergeCell ref="D2:I2"/>
    <mergeCell ref="J2:O2"/>
    <mergeCell ref="P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B9D8-8E73-C148-848B-2687295EC33C}">
  <dimension ref="A1:X54"/>
  <sheetViews>
    <sheetView workbookViewId="0">
      <selection activeCell="G35" sqref="G35"/>
    </sheetView>
  </sheetViews>
  <sheetFormatPr baseColWidth="10" defaultColWidth="11" defaultRowHeight="16" x14ac:dyDescent="0.2"/>
  <cols>
    <col min="1" max="1" width="9.6640625" customWidth="1"/>
    <col min="2" max="2" width="11" customWidth="1"/>
    <col min="3" max="3" width="29.6640625" customWidth="1"/>
    <col min="4" max="6" width="18" customWidth="1"/>
    <col min="7" max="7" width="17.33203125" customWidth="1"/>
    <col min="8" max="8" width="17.1640625" customWidth="1"/>
    <col min="9" max="9" width="15.6640625" customWidth="1"/>
    <col min="10" max="10" width="12.1640625" customWidth="1"/>
    <col min="11" max="11" width="14.1640625" customWidth="1"/>
    <col min="12" max="12" width="16.1640625" customWidth="1"/>
    <col min="13" max="13" width="18.1640625" customWidth="1"/>
    <col min="14" max="14" width="17.33203125" customWidth="1"/>
    <col min="15" max="15" width="16.83203125" customWidth="1"/>
    <col min="16" max="16" width="15.5" customWidth="1"/>
    <col min="17" max="17" width="17.1640625" customWidth="1"/>
    <col min="18" max="18" width="20.83203125" customWidth="1"/>
    <col min="19" max="20" width="18.33203125" customWidth="1"/>
    <col min="21" max="21" width="16.5" customWidth="1"/>
    <col min="22" max="22" width="16.1640625" customWidth="1"/>
  </cols>
  <sheetData>
    <row r="1" spans="1:24" ht="17" thickBot="1" x14ac:dyDescent="0.25"/>
    <row r="2" spans="1:24" ht="17" thickBot="1" x14ac:dyDescent="0.25">
      <c r="C2" s="7"/>
      <c r="D2" s="42" t="s">
        <v>205</v>
      </c>
      <c r="E2" s="43"/>
      <c r="F2" s="43"/>
      <c r="G2" s="43"/>
      <c r="H2" s="43"/>
      <c r="I2" s="43"/>
      <c r="J2" s="31"/>
      <c r="K2" s="44" t="s">
        <v>206</v>
      </c>
      <c r="L2" s="44"/>
      <c r="M2" s="44"/>
      <c r="N2" s="44"/>
      <c r="O2" s="44"/>
      <c r="P2" s="44"/>
      <c r="Q2" s="43" t="s">
        <v>226</v>
      </c>
      <c r="R2" s="43"/>
      <c r="S2" s="43"/>
      <c r="T2" s="43"/>
      <c r="U2" s="43"/>
      <c r="V2" s="43"/>
    </row>
    <row r="3" spans="1:24" ht="17" thickBot="1" x14ac:dyDescent="0.25">
      <c r="C3" s="7"/>
      <c r="D3" s="32"/>
      <c r="E3" s="31"/>
      <c r="F3" s="31"/>
      <c r="G3" s="31"/>
      <c r="H3" s="31"/>
      <c r="I3" s="31"/>
      <c r="J3" s="31"/>
      <c r="K3" s="33"/>
      <c r="L3" s="33"/>
      <c r="M3" s="33"/>
      <c r="N3" s="33"/>
      <c r="O3" s="33"/>
      <c r="P3" s="33"/>
      <c r="Q3" s="31"/>
      <c r="R3" s="31"/>
      <c r="S3" s="31"/>
      <c r="T3" s="31"/>
      <c r="U3" s="31"/>
      <c r="V3" s="31"/>
    </row>
    <row r="4" spans="1:24" ht="38" customHeight="1" thickBot="1" x14ac:dyDescent="0.25">
      <c r="A4" s="20" t="s">
        <v>251</v>
      </c>
      <c r="B4" s="20" t="s">
        <v>204</v>
      </c>
      <c r="C4" s="7"/>
      <c r="D4" s="20" t="s">
        <v>199</v>
      </c>
      <c r="E4" s="21" t="s">
        <v>208</v>
      </c>
      <c r="F4" s="22" t="s">
        <v>203</v>
      </c>
      <c r="G4" s="22" t="s">
        <v>202</v>
      </c>
      <c r="H4" s="22" t="s">
        <v>201</v>
      </c>
      <c r="I4" s="22" t="s">
        <v>200</v>
      </c>
      <c r="J4" s="22" t="s">
        <v>233</v>
      </c>
      <c r="K4" s="20" t="s">
        <v>207</v>
      </c>
      <c r="L4" s="21" t="s">
        <v>209</v>
      </c>
      <c r="M4" s="22" t="s">
        <v>210</v>
      </c>
      <c r="N4" s="22" t="s">
        <v>211</v>
      </c>
      <c r="O4" s="22" t="s">
        <v>212</v>
      </c>
      <c r="P4" s="22" t="s">
        <v>213</v>
      </c>
      <c r="Q4" s="20" t="s">
        <v>227</v>
      </c>
      <c r="R4" s="21" t="s">
        <v>228</v>
      </c>
      <c r="S4" s="22" t="s">
        <v>229</v>
      </c>
      <c r="T4" s="22" t="s">
        <v>230</v>
      </c>
      <c r="U4" s="22" t="s">
        <v>231</v>
      </c>
      <c r="V4" s="22" t="s">
        <v>232</v>
      </c>
    </row>
    <row r="5" spans="1:24" ht="17" thickBot="1" x14ac:dyDescent="0.25">
      <c r="C5" s="23"/>
      <c r="D5" s="26"/>
      <c r="E5" s="27"/>
      <c r="F5" s="12"/>
      <c r="G5" s="12"/>
      <c r="H5" s="12"/>
      <c r="I5" s="12"/>
      <c r="J5" s="1"/>
      <c r="K5" s="24"/>
      <c r="L5" s="25"/>
      <c r="M5" s="12"/>
      <c r="N5" s="12"/>
      <c r="O5" s="12"/>
      <c r="P5" s="12"/>
      <c r="Q5" s="24"/>
      <c r="R5" s="25"/>
      <c r="S5" s="12"/>
      <c r="T5" s="12"/>
      <c r="U5" s="12"/>
      <c r="V5" s="12"/>
      <c r="X5" s="5"/>
    </row>
    <row r="6" spans="1:24" ht="17" thickBot="1" x14ac:dyDescent="0.25">
      <c r="A6">
        <v>1</v>
      </c>
      <c r="B6">
        <v>2023</v>
      </c>
      <c r="C6" s="23" t="str">
        <f>'DATA INPUT'!B8</f>
        <v>Mlyn Kolárovo, a. s.</v>
      </c>
      <c r="D6" s="24">
        <f>(('DATA INPUT'!N8/'DATA INPUT'!X8)^(1/'DATA INPUT'!EG8)-1)*100</f>
        <v>2.9137857532931966</v>
      </c>
      <c r="E6" s="25">
        <f>(('DATA INPUT'!N8/'DATA INPUT'!Q8)^(1/$E$47)-1)*100</f>
        <v>14.130191053594965</v>
      </c>
      <c r="F6" s="12">
        <f>(('DATA INPUT'!N8/'DATA INPUT'!O8)^(1/$F$47)-1)*100</f>
        <v>-15.056957904866163</v>
      </c>
      <c r="G6" s="12">
        <f>(('DATA INPUT'!O8/'DATA INPUT'!R8)^(1/$H$47)-1)*100</f>
        <v>20.029789866943549</v>
      </c>
      <c r="H6" s="12">
        <f>(('DATA INPUT'!R8/'DATA INPUT'!U8)^(1/$H$47)-1)*100</f>
        <v>9.8693155535019663</v>
      </c>
      <c r="I6" s="12">
        <f>(('DATA INPUT'!U8/'DATA INPUT'!X8)^(1/$I$47)-1)*100</f>
        <v>-11.039961095400841</v>
      </c>
      <c r="J6" s="1">
        <f t="shared" ref="J6:J45" si="0">IF(AND(F6&gt;=0, G6&gt;=0, I6&gt;=0, H6&gt;=0), 1, 0)*4</f>
        <v>0</v>
      </c>
      <c r="K6" s="24">
        <f>(('DATA INPUT'!CP8/'DATA INPUT'!CZ8)^(1/$K$47)-1)*100</f>
        <v>-5.5885124527588204E-3</v>
      </c>
      <c r="L6" s="25">
        <f>(('DATA INPUT'!CP8/'DATA INPUT'!CS8)^(1/$E$47)-1)*100</f>
        <v>5.2230123261081562</v>
      </c>
      <c r="M6" s="12">
        <f>(('DATA INPUT'!CP8/'DATA INPUT'!CQ8)^(1/$M$47)-1)*100</f>
        <v>-20.151631131959313</v>
      </c>
      <c r="N6" s="12">
        <f>(('DATA INPUT'!CQ8/'DATA INPUT'!CT8)^(1/$N$47)-1)*100</f>
        <v>12.048368056442293</v>
      </c>
      <c r="O6" s="12">
        <f>(('DATA INPUT'!CT8/'DATA INPUT'!CW8)^(1/$O$47)-1)*100</f>
        <v>1.9851516420495541</v>
      </c>
      <c r="P6" s="12">
        <f>(('DATA INPUT'!CW8/'DATA INPUT'!CZ8)^(1/$I$47)-1)*100</f>
        <v>-5.6906833821413034</v>
      </c>
      <c r="Q6" s="24">
        <f>(('DATA INPUT'!BH8/'DATA INPUT'!BR8)^(1/$Q$47)-1)*100</f>
        <v>11.136064060434725</v>
      </c>
      <c r="R6" s="25">
        <f>(('DATA INPUT'!BH8/'DATA INPUT'!BK8)^(1/$R$47)-1)*100</f>
        <v>21.23314253130615</v>
      </c>
      <c r="S6" s="12">
        <f>(('DATA INPUT'!BH8/'DATA INPUT'!BI8)^(1/$S$47)-1)*100</f>
        <v>37.220533399608243</v>
      </c>
      <c r="T6" s="12">
        <f>(('DATA INPUT'!BI8/'DATA INPUT'!BL8)^(1/$T$47)-1)*100</f>
        <v>8.0938862247313956</v>
      </c>
      <c r="U6" s="12">
        <f>(('DATA INPUT'!BL8/'DATA INPUT'!BO8)^(1/$U$47)-1)*100</f>
        <v>-10.301033885770682</v>
      </c>
      <c r="V6" s="12">
        <f>(('DATA INPUT'!BO8/'DATA INPUT'!BR8)^(1/$V$47)-1)*100</f>
        <v>31.963888400195927</v>
      </c>
      <c r="X6" s="5"/>
    </row>
    <row r="7" spans="1:24" ht="17" thickBot="1" x14ac:dyDescent="0.25">
      <c r="A7">
        <v>2</v>
      </c>
      <c r="B7">
        <v>2023</v>
      </c>
      <c r="C7" s="23" t="str">
        <f>'DATA INPUT'!B9</f>
        <v>KLIMAK, s.r.o.</v>
      </c>
      <c r="D7" s="26">
        <f>(('DATA INPUT'!N9/'DATA INPUT'!X9)^(1/$D$47)-1)*100</f>
        <v>15.312367132548621</v>
      </c>
      <c r="E7" s="27">
        <f>(('DATA INPUT'!N9/'DATA INPUT'!Q9)^(1/$E$47)-1)*100</f>
        <v>25.609722379643472</v>
      </c>
      <c r="F7" s="12">
        <f>(('DATA INPUT'!N9/'DATA INPUT'!O9)^(1/$F$47)-1)*100</f>
        <v>32.110348880108262</v>
      </c>
      <c r="G7" s="12">
        <f>(('DATA INPUT'!O9/'DATA INPUT'!R9)^(1/$H$47)-1)*100</f>
        <v>15.595564429190144</v>
      </c>
      <c r="H7" s="12">
        <f>(('DATA INPUT'!R9/'DATA INPUT'!U9)^(1/$H$47)-1)*100</f>
        <v>-3.0960871208173368</v>
      </c>
      <c r="I7" s="12">
        <f>(('DATA INPUT'!U9/'DATA INPUT'!X9)^(1/$I$47)-1)*100</f>
        <v>30.815195509741699</v>
      </c>
      <c r="J7" s="1">
        <f t="shared" si="0"/>
        <v>0</v>
      </c>
      <c r="K7" s="24">
        <f>(('DATA INPUT'!CP9/'DATA INPUT'!CZ9)^(1/$K$47)-1)*100</f>
        <v>9.6500574167445841</v>
      </c>
      <c r="L7" s="25">
        <f>(('DATA INPUT'!CP9/'DATA INPUT'!CS9)^(1/$E$47)-1)*100</f>
        <v>11.666701243687383</v>
      </c>
      <c r="M7" s="12">
        <f>(('DATA INPUT'!CP9/'DATA INPUT'!CQ9)^(1/$M$47)-1)*100</f>
        <v>14.098264068329591</v>
      </c>
      <c r="N7" s="12">
        <f>(('DATA INPUT'!CQ9/'DATA INPUT'!CT9)^(1/$N$47)-1)*100</f>
        <v>6.4396411535093678</v>
      </c>
      <c r="O7" s="12">
        <f>(('DATA INPUT'!CT9/'DATA INPUT'!CW9)^(1/$O$47)-1)*100</f>
        <v>-2.0764570182373432</v>
      </c>
      <c r="P7" s="12">
        <f>(('DATA INPUT'!CW9/'DATA INPUT'!CZ9)^(1/$I$47)-1)*100</f>
        <v>24.818611095340025</v>
      </c>
      <c r="Q7" s="24">
        <f>(('DATA INPUT'!BH9/'DATA INPUT'!BR9)^(1/$Q$47)-1)*100</f>
        <v>0.31804235912575862</v>
      </c>
      <c r="R7" s="25">
        <f>(('DATA INPUT'!BH9/'DATA INPUT'!BK9)^(1/$R$47)-1)*100</f>
        <v>-3.0211004985570722</v>
      </c>
      <c r="S7" s="12">
        <f>(('DATA INPUT'!BH9/'DATA INPUT'!BI9)^(1/$S$47)-1)*100</f>
        <v>3.901441982712095</v>
      </c>
      <c r="T7" s="12">
        <f>(('DATA INPUT'!BI9/'DATA INPUT'!BL9)^(1/$T$47)-1)*100</f>
        <v>-1.0668785472636499</v>
      </c>
      <c r="U7" s="12">
        <f>(('DATA INPUT'!BL9/'DATA INPUT'!BO9)^(1/$U$47)-1)*100</f>
        <v>-1.3606672571191303</v>
      </c>
      <c r="V7" s="12">
        <f>(('DATA INPUT'!BO9/'DATA INPUT'!BR9)^(1/$V$47)-1)*100</f>
        <v>2.2502706305930875</v>
      </c>
      <c r="X7" s="5"/>
    </row>
    <row r="8" spans="1:24" ht="17" thickBot="1" x14ac:dyDescent="0.25">
      <c r="A8">
        <v>3</v>
      </c>
      <c r="B8">
        <v>2023</v>
      </c>
      <c r="C8" s="23" t="e">
        <f>'DATA INPUT'!#REF!</f>
        <v>#REF!</v>
      </c>
      <c r="D8" s="26" t="e">
        <f>(('DATA INPUT'!#REF!/'DATA INPUT'!#REF!)^(1/7)-1)*100</f>
        <v>#REF!</v>
      </c>
      <c r="E8" s="27" t="e">
        <f>(('DATA INPUT'!#REF!/'DATA INPUT'!#REF!)^(1/$E$47)-1)*100</f>
        <v>#REF!</v>
      </c>
      <c r="F8" s="12" t="e">
        <f>(('DATA INPUT'!#REF!/'DATA INPUT'!#REF!)^(1/$F$47)-1)*100</f>
        <v>#REF!</v>
      </c>
      <c r="G8" s="12" t="e">
        <f>(('DATA INPUT'!#REF!/'DATA INPUT'!#REF!)^(1/$H$47)-1)*100</f>
        <v>#REF!</v>
      </c>
      <c r="H8" s="12" t="e">
        <f>(('DATA INPUT'!#REF!/'DATA INPUT'!#REF!)^(1/$H$47)-1)*100</f>
        <v>#REF!</v>
      </c>
      <c r="I8" s="12">
        <v>0</v>
      </c>
      <c r="J8" s="1" t="e">
        <f t="shared" si="0"/>
        <v>#REF!</v>
      </c>
      <c r="K8" s="26" t="e">
        <f>(('DATA INPUT'!#REF!/'DATA INPUT'!#REF!)^(1/7)-1)*100</f>
        <v>#REF!</v>
      </c>
      <c r="L8" s="25" t="e">
        <f>(('DATA INPUT'!#REF!/'DATA INPUT'!#REF!)^(1/$E$47)-1)*100</f>
        <v>#REF!</v>
      </c>
      <c r="M8" s="12" t="e">
        <f>(('DATA INPUT'!#REF!/'DATA INPUT'!#REF!)^(1/$M$47)-1)*100</f>
        <v>#REF!</v>
      </c>
      <c r="N8" s="12" t="e">
        <f>(('DATA INPUT'!#REF!/'DATA INPUT'!#REF!)^(1/$N$47)-1)*100</f>
        <v>#REF!</v>
      </c>
      <c r="O8" s="12" t="e">
        <f>(('DATA INPUT'!#REF!/'DATA INPUT'!#REF!)^(1/$O$47)-1)*100</f>
        <v>#REF!</v>
      </c>
      <c r="P8" s="12">
        <v>0</v>
      </c>
      <c r="Q8" s="24" t="e">
        <f>(('DATA INPUT'!#REF!/'DATA INPUT'!#REF!)^(1/$Q$47)-1)*100</f>
        <v>#REF!</v>
      </c>
      <c r="R8" s="25" t="e">
        <f>(('DATA INPUT'!#REF!/'DATA INPUT'!#REF!)^(1/$R$47)-1)*100</f>
        <v>#REF!</v>
      </c>
      <c r="S8" s="12" t="e">
        <f>(('DATA INPUT'!#REF!/'DATA INPUT'!#REF!)^(1/$S$47)-1)*100</f>
        <v>#REF!</v>
      </c>
      <c r="T8" s="12" t="e">
        <f>(('DATA INPUT'!#REF!/'DATA INPUT'!#REF!)^(1/$T$47)-1)*100</f>
        <v>#REF!</v>
      </c>
      <c r="U8" s="12" t="e">
        <f>(('DATA INPUT'!#REF!/'DATA INPUT'!#REF!)^(1/$U$47)-1)*100</f>
        <v>#REF!</v>
      </c>
      <c r="V8" s="12">
        <v>0</v>
      </c>
      <c r="X8" s="5"/>
    </row>
    <row r="9" spans="1:24" ht="17" thickBot="1" x14ac:dyDescent="0.25">
      <c r="A9">
        <v>4</v>
      </c>
      <c r="B9">
        <v>2023</v>
      </c>
      <c r="C9" s="23" t="str">
        <f>'DATA INPUT'!B10</f>
        <v>LOKO TRANS Slovakia, s.r.o.</v>
      </c>
      <c r="D9" s="26">
        <f>(('DATA INPUT'!N10/'DATA INPUT'!X10)^(1/$D$47)-1)*100</f>
        <v>10.048770798037898</v>
      </c>
      <c r="E9" s="27">
        <f>(('DATA INPUT'!N10/'DATA INPUT'!Q10)^(1/$E$47)-1)*100</f>
        <v>26.801004767973467</v>
      </c>
      <c r="F9" s="12">
        <f>(('DATA INPUT'!N10/'DATA INPUT'!O10)^(1/$F$47)-1)*100</f>
        <v>24.409697499117613</v>
      </c>
      <c r="G9" s="12">
        <f>(('DATA INPUT'!O10/'DATA INPUT'!R10)^(1/$H$47)-1)*100</f>
        <v>9.2798473869692533</v>
      </c>
      <c r="H9" s="12">
        <f>(('DATA INPUT'!R10/'DATA INPUT'!U10)^(1/$H$47)-1)*100</f>
        <v>28.316472291231577</v>
      </c>
      <c r="I9" s="12">
        <f>(('DATA INPUT'!U10/'DATA INPUT'!X10)^(1/$I$47)-1)*100</f>
        <v>-8.761791146822107</v>
      </c>
      <c r="J9" s="1">
        <f t="shared" si="0"/>
        <v>0</v>
      </c>
      <c r="K9" s="24">
        <f>(('DATA INPUT'!CP10/'DATA INPUT'!CZ10)^(1/$K$47)-1)*100</f>
        <v>-3.368262168722036</v>
      </c>
      <c r="L9" s="25">
        <f>(('DATA INPUT'!CP10/'DATA INPUT'!CS10)^(1/$E$47)-1)*100</f>
        <v>13.5372101466952</v>
      </c>
      <c r="M9" s="12">
        <f>(('DATA INPUT'!CP10/'DATA INPUT'!CQ10)^(1/$M$47)-1)*100</f>
        <v>-0.25298229962371632</v>
      </c>
      <c r="N9" s="12">
        <f>(('DATA INPUT'!CQ10/'DATA INPUT'!CT10)^(1/$N$47)-1)*100</f>
        <v>5.9726599897442556</v>
      </c>
      <c r="O9" s="12">
        <f>(('DATA INPUT'!CT10/'DATA INPUT'!CW10)^(1/$O$47)-1)*100</f>
        <v>3.7393546456448323</v>
      </c>
      <c r="P9" s="12">
        <f>(('DATA INPUT'!CW10/'DATA INPUT'!CZ10)^(1/$I$47)-1)*100</f>
        <v>-18.786427353419089</v>
      </c>
      <c r="Q9" s="24">
        <f>(('DATA INPUT'!BH10/'DATA INPUT'!BR10)^(1/$Q$47)-1)*100</f>
        <v>3.4845987319616523</v>
      </c>
      <c r="R9" s="25">
        <f>(('DATA INPUT'!BH10/'DATA INPUT'!BK10)^(1/$R$47)-1)*100</f>
        <v>9.9437394503829601</v>
      </c>
      <c r="S9" s="12">
        <f>(('DATA INPUT'!BH10/'DATA INPUT'!BI10)^(1/$S$47)-1)*100</f>
        <v>-5.8874657893855042</v>
      </c>
      <c r="T9" s="12">
        <f>(('DATA INPUT'!BI10/'DATA INPUT'!BL10)^(1/$T$47)-1)*100</f>
        <v>6.23084629223154</v>
      </c>
      <c r="U9" s="12">
        <f>(('DATA INPUT'!BL10/'DATA INPUT'!BO10)^(1/$U$47)-1)*100</f>
        <v>20.761607211252773</v>
      </c>
      <c r="V9" s="12">
        <f>(('DATA INPUT'!BO10/'DATA INPUT'!BR10)^(1/$V$47)-1)*100</f>
        <v>-10.835827180950242</v>
      </c>
      <c r="X9" s="5"/>
    </row>
    <row r="10" spans="1:24" ht="17" thickBot="1" x14ac:dyDescent="0.25">
      <c r="A10">
        <v>5</v>
      </c>
      <c r="B10">
        <v>2023</v>
      </c>
      <c r="C10" s="23" t="str">
        <f>'DATA INPUT'!B11</f>
        <v>FENESTRA Sk, spol. s r.o.</v>
      </c>
      <c r="D10" s="26">
        <f>(('DATA INPUT'!N11/'DATA INPUT'!U11)^(1/7)-1)*100</f>
        <v>9.8609529884203582</v>
      </c>
      <c r="E10" s="27">
        <f>(('DATA INPUT'!N11/'DATA INPUT'!Q11)^(1/$E$47)-1)*100</f>
        <v>14.865831267065577</v>
      </c>
      <c r="F10" s="12">
        <f>(('DATA INPUT'!N11/'DATA INPUT'!O11)^(1/$F$47)-1)*100</f>
        <v>-1.6083589485030081</v>
      </c>
      <c r="G10" s="12">
        <f>(('DATA INPUT'!O11/'DATA INPUT'!R11)^(1/$H$47)-1)*100</f>
        <v>14.206986881951966</v>
      </c>
      <c r="H10" s="12">
        <f>(('DATA INPUT'!R11/'DATA INPUT'!U11)^(1/$H$47)-1)*100</f>
        <v>9.6366531690478041</v>
      </c>
      <c r="I10" s="12">
        <f>(('DATA INPUT'!U11/'DATA INPUT'!X11)^(1/$I$47)-1)*100</f>
        <v>16.108486968488233</v>
      </c>
      <c r="J10" s="1">
        <f t="shared" si="0"/>
        <v>0</v>
      </c>
      <c r="K10" s="24">
        <f>(('DATA INPUT'!CP11/'DATA INPUT'!CW11)^(1/7)-1)*100</f>
        <v>1.1778256225073891</v>
      </c>
      <c r="L10" s="25">
        <f>(('DATA INPUT'!CP11/'DATA INPUT'!CS11)^(1/$E$47)-1)*100</f>
        <v>-0.21432762419411056</v>
      </c>
      <c r="M10" s="12">
        <f>(('DATA INPUT'!CP11/'DATA INPUT'!CQ11)^(1/$M$47)-1)*100</f>
        <v>-18.892185767851267</v>
      </c>
      <c r="N10" s="12">
        <f>(('DATA INPUT'!CQ11/'DATA INPUT'!CT11)^(1/$N$47)-1)*100</f>
        <v>8.5661737427364049</v>
      </c>
      <c r="O10" s="12">
        <f>(('DATA INPUT'!CT11/'DATA INPUT'!CW11)^(1/$O$47)-1)*100</f>
        <v>1.5041268768247518</v>
      </c>
      <c r="P10" s="12">
        <f>(('DATA INPUT'!CW11/'DATA INPUT'!CZ11)^(1/$I$47)-1)*100</f>
        <v>16.405611045723866</v>
      </c>
      <c r="Q10" s="24">
        <f>(('DATA INPUT'!BH11/'DATA INPUT'!BO11)^(1/7)-1)*100</f>
        <v>-0.72076370317356586</v>
      </c>
      <c r="R10" s="25">
        <f>(('DATA INPUT'!BH11/'DATA INPUT'!BK11)^(1/$R$47)-1)*100</f>
        <v>4.5171518898543317</v>
      </c>
      <c r="S10" s="12">
        <f>(('DATA INPUT'!BH11/'DATA INPUT'!BI11)^(1/$S$47)-1)*100</f>
        <v>-4.018423866771192</v>
      </c>
      <c r="T10" s="12">
        <f>(('DATA INPUT'!BI11/'DATA INPUT'!BL11)^(1/$T$47)-1)*100</f>
        <v>9.662067520514551</v>
      </c>
      <c r="U10" s="12">
        <f>(('DATA INPUT'!BL11/'DATA INPUT'!BO11)^(1/$U$47)-1)*100</f>
        <v>-9.1027782650969673</v>
      </c>
      <c r="V10" s="12">
        <f>(('DATA INPUT'!BO11/'DATA INPUT'!BR11)^(1/$V$47)-1)*100</f>
        <v>127.61918144794357</v>
      </c>
      <c r="X10" s="5"/>
    </row>
    <row r="11" spans="1:24" ht="17" thickBot="1" x14ac:dyDescent="0.25">
      <c r="A11">
        <v>6</v>
      </c>
      <c r="B11">
        <v>2023</v>
      </c>
      <c r="C11" s="23" t="str">
        <f>'DATA INPUT'!B12</f>
        <v>ROEZ, s.r.o.</v>
      </c>
      <c r="D11" s="26">
        <f>(('DATA INPUT'!N12/'DATA INPUT'!X12)^(1/$D$47)-1)*100</f>
        <v>12.996340076707957</v>
      </c>
      <c r="E11" s="27">
        <f>(('DATA INPUT'!N12/'DATA INPUT'!Q12)^(1/$E$47)-1)*100</f>
        <v>41.323043460066408</v>
      </c>
      <c r="F11" s="12">
        <f>(('DATA INPUT'!N12/'DATA INPUT'!O12)^(1/$F$47)-1)*100</f>
        <v>25.996477229744229</v>
      </c>
      <c r="G11" s="12">
        <f>(('DATA INPUT'!O12/'DATA INPUT'!R12)^(1/$H$47)-1)*100</f>
        <v>20.773209676200043</v>
      </c>
      <c r="H11" s="12">
        <f>(('DATA INPUT'!R12/'DATA INPUT'!U12)^(1/$H$47)-1)*100</f>
        <v>10.5040669019292</v>
      </c>
      <c r="I11" s="12">
        <f>(('DATA INPUT'!U12/'DATA INPUT'!X12)^(1/$I$47)-1)*100</f>
        <v>4.2508454773441784</v>
      </c>
      <c r="J11" s="1">
        <f t="shared" si="0"/>
        <v>4</v>
      </c>
      <c r="K11" s="24">
        <f>(('DATA INPUT'!CP12/'DATA INPUT'!CZ12)^(1/$K$47)-1)*100</f>
        <v>-6.1377287842193535</v>
      </c>
      <c r="L11" s="25">
        <f>(('DATA INPUT'!CP12/'DATA INPUT'!CS12)^(1/$E$47)-1)*100</f>
        <v>19.394084190532791</v>
      </c>
      <c r="M11" s="12">
        <f>(('DATA INPUT'!CP12/'DATA INPUT'!CQ12)^(1/$M$47)-1)*100</f>
        <v>-5.1289316345081826</v>
      </c>
      <c r="N11" s="12">
        <f>(('DATA INPUT'!CQ12/'DATA INPUT'!CT12)^(1/$N$47)-1)*100</f>
        <v>19.65011116709876</v>
      </c>
      <c r="O11" s="12">
        <f>(('DATA INPUT'!CT12/'DATA INPUT'!CW12)^(1/$O$47)-1)*100</f>
        <v>-7.0726374685384785</v>
      </c>
      <c r="P11" s="12">
        <f>(('DATA INPUT'!CW12/'DATA INPUT'!CZ12)^(1/$I$47)-1)*100</f>
        <v>-25.891353555306861</v>
      </c>
      <c r="Q11" s="24">
        <f>(('DATA INPUT'!BH12/'DATA INPUT'!BR12)^(1/$Q$47)-1)*100</f>
        <v>-11.634085387816739</v>
      </c>
      <c r="R11" s="25">
        <f>(('DATA INPUT'!BH12/'DATA INPUT'!BK12)^(1/$R$47)-1)*100</f>
        <v>-1.1721159857024044</v>
      </c>
      <c r="S11" s="12">
        <f>(('DATA INPUT'!BH12/'DATA INPUT'!BI12)^(1/$S$47)-1)*100</f>
        <v>-28.084881243973626</v>
      </c>
      <c r="T11" s="12">
        <f>(('DATA INPUT'!BI12/'DATA INPUT'!BL12)^(1/$T$47)-1)*100</f>
        <v>11.814105943742748</v>
      </c>
      <c r="U11" s="12">
        <f>(('DATA INPUT'!BL12/'DATA INPUT'!BO12)^(1/$U$47)-1)*100</f>
        <v>-6.882327029224955</v>
      </c>
      <c r="V11" s="12">
        <f>(('DATA INPUT'!BO12/'DATA INPUT'!BR12)^(1/$V$47)-1)*100</f>
        <v>-29.018177530551171</v>
      </c>
      <c r="X11" s="5"/>
    </row>
    <row r="12" spans="1:24" ht="17" thickBot="1" x14ac:dyDescent="0.25">
      <c r="A12">
        <v>7</v>
      </c>
      <c r="B12">
        <v>2023</v>
      </c>
      <c r="C12" s="23" t="str">
        <f>'DATA INPUT'!B13</f>
        <v>ŠVEC a SPOL, s.r.o.</v>
      </c>
      <c r="D12" s="26">
        <f>(('DATA INPUT'!N13/'DATA INPUT'!X13)^(1/$D$47)-1)*100</f>
        <v>10.375618571688893</v>
      </c>
      <c r="E12" s="27">
        <f>(('DATA INPUT'!N13/'DATA INPUT'!Q13)^(1/$E$47)-1)*100</f>
        <v>10.349601654317532</v>
      </c>
      <c r="F12" s="12">
        <f>(('DATA INPUT'!N13/'DATA INPUT'!O13)^(1/$F$47)-1)*100</f>
        <v>-13.05248748282396</v>
      </c>
      <c r="G12" s="12">
        <f>(('DATA INPUT'!O13/'DATA INPUT'!R13)^(1/$H$47)-1)*100</f>
        <v>9.3347706443238199</v>
      </c>
      <c r="H12" s="12">
        <f>(('DATA INPUT'!R13/'DATA INPUT'!U13)^(1/$H$47)-1)*100</f>
        <v>12.754339757245647</v>
      </c>
      <c r="I12" s="12">
        <f>(('DATA INPUT'!U13/'DATA INPUT'!X13)^(1/$I$47)-1)*100</f>
        <v>18.104528416008204</v>
      </c>
      <c r="J12" s="1">
        <f t="shared" si="0"/>
        <v>0</v>
      </c>
      <c r="K12" s="24">
        <f>(('DATA INPUT'!CP13/'DATA INPUT'!CZ13)^(1/$K$47)-1)*100</f>
        <v>1.3096749499442728</v>
      </c>
      <c r="L12" s="25">
        <f>(('DATA INPUT'!CP13/'DATA INPUT'!CS13)^(1/$E$47)-1)*100</f>
        <v>0.76946594545048708</v>
      </c>
      <c r="M12" s="12">
        <f>(('DATA INPUT'!CP13/'DATA INPUT'!CQ13)^(1/$M$47)-1)*100</f>
        <v>-17.15125760957249</v>
      </c>
      <c r="N12" s="12">
        <f>(('DATA INPUT'!CQ13/'DATA INPUT'!CT13)^(1/$N$47)-1)*100</f>
        <v>5.0100104473536744</v>
      </c>
      <c r="O12" s="12">
        <f>(('DATA INPUT'!CT13/'DATA INPUT'!CW13)^(1/$O$47)-1)*100</f>
        <v>0.75505042664563149</v>
      </c>
      <c r="P12" s="12">
        <f>(('DATA INPUT'!CW13/'DATA INPUT'!CZ13)^(1/$I$47)-1)*100</f>
        <v>5.0937542541820147</v>
      </c>
      <c r="Q12" s="24">
        <f>(('DATA INPUT'!BH13/'DATA INPUT'!BR13)^(1/$Q$47)-1)*100</f>
        <v>2.0922549505540289</v>
      </c>
      <c r="R12" s="25">
        <f>(('DATA INPUT'!BH13/'DATA INPUT'!BK13)^(1/$R$47)-1)*100</f>
        <v>0.54608212525917299</v>
      </c>
      <c r="S12" s="12">
        <f>(('DATA INPUT'!BH13/'DATA INPUT'!BI13)^(1/$S$47)-1)*100</f>
        <v>11.348054055239508</v>
      </c>
      <c r="T12" s="12">
        <f>(('DATA INPUT'!BI13/'DATA INPUT'!BL13)^(1/$T$47)-1)*100</f>
        <v>-1.6926065996778594</v>
      </c>
      <c r="U12" s="12">
        <f>(('DATA INPUT'!BL13/'DATA INPUT'!BO13)^(1/$U$47)-1)*100</f>
        <v>-1.0768622405990969</v>
      </c>
      <c r="V12" s="12">
        <f>(('DATA INPUT'!BO13/'DATA INPUT'!BR13)^(1/$V$47)-1)*100</f>
        <v>6.2994570423289264</v>
      </c>
      <c r="X12" s="5"/>
    </row>
    <row r="13" spans="1:24" ht="17" thickBot="1" x14ac:dyDescent="0.25">
      <c r="A13">
        <v>8</v>
      </c>
      <c r="B13">
        <v>2023</v>
      </c>
      <c r="C13" s="23" t="str">
        <f>'DATA INPUT'!B14</f>
        <v>ZOVOS - EKO, s.r.o.</v>
      </c>
      <c r="D13" s="26">
        <f>(('DATA INPUT'!N14/'DATA INPUT'!X14)^(1/$D$47)-1)*100</f>
        <v>11.542508959159514</v>
      </c>
      <c r="E13" s="27">
        <f>(('DATA INPUT'!N14/'DATA INPUT'!Q14)^(1/$E$47)-1)*100</f>
        <v>20.67560149057821</v>
      </c>
      <c r="F13" s="12">
        <f>(('DATA INPUT'!N14/'DATA INPUT'!O14)^(1/$F$47)-1)*100</f>
        <v>25.694029122243233</v>
      </c>
      <c r="G13" s="12">
        <f>(('DATA INPUT'!O14/'DATA INPUT'!R14)^(1/$H$47)-1)*100</f>
        <v>10.9943119580022</v>
      </c>
      <c r="H13" s="12">
        <f>(('DATA INPUT'!R14/'DATA INPUT'!U14)^(1/$H$47)-1)*100</f>
        <v>2.9796056360868128</v>
      </c>
      <c r="I13" s="12">
        <f>(('DATA INPUT'!U14/'DATA INPUT'!X14)^(1/$I$47)-1)*100</f>
        <v>16.675015237039979</v>
      </c>
      <c r="J13" s="1">
        <f t="shared" si="0"/>
        <v>4</v>
      </c>
      <c r="K13" s="24">
        <f>(('DATA INPUT'!CP14/'DATA INPUT'!CZ14)^(1/$K$47)-1)*100</f>
        <v>-2.7671328278946916</v>
      </c>
      <c r="L13" s="25">
        <f>(('DATA INPUT'!CP14/'DATA INPUT'!CS14)^(1/$E$47)-1)*100</f>
        <v>-0.7677519464611926</v>
      </c>
      <c r="M13" s="12">
        <f>(('DATA INPUT'!CP14/'DATA INPUT'!CQ14)^(1/$M$47)-1)*100</f>
        <v>-11.962625784976844</v>
      </c>
      <c r="N13" s="12">
        <f>(('DATA INPUT'!CQ14/'DATA INPUT'!CT14)^(1/$N$47)-1)*100</f>
        <v>-1.9908807390258576</v>
      </c>
      <c r="O13" s="12">
        <f>(('DATA INPUT'!CT14/'DATA INPUT'!CW14)^(1/$O$47)-1)*100</f>
        <v>-3.9764343389501855</v>
      </c>
      <c r="P13" s="12">
        <f>(('DATA INPUT'!CW14/'DATA INPUT'!CZ14)^(1/$I$47)-1)*100</f>
        <v>0.9664218226302701</v>
      </c>
      <c r="Q13" s="24">
        <f>(('DATA INPUT'!BH14/'DATA INPUT'!BR14)^(1/$Q$47)-1)*100</f>
        <v>-0.32184579575230687</v>
      </c>
      <c r="R13" s="25">
        <f>(('DATA INPUT'!BH14/'DATA INPUT'!BK14)^(1/$R$47)-1)*100</f>
        <v>0.80001154685906961</v>
      </c>
      <c r="S13" s="12">
        <f>(('DATA INPUT'!BH14/'DATA INPUT'!BI14)^(1/$S$47)-1)*100</f>
        <v>3.7657659525213161</v>
      </c>
      <c r="T13" s="12">
        <f>(('DATA INPUT'!BI14/'DATA INPUT'!BL14)^(1/$T$47)-1)*100</f>
        <v>-2.5884315722096818</v>
      </c>
      <c r="U13" s="12">
        <f>(('DATA INPUT'!BL14/'DATA INPUT'!BO14)^(1/$U$47)-1)*100</f>
        <v>-1.2675286716969048</v>
      </c>
      <c r="V13" s="12">
        <f>(('DATA INPUT'!BO14/'DATA INPUT'!BR14)^(1/$V$47)-1)*100</f>
        <v>1.6041347717203447</v>
      </c>
      <c r="X13" s="5"/>
    </row>
    <row r="14" spans="1:24" ht="17" thickBot="1" x14ac:dyDescent="0.25">
      <c r="A14">
        <v>9</v>
      </c>
      <c r="B14">
        <v>2023</v>
      </c>
      <c r="C14" s="23" t="str">
        <f>'DATA INPUT'!B15</f>
        <v>Vinárske závody Topoľčianky, s.r.o.</v>
      </c>
      <c r="D14" s="26">
        <f>(('DATA INPUT'!N15/'DATA INPUT'!X15)^(1/$D$47)-1)*100</f>
        <v>4.0575775841979356</v>
      </c>
      <c r="E14" s="27">
        <f>(('DATA INPUT'!N15/'DATA INPUT'!Q15)^(1/$E$47)-1)*100</f>
        <v>1.6980557862458889</v>
      </c>
      <c r="F14" s="12">
        <f>(('DATA INPUT'!N15/'DATA INPUT'!O15)^(1/$F$47)-1)*100</f>
        <v>17.871098610412428</v>
      </c>
      <c r="G14" s="12">
        <f>(('DATA INPUT'!O15/'DATA INPUT'!R15)^(1/$H$47)-1)*100</f>
        <v>-0.81690190550471886</v>
      </c>
      <c r="H14" s="12">
        <f>(('DATA INPUT'!R15/'DATA INPUT'!U15)^(1/$H$47)-1)*100</f>
        <v>3.9294496902600784</v>
      </c>
      <c r="I14" s="12">
        <f>(('DATA INPUT'!U15/'DATA INPUT'!X15)^(1/$I$47)-1)*100</f>
        <v>4.8576926415241362</v>
      </c>
      <c r="J14" s="1">
        <f t="shared" si="0"/>
        <v>0</v>
      </c>
      <c r="K14" s="24">
        <f>(('DATA INPUT'!CP15/'DATA INPUT'!CZ15)^(1/$K$47)-1)*100</f>
        <v>-4.5284351286674074</v>
      </c>
      <c r="L14" s="25">
        <f>(('DATA INPUT'!CP15/'DATA INPUT'!CS15)^(1/$E$47)-1)*100</f>
        <v>-6.7449840361675006</v>
      </c>
      <c r="M14" s="12">
        <f>(('DATA INPUT'!CP15/'DATA INPUT'!CQ15)^(1/$M$47)-1)*100</f>
        <v>6.6548511283030631</v>
      </c>
      <c r="N14" s="12">
        <f>(('DATA INPUT'!CQ15/'DATA INPUT'!CT15)^(1/$N$47)-1)*100</f>
        <v>-7.1112533142375529</v>
      </c>
      <c r="O14" s="12">
        <f>(('DATA INPUT'!CT15/'DATA INPUT'!CW15)^(1/$O$47)-1)*100</f>
        <v>-6.102325670575615</v>
      </c>
      <c r="P14" s="12">
        <f>(('DATA INPUT'!CW15/'DATA INPUT'!CZ15)^(1/$I$47)-1)*100</f>
        <v>-3.8457111338666694</v>
      </c>
      <c r="Q14" s="24">
        <f>(('DATA INPUT'!BH15/'DATA INPUT'!BR15)^(1/$Q$47)-1)*100</f>
        <v>-3.9704757704738469</v>
      </c>
      <c r="R14" s="25">
        <f>(('DATA INPUT'!BH15/'DATA INPUT'!BK15)^(1/$R$47)-1)*100</f>
        <v>-9.5109849278598997</v>
      </c>
      <c r="S14" s="12">
        <f>(('DATA INPUT'!BH15/'DATA INPUT'!BI15)^(1/$S$47)-1)*100</f>
        <v>7.7412495950056393</v>
      </c>
      <c r="T14" s="12">
        <f>(('DATA INPUT'!BI15/'DATA INPUT'!BL15)^(1/$T$47)-1)*100</f>
        <v>-9.8529113582789929</v>
      </c>
      <c r="U14" s="12">
        <f>(('DATA INPUT'!BL15/'DATA INPUT'!BO15)^(1/$U$47)-1)*100</f>
        <v>-3.3374544041571697</v>
      </c>
      <c r="V14" s="12">
        <f>(('DATA INPUT'!BO15/'DATA INPUT'!BR15)^(1/$V$47)-1)*100</f>
        <v>-2.1985438322181028</v>
      </c>
      <c r="X14" s="5"/>
    </row>
    <row r="15" spans="1:24" ht="17" thickBot="1" x14ac:dyDescent="0.25">
      <c r="A15">
        <v>10</v>
      </c>
      <c r="B15">
        <v>2024</v>
      </c>
      <c r="C15" s="23" t="str">
        <f>'DATA INPUT'!B16</f>
        <v>RETIC, s.r.o.</v>
      </c>
      <c r="D15" s="26">
        <f>(('DATA INPUT'!M16/'DATA INPUT'!X16)^(1/$D$48)-1)*100</f>
        <v>3.8488862626256948</v>
      </c>
      <c r="E15" s="27">
        <f>(('DATA INPUT'!M16/'DATA INPUT'!P16)^(1/$E$47)-1)*100</f>
        <v>-7.0937366306963456</v>
      </c>
      <c r="F15" s="12">
        <f>(('DATA INPUT'!M16/'DATA INPUT'!O16)^(1/$F$48)-1)*100</f>
        <v>-9.5672525072294299</v>
      </c>
      <c r="G15" s="12">
        <f>(('DATA INPUT'!O16/'DATA INPUT'!R16)^(1/$H$47)-1)*100</f>
        <v>13.675011550112348</v>
      </c>
      <c r="H15" s="12">
        <f>(('DATA INPUT'!R16/'DATA INPUT'!U16)^(1/$H$47)-1)*100</f>
        <v>4.7187856403405393</v>
      </c>
      <c r="I15" s="12">
        <f>(('DATA INPUT'!U16/'DATA INPUT'!X16)^(1/$I$47)-1)*100</f>
        <v>3.1731453171243151</v>
      </c>
      <c r="J15" s="1">
        <f t="shared" si="0"/>
        <v>0</v>
      </c>
      <c r="K15" s="24">
        <f>(('DATA INPUT'!CP16/'DATA INPUT'!CZ16)^(1/$K$47)-1)*100</f>
        <v>-0.96571721087149731</v>
      </c>
      <c r="L15" s="27">
        <f>(('DATA INPUT'!CO16/'DATA INPUT'!CR16)^(1/$L$47)-1)*100</f>
        <v>-6.7183471730924316</v>
      </c>
      <c r="M15" s="12">
        <f>(('DATA INPUT'!CO16/'DATA INPUT'!CQ16)^(1/$M$48)-1)*100</f>
        <v>-11.327653646590585</v>
      </c>
      <c r="N15" s="12">
        <f>(('DATA INPUT'!CQ16/'DATA INPUT'!CT16)^(1/$N$47)-1)*100</f>
        <v>9.5234911012591859</v>
      </c>
      <c r="O15" s="12">
        <f>(('DATA INPUT'!CT16/'DATA INPUT'!CW16)^(1/$O$47)-1)*100</f>
        <v>-1.5821072259056268</v>
      </c>
      <c r="P15" s="12">
        <f>(('DATA INPUT'!CW16/'DATA INPUT'!CZ16)^(1/$I$47)-1)*100</f>
        <v>-1.4070900589472246</v>
      </c>
      <c r="Q15" s="24">
        <f>(('DATA INPUT'!BG16/'DATA INPUT'!BR16)^(1/$Q$47)-1)*100</f>
        <v>1.6926481705361374</v>
      </c>
      <c r="R15" s="24">
        <f>(('DATA INPUT'!BG16/'DATA INPUT'!BJ16)^(1/$R$47)-1)*100</f>
        <v>-16.048688039753667</v>
      </c>
      <c r="S15" s="12">
        <f>(('DATA INPUT'!BG16/'DATA INPUT'!BI16)^(1/$S$48)-1)*100</f>
        <v>-17.780713409078462</v>
      </c>
      <c r="T15" s="12">
        <f>(('DATA INPUT'!BI16/'DATA INPUT'!BL16)^(1/$T$47)-1)*100</f>
        <v>14.942937100591225</v>
      </c>
      <c r="U15" s="12">
        <f>(('DATA INPUT'!BL16/'DATA INPUT'!BO16)^(1/$U$47)-1)*100</f>
        <v>-4.2021096660512347</v>
      </c>
      <c r="V15" s="12">
        <f>(('DATA INPUT'!BO16/'DATA INPUT'!BR16)^(1/$V$47)-1)*100</f>
        <v>9.4320373641916468</v>
      </c>
      <c r="X15" s="5"/>
    </row>
    <row r="16" spans="1:24" ht="17" thickBot="1" x14ac:dyDescent="0.25">
      <c r="A16">
        <v>11</v>
      </c>
      <c r="B16">
        <v>2023</v>
      </c>
      <c r="C16" s="23" t="str">
        <f>'DATA INPUT'!B17</f>
        <v>HSH spoločnosť s ručením obmedzeným</v>
      </c>
      <c r="D16" s="26">
        <f>(('DATA INPUT'!N17/'DATA INPUT'!X17)^(1/$D$47)-1)*100</f>
        <v>2.917133061526811</v>
      </c>
      <c r="E16" s="27">
        <f>(('DATA INPUT'!N17/'DATA INPUT'!Q17)^(1/$E$47)-1)*100</f>
        <v>10.272321243494687</v>
      </c>
      <c r="F16" s="12">
        <f>(('DATA INPUT'!N17/'DATA INPUT'!O17)^(1/$F$47)-1)*100</f>
        <v>7.6768104959811012</v>
      </c>
      <c r="G16" s="12">
        <f>(('DATA INPUT'!O17/'DATA INPUT'!R17)^(1/$H$47)-1)*100</f>
        <v>8.7110108141221545</v>
      </c>
      <c r="H16" s="12">
        <f>(('DATA INPUT'!R17/'DATA INPUT'!U17)^(1/$H$47)-1)*100</f>
        <v>3.5343750745606473</v>
      </c>
      <c r="I16" s="12">
        <f>(('DATA INPUT'!U17/'DATA INPUT'!X17)^(1/$I$47)-1)*100</f>
        <v>-4.5974233773439011</v>
      </c>
      <c r="J16" s="1">
        <f t="shared" si="0"/>
        <v>0</v>
      </c>
      <c r="K16" s="24">
        <f>(('DATA INPUT'!CP17/'DATA INPUT'!CZ17)^(1/$K$47)-1)*100</f>
        <v>-2.5373107245650228</v>
      </c>
      <c r="L16" s="25">
        <f>(('DATA INPUT'!CP17/'DATA INPUT'!CS17)^(1/$E$47)-1)*100</f>
        <v>6.9189265372954445</v>
      </c>
      <c r="M16" s="12">
        <f>(('DATA INPUT'!CP17/'DATA INPUT'!CQ17)^(1/$M$47)-1)*100</f>
        <v>5.2022035110149245</v>
      </c>
      <c r="N16" s="12">
        <f>(('DATA INPUT'!CQ17/'DATA INPUT'!CT17)^(1/$N$47)-1)*100</f>
        <v>5.4552527031576536</v>
      </c>
      <c r="O16" s="12">
        <f>(('DATA INPUT'!CT17/'DATA INPUT'!CW17)^(1/$O$47)-1)*100</f>
        <v>-7.6476924451538526</v>
      </c>
      <c r="P16" s="12">
        <f>(('DATA INPUT'!CW17/'DATA INPUT'!CZ17)^(1/$I$47)-1)*100</f>
        <v>-7.3304497618256415</v>
      </c>
      <c r="Q16" s="24">
        <f>(('DATA INPUT'!BH17/'DATA INPUT'!BR17)^(1/$Q$47)-1)*100</f>
        <v>-0.60025798863559965</v>
      </c>
      <c r="R16" s="25">
        <f>(('DATA INPUT'!BH17/'DATA INPUT'!BK17)^(1/$R$47)-1)*100</f>
        <v>-2.2744341588218142</v>
      </c>
      <c r="S16" s="12">
        <f>(('DATA INPUT'!BH17/'DATA INPUT'!BI17)^(1/$S$47)-1)*100</f>
        <v>-0.92303957052122243</v>
      </c>
      <c r="T16" s="12">
        <f>(('DATA INPUT'!BI17/'DATA INPUT'!BL17)^(1/$T$47)-1)*100</f>
        <v>-0.63581520749294018</v>
      </c>
      <c r="U16" s="12">
        <f>(('DATA INPUT'!BL17/'DATA INPUT'!BO17)^(1/$U$47)-1)*100</f>
        <v>-0.71197519221309902</v>
      </c>
      <c r="V16" s="12">
        <f>(('DATA INPUT'!BO17/'DATA INPUT'!BR17)^(1/$V$47)-1)*100</f>
        <v>-0.34481778496935345</v>
      </c>
      <c r="X16" s="5"/>
    </row>
    <row r="17" spans="1:24" ht="17" thickBot="1" x14ac:dyDescent="0.25">
      <c r="A17">
        <v>12</v>
      </c>
      <c r="B17">
        <v>2023</v>
      </c>
      <c r="C17" s="23" t="str">
        <f>'DATA INPUT'!B18</f>
        <v>HoReCup, a.s.</v>
      </c>
      <c r="D17" s="26">
        <f>(('DATA INPUT'!N18/'DATA INPUT'!X18)^(1/$D$47)-1)*100</f>
        <v>10.779497870347555</v>
      </c>
      <c r="E17" s="27">
        <f>(('DATA INPUT'!N18/'DATA INPUT'!Q18)^(1/$E$47)-1)*100</f>
        <v>22.158519218399441</v>
      </c>
      <c r="F17" s="12">
        <f>(('DATA INPUT'!N18/'DATA INPUT'!O18)^(1/$F$47)-1)*100</f>
        <v>10.217878009904279</v>
      </c>
      <c r="G17" s="12">
        <f>(('DATA INPUT'!O18/'DATA INPUT'!R18)^(1/$H$47)-1)*100</f>
        <v>7.397924955881785</v>
      </c>
      <c r="H17" s="12">
        <f>(('DATA INPUT'!R18/'DATA INPUT'!U18)^(1/$H$47)-1)*100</f>
        <v>13.996605777305371</v>
      </c>
      <c r="I17" s="12">
        <f>(('DATA INPUT'!U18/'DATA INPUT'!X18)^(1/$I$47)-1)*100</f>
        <v>11.231078517086978</v>
      </c>
      <c r="J17" s="1">
        <f t="shared" si="0"/>
        <v>4</v>
      </c>
      <c r="K17" s="24">
        <f>(('DATA INPUT'!CP18/'DATA INPUT'!CZ18)^(1/$K$47)-1)*100</f>
        <v>-2.1184821767751383</v>
      </c>
      <c r="L17" s="25">
        <f>(('DATA INPUT'!CP18/'DATA INPUT'!CS18)^(1/$E$47)-1)*100</f>
        <v>8.3577116462662637</v>
      </c>
      <c r="M17" s="12">
        <f>(('DATA INPUT'!CP18/'DATA INPUT'!CQ18)^(1/$M$47)-1)*100</f>
        <v>-3.766530013752456</v>
      </c>
      <c r="N17" s="12">
        <f>(('DATA INPUT'!CQ18/'DATA INPUT'!CT18)^(1/$N$47)-1)*100</f>
        <v>14.050722148875639</v>
      </c>
      <c r="O17" s="12">
        <f>(('DATA INPUT'!CT18/'DATA INPUT'!CW18)^(1/$O$47)-1)*100</f>
        <v>-3.5180762295701884</v>
      </c>
      <c r="P17" s="12">
        <f>(('DATA INPUT'!CW18/'DATA INPUT'!CZ18)^(1/$I$47)-1)*100</f>
        <v>-14.293003716994212</v>
      </c>
      <c r="Q17" s="24">
        <f>(('DATA INPUT'!BH18/'DATA INPUT'!BR18)^(1/$Q$47)-1)*100</f>
        <v>4.4413656325598794</v>
      </c>
      <c r="R17" s="25">
        <f>(('DATA INPUT'!BH18/'DATA INPUT'!BK18)^(1/$R$47)-1)*100</f>
        <v>18.951104228231653</v>
      </c>
      <c r="S17" s="12">
        <f>(('DATA INPUT'!BH18/'DATA INPUT'!BI18)^(1/$S$47)-1)*100</f>
        <v>22.11142410259772</v>
      </c>
      <c r="T17" s="12">
        <f>(('DATA INPUT'!BI18/'DATA INPUT'!BL18)^(1/$T$47)-1)*100</f>
        <v>9.9338443570402788</v>
      </c>
      <c r="U17" s="12">
        <f>(('DATA INPUT'!BL18/'DATA INPUT'!BO18)^(1/$U$47)-1)*100</f>
        <v>-1.7654536830291945</v>
      </c>
      <c r="V17" s="12">
        <f>(('DATA INPUT'!BO18/'DATA INPUT'!BR18)^(1/$V$47)-1)*100</f>
        <v>0.13687826364143785</v>
      </c>
      <c r="X17" s="5"/>
    </row>
    <row r="18" spans="1:24" ht="17" thickBot="1" x14ac:dyDescent="0.25">
      <c r="A18">
        <v>13</v>
      </c>
      <c r="B18">
        <v>2024</v>
      </c>
      <c r="C18" s="23" t="str">
        <f>'DATA INPUT'!B19</f>
        <v>CAMPRI, spol. s r.o.</v>
      </c>
      <c r="D18" s="26">
        <f>(('DATA INPUT'!M19/'DATA INPUT'!X19)^(1/$D$48)-1)*100</f>
        <v>6.3964050189222021</v>
      </c>
      <c r="E18" s="27">
        <f>(('DATA INPUT'!M19/'DATA INPUT'!P19)^(1/$E$47)-1)*100</f>
        <v>10.632202277292935</v>
      </c>
      <c r="F18" s="12">
        <f>(('DATA INPUT'!M19/'DATA INPUT'!O19)^(1/$F$48)-1)*100</f>
        <v>0.17251193322660452</v>
      </c>
      <c r="G18" s="12">
        <f>(('DATA INPUT'!O19/'DATA INPUT'!R19)^(1/$H$47)-1)*100</f>
        <v>13.698271876652001</v>
      </c>
      <c r="H18" s="12">
        <f>(('DATA INPUT'!R19/'DATA INPUT'!U19)^(1/$H$47)-1)*100</f>
        <v>-0.9481425220614903</v>
      </c>
      <c r="I18" s="12">
        <f>(('DATA INPUT'!U19/'DATA INPUT'!X19)^(1/$I$47)-1)*100</f>
        <v>11.331134316668479</v>
      </c>
      <c r="J18" s="1">
        <f t="shared" si="0"/>
        <v>0</v>
      </c>
      <c r="K18" s="24">
        <f>(('DATA INPUT'!CP19/'DATA INPUT'!CZ19)^(1/$K$47)-1)*100</f>
        <v>2.5422881407766162E-2</v>
      </c>
      <c r="L18" s="27">
        <f>(('DATA INPUT'!CO19/'DATA INPUT'!CR19)^(1/$L$47)-1)*100</f>
        <v>3.4593228956188771</v>
      </c>
      <c r="M18" s="12">
        <f>(('DATA INPUT'!CO19/'DATA INPUT'!CQ19)^(1/$M$48)-1)*100</f>
        <v>1.5591222557629791</v>
      </c>
      <c r="N18" s="12">
        <f>(('DATA INPUT'!CQ19/'DATA INPUT'!CT19)^(1/$N$47)-1)*100</f>
        <v>10.390194533455466</v>
      </c>
      <c r="O18" s="12">
        <f>(('DATA INPUT'!CT19/'DATA INPUT'!CW19)^(1/$O$47)-1)*100</f>
        <v>-5.7617765354132651</v>
      </c>
      <c r="P18" s="12">
        <f>(('DATA INPUT'!CW19/'DATA INPUT'!CZ19)^(1/$I$47)-1)*100</f>
        <v>0.30160237252836453</v>
      </c>
      <c r="Q18" s="24">
        <f>(('DATA INPUT'!BG19/'DATA INPUT'!BR19)^(1/$Q$47)-1)*100</f>
        <v>-0.11323198074933982</v>
      </c>
      <c r="R18" s="24">
        <f>(('DATA INPUT'!BG19/'DATA INPUT'!BJ19)^(1/$R$47)-1)*100</f>
        <v>-1.8005443454431114</v>
      </c>
      <c r="S18" s="12">
        <f>(('DATA INPUT'!BG19/'DATA INPUT'!BI19)^(1/$S$48)-1)*100</f>
        <v>-15.278190595727759</v>
      </c>
      <c r="T18" s="12">
        <f>(('DATA INPUT'!BI19/'DATA INPUT'!BL19)^(1/$T$47)-1)*100</f>
        <v>15.889729206012282</v>
      </c>
      <c r="U18" s="12">
        <f>(('DATA INPUT'!BL19/'DATA INPUT'!BO19)^(1/$U$47)-1)*100</f>
        <v>-7.3941711931261977</v>
      </c>
      <c r="V18" s="12">
        <f>(('DATA INPUT'!BO19/'DATA INPUT'!BR19)^(1/$V$47)-1)*100</f>
        <v>3.6763703650475321</v>
      </c>
      <c r="X18" s="5"/>
    </row>
    <row r="19" spans="1:24" ht="17" thickBot="1" x14ac:dyDescent="0.25">
      <c r="A19">
        <v>14</v>
      </c>
      <c r="B19">
        <v>2024</v>
      </c>
      <c r="C19" s="23" t="str">
        <f>'DATA INPUT'!B20</f>
        <v>Welding, s.r.o.</v>
      </c>
      <c r="D19" s="26">
        <f>(('DATA INPUT'!M20/'DATA INPUT'!X20)^(1/$D$48)-1)*100</f>
        <v>1.9521658417506194</v>
      </c>
      <c r="E19" s="27">
        <f>(('DATA INPUT'!M20/'DATA INPUT'!P20)^(1/$E$47)-1)*100</f>
        <v>15.858010121017973</v>
      </c>
      <c r="F19" s="12">
        <f>(('DATA INPUT'!M20/'DATA INPUT'!O20)^(1/$F$48)-1)*100</f>
        <v>0.99288367952117262</v>
      </c>
      <c r="G19" s="12">
        <f>(('DATA INPUT'!O20/'DATA INPUT'!R20)^(1/$H$47)-1)*100</f>
        <v>2.573954660651312</v>
      </c>
      <c r="H19" s="12">
        <f>(('DATA INPUT'!R20/'DATA INPUT'!U20)^(1/$H$47)-1)*100</f>
        <v>5.4981203968487602</v>
      </c>
      <c r="I19" s="12">
        <f>(('DATA INPUT'!U20/'DATA INPUT'!X20)^(1/$I$47)-1)*100</f>
        <v>-1.4527138179386667</v>
      </c>
      <c r="J19" s="1">
        <f t="shared" si="0"/>
        <v>0</v>
      </c>
      <c r="K19" s="24">
        <f>(('DATA INPUT'!CP20/'DATA INPUT'!CZ20)^(1/$K$47)-1)*100</f>
        <v>-3.5965403675331742</v>
      </c>
      <c r="L19" s="27">
        <f>(('DATA INPUT'!CO20/'DATA INPUT'!CR20)^(1/$L$47)-1)*100</f>
        <v>2.8282064979821886</v>
      </c>
      <c r="M19" s="12">
        <f>(('DATA INPUT'!CO20/'DATA INPUT'!CQ20)^(1/$M$48)-1)*100</f>
        <v>-8.7450001812345626</v>
      </c>
      <c r="N19" s="12">
        <f>(('DATA INPUT'!CQ20/'DATA INPUT'!CT20)^(1/$N$47)-1)*100</f>
        <v>5.9561343175427384</v>
      </c>
      <c r="O19" s="12">
        <f>(('DATA INPUT'!CT20/'DATA INPUT'!CW20)^(1/$O$47)-1)*100</f>
        <v>-2.1552816294649335</v>
      </c>
      <c r="P19" s="12">
        <f>(('DATA INPUT'!CW20/'DATA INPUT'!CZ20)^(1/$I$47)-1)*100</f>
        <v>-10.639664909958102</v>
      </c>
      <c r="Q19" s="24">
        <f>(('DATA INPUT'!BG20/'DATA INPUT'!BR20)^(1/$Q$47)-1)*100</f>
        <v>0.69199281573952831</v>
      </c>
      <c r="R19" s="24">
        <f>(('DATA INPUT'!BG20/'DATA INPUT'!BJ20)^(1/$R$47)-1)*100</f>
        <v>9.9862334640978609</v>
      </c>
      <c r="S19" s="12">
        <f>(('DATA INPUT'!BG20/'DATA INPUT'!BI20)^(1/$S$48)-1)*100</f>
        <v>4.5581326364791952</v>
      </c>
      <c r="T19" s="12">
        <f>(('DATA INPUT'!BI20/'DATA INPUT'!BL20)^(1/$T$47)-1)*100</f>
        <v>2.3324688663348914</v>
      </c>
      <c r="U19" s="12">
        <f>(('DATA INPUT'!BL20/'DATA INPUT'!BO20)^(1/$U$47)-1)*100</f>
        <v>-1.5753309220523426</v>
      </c>
      <c r="V19" s="12">
        <f>(('DATA INPUT'!BO20/'DATA INPUT'!BR20)^(1/$V$47)-1)*100</f>
        <v>-1.3810230408782265</v>
      </c>
      <c r="X19" s="5"/>
    </row>
    <row r="20" spans="1:24" ht="17" thickBot="1" x14ac:dyDescent="0.25">
      <c r="A20">
        <v>15</v>
      </c>
      <c r="B20">
        <v>2023</v>
      </c>
      <c r="C20" s="23" t="str">
        <f>'DATA INPUT'!B21</f>
        <v>SOFA TREND, s.r.o.</v>
      </c>
      <c r="D20" s="26">
        <f>(('DATA INPUT'!N21/'DATA INPUT'!X21)^(1/$D$47)-1)*100</f>
        <v>7.8019404369257694</v>
      </c>
      <c r="E20" s="27">
        <f>(('DATA INPUT'!N21/'DATA INPUT'!Q21)^(1/$E$47)-1)*100</f>
        <v>8.9043315286374778</v>
      </c>
      <c r="F20" s="12">
        <f>(('DATA INPUT'!N21/'DATA INPUT'!O21)^(1/$F$47)-1)*100</f>
        <v>-13.857810521582149</v>
      </c>
      <c r="G20" s="12">
        <f>(('DATA INPUT'!O21/'DATA INPUT'!R21)^(1/$H$47)-1)*100</f>
        <v>18.09129441199304</v>
      </c>
      <c r="H20" s="12">
        <f>(('DATA INPUT'!R21/'DATA INPUT'!U21)^(1/$H$47)-1)*100</f>
        <v>7.5048455485825727</v>
      </c>
      <c r="I20" s="12">
        <f>(('DATA INPUT'!U21/'DATA INPUT'!X21)^(1/$I$47)-1)*100</f>
        <v>6.3418071120761699</v>
      </c>
      <c r="J20" s="1">
        <f t="shared" si="0"/>
        <v>0</v>
      </c>
      <c r="K20" s="24">
        <f>(('DATA INPUT'!CP21/'DATA INPUT'!CZ21)^(1/$K$47)-1)*100</f>
        <v>-6.8410731063051289</v>
      </c>
      <c r="L20" s="25">
        <f>(('DATA INPUT'!CP21/'DATA INPUT'!CS21)^(1/$E$47)-1)*100</f>
        <v>-3.8216303209548941</v>
      </c>
      <c r="M20" s="12">
        <f>(('DATA INPUT'!CP21/'DATA INPUT'!CQ21)^(1/$M$47)-1)*100</f>
        <v>-20.34642514231685</v>
      </c>
      <c r="N20" s="12">
        <f>(('DATA INPUT'!CQ21/'DATA INPUT'!CT21)^(1/$N$47)-1)*100</f>
        <v>1.3228441296265547</v>
      </c>
      <c r="O20" s="12">
        <f>(('DATA INPUT'!CT21/'DATA INPUT'!CW21)^(1/$O$47)-1)*100</f>
        <v>-9.5147258211884527</v>
      </c>
      <c r="P20" s="12">
        <f>(('DATA INPUT'!CW21/'DATA INPUT'!CZ21)^(1/$I$47)-1)*100</f>
        <v>-7.0902649673193707</v>
      </c>
      <c r="Q20" s="24">
        <f>(('DATA INPUT'!BH21/'DATA INPUT'!BR21)^(1/$Q$47)-1)*100</f>
        <v>-0.98291752293971912</v>
      </c>
      <c r="R20" s="25">
        <f>(('DATA INPUT'!BH21/'DATA INPUT'!BK21)^(1/$R$47)-1)*100</f>
        <v>-1.425889278476089</v>
      </c>
      <c r="S20" s="12">
        <f>(('DATA INPUT'!BH21/'DATA INPUT'!BI21)^(1/$S$47)-1)*100</f>
        <v>0.1603344730067624</v>
      </c>
      <c r="T20" s="12">
        <f>(('DATA INPUT'!BI21/'DATA INPUT'!BL21)^(1/$T$47)-1)*100</f>
        <v>-1.3730017859588939</v>
      </c>
      <c r="U20" s="12">
        <f>(('DATA INPUT'!BL21/'DATA INPUT'!BO21)^(1/$U$47)-1)*100</f>
        <v>-2.5458640775860131</v>
      </c>
      <c r="V20" s="12">
        <f>(('DATA INPUT'!BO21/'DATA INPUT'!BR21)^(1/$V$47)-1)*100</f>
        <v>0.6172415285193189</v>
      </c>
      <c r="X20" s="5"/>
    </row>
    <row r="21" spans="1:24" ht="17" thickBot="1" x14ac:dyDescent="0.25">
      <c r="A21">
        <v>16</v>
      </c>
      <c r="B21">
        <v>2024</v>
      </c>
      <c r="C21" s="23" t="e">
        <f>'DATA INPUT'!#REF!</f>
        <v>#REF!</v>
      </c>
      <c r="D21" s="26">
        <v>0</v>
      </c>
      <c r="E21" s="27" t="e">
        <f>F21</f>
        <v>#REF!</v>
      </c>
      <c r="F21" s="12" t="e">
        <f>(('DATA INPUT'!#REF!/'DATA INPUT'!#REF!)^(1/$F$47)-1)*100</f>
        <v>#REF!</v>
      </c>
      <c r="G21" s="12">
        <v>0</v>
      </c>
      <c r="H21" s="12">
        <v>0</v>
      </c>
      <c r="I21" s="12">
        <v>0</v>
      </c>
      <c r="J21" s="1" t="e">
        <f t="shared" si="0"/>
        <v>#REF!</v>
      </c>
      <c r="K21" s="24">
        <v>0</v>
      </c>
      <c r="L21" s="25" t="e">
        <f>M21</f>
        <v>#REF!</v>
      </c>
      <c r="M21" s="12" t="e">
        <f>(('DATA INPUT'!#REF!/'DATA INPUT'!#REF!)^(1/1)-1)*100</f>
        <v>#REF!</v>
      </c>
      <c r="N21" s="12">
        <v>0</v>
      </c>
      <c r="O21" s="12">
        <v>0</v>
      </c>
      <c r="P21" s="12">
        <v>0</v>
      </c>
      <c r="Q21" s="24">
        <v>0</v>
      </c>
      <c r="R21" s="24">
        <v>0</v>
      </c>
      <c r="S21" s="12">
        <v>0</v>
      </c>
      <c r="T21" s="12">
        <v>0</v>
      </c>
      <c r="U21" s="12">
        <v>0</v>
      </c>
      <c r="V21" s="12">
        <v>0</v>
      </c>
      <c r="X21" s="5"/>
    </row>
    <row r="22" spans="1:24" ht="17" thickBot="1" x14ac:dyDescent="0.25">
      <c r="A22">
        <v>17</v>
      </c>
      <c r="B22">
        <v>2023</v>
      </c>
      <c r="C22" s="23" t="str">
        <f>'DATA INPUT'!B22</f>
        <v>TECHNOV, s.r.o.</v>
      </c>
      <c r="D22" s="26">
        <f>(('DATA INPUT'!N22/'DATA INPUT'!X22)^(1/$D$47)-1)*100</f>
        <v>21.449739275721711</v>
      </c>
      <c r="E22" s="27">
        <f>(('DATA INPUT'!N22/'DATA INPUT'!Q22)^(1/$E$47)-1)*100</f>
        <v>21.456688507497844</v>
      </c>
      <c r="F22" s="12">
        <f>(('DATA INPUT'!N22/'DATA INPUT'!O22)^(1/$F$47)-1)*100</f>
        <v>3.1545317138832463</v>
      </c>
      <c r="G22" s="12">
        <f>(('DATA INPUT'!O22/'DATA INPUT'!R22)^(1/$H$47)-1)*100</f>
        <v>25.537100231412801</v>
      </c>
      <c r="H22" s="12">
        <f>(('DATA INPUT'!R22/'DATA INPUT'!U22)^(1/$H$47)-1)*100</f>
        <v>4.0767676509947171</v>
      </c>
      <c r="I22" s="12">
        <f>(('DATA INPUT'!U22/'DATA INPUT'!X22)^(1/$I$47)-1)*100</f>
        <v>44.777130183486506</v>
      </c>
      <c r="J22" s="1">
        <f t="shared" si="0"/>
        <v>4</v>
      </c>
      <c r="K22" s="24">
        <f>(('DATA INPUT'!CP22/'DATA INPUT'!CZ22)^(1/$K$47)-1)*100</f>
        <v>-1.2878441942346774</v>
      </c>
      <c r="L22" s="25">
        <f>(('DATA INPUT'!CP22/'DATA INPUT'!CS22)^(1/$E$47)-1)*100</f>
        <v>4.9092995594729683</v>
      </c>
      <c r="M22" s="12">
        <f>(('DATA INPUT'!CP22/'DATA INPUT'!CQ22)^(1/$M$47)-1)*100</f>
        <v>-14.078109581443565</v>
      </c>
      <c r="N22" s="12">
        <f>(('DATA INPUT'!CQ22/'DATA INPUT'!CT22)^(1/$N$47)-1)*100</f>
        <v>12.807409500694011</v>
      </c>
      <c r="O22" s="12">
        <f>(('DATA INPUT'!CT22/'DATA INPUT'!CW22)^(1/$O$47)-1)*100</f>
        <v>-11.722783630504496</v>
      </c>
      <c r="P22" s="12">
        <f>(('DATA INPUT'!CW22/'DATA INPUT'!CZ22)^(1/$I$47)-1)*100</f>
        <v>1.1613441807469593</v>
      </c>
      <c r="Q22" s="24">
        <f>(('DATA INPUT'!BH22/'DATA INPUT'!BR22)^(1/$Q$47)-1)*100</f>
        <v>0.18257981626805808</v>
      </c>
      <c r="R22" s="25">
        <f>(('DATA INPUT'!BH22/'DATA INPUT'!BK22)^(1/$R$47)-1)*100</f>
        <v>6.0186840202299807</v>
      </c>
      <c r="S22" s="12">
        <f>(('DATA INPUT'!BH22/'DATA INPUT'!BI22)^(1/$S$47)-1)*100</f>
        <v>-5.4096102264846513</v>
      </c>
      <c r="T22" s="12">
        <f>(('DATA INPUT'!BI22/'DATA INPUT'!BL22)^(1/$T$47)-1)*100</f>
        <v>9.7753497371751319</v>
      </c>
      <c r="U22" s="12">
        <f>(('DATA INPUT'!BL22/'DATA INPUT'!BO22)^(1/$U$47)-1)*100</f>
        <v>-5.0487594503072053</v>
      </c>
      <c r="V22" s="12">
        <f>(('DATA INPUT'!BO22/'DATA INPUT'!BR22)^(1/$V$47)-1)*100</f>
        <v>-1.6699577098679197</v>
      </c>
      <c r="X22" s="5"/>
    </row>
    <row r="23" spans="1:24" ht="17" thickBot="1" x14ac:dyDescent="0.25">
      <c r="A23">
        <v>18</v>
      </c>
      <c r="B23">
        <v>2023</v>
      </c>
      <c r="C23" s="23" t="str">
        <f>'DATA INPUT'!B23</f>
        <v>MARTUS, s.r.o.</v>
      </c>
      <c r="D23" s="26">
        <f>(('DATA INPUT'!N23/'DATA INPUT'!X23)^(1/$D$47)-1)*100</f>
        <v>19.129086869635902</v>
      </c>
      <c r="E23" s="27">
        <f>(('DATA INPUT'!N23/'DATA INPUT'!Q23)^(1/$E$47)-1)*100</f>
        <v>32.101016535177941</v>
      </c>
      <c r="F23" s="12">
        <f>(('DATA INPUT'!N23/'DATA INPUT'!O23)^(1/$F$47)-1)*100</f>
        <v>-26.186575813203341</v>
      </c>
      <c r="G23" s="12">
        <f>(('DATA INPUT'!O23/'DATA INPUT'!R23)^(1/$H$47)-1)*100</f>
        <v>49.407012048205701</v>
      </c>
      <c r="H23" s="12">
        <f>(('DATA INPUT'!R23/'DATA INPUT'!U23)^(1/$H$47)-1)*100</f>
        <v>13.628719997616656</v>
      </c>
      <c r="I23" s="12">
        <f>(('DATA INPUT'!U23/'DATA INPUT'!X23)^(1/$I$47)-1)*100</f>
        <v>16.812279031108403</v>
      </c>
      <c r="J23" s="1">
        <f t="shared" si="0"/>
        <v>0</v>
      </c>
      <c r="K23" s="24">
        <f>(('DATA INPUT'!CP23/'DATA INPUT'!CZ23)^(1/$K$47)-1)*100</f>
        <v>-15.676616872906601</v>
      </c>
      <c r="L23" s="25">
        <f>(('DATA INPUT'!CP23/'DATA INPUT'!CS23)^(1/$E$47)-1)*100</f>
        <v>-10.206706771838492</v>
      </c>
      <c r="M23" s="12">
        <f>(('DATA INPUT'!CP23/'DATA INPUT'!CQ23)^(1/$M$47)-1)*100</f>
        <v>4.8770572205981688</v>
      </c>
      <c r="N23" s="12">
        <f>(('DATA INPUT'!CQ23/'DATA INPUT'!CT23)^(1/$N$47)-1)*100</f>
        <v>-17.007162313378721</v>
      </c>
      <c r="O23" s="12">
        <f>(('DATA INPUT'!CT23/'DATA INPUT'!CW23)^(1/$O$47)-1)*100</f>
        <v>-13.558502215261347</v>
      </c>
      <c r="P23" s="12">
        <f>(('DATA INPUT'!CW23/'DATA INPUT'!CZ23)^(1/$I$47)-1)*100</f>
        <v>-22.285209647175265</v>
      </c>
      <c r="Q23" s="24">
        <f>(('DATA INPUT'!BH23/'DATA INPUT'!BR23)^(1/$Q$47)-1)*100</f>
        <v>-7.1229889968065336</v>
      </c>
      <c r="R23" s="25">
        <f>(('DATA INPUT'!BH23/'DATA INPUT'!BK23)^(1/$R$47)-1)*100</f>
        <v>-7.5408341555538216</v>
      </c>
      <c r="S23" s="12">
        <f>(('DATA INPUT'!BH23/'DATA INPUT'!BI23)^(1/$S$47)-1)*100</f>
        <v>6.4319882915464754</v>
      </c>
      <c r="T23" s="12">
        <f>(('DATA INPUT'!BI23/'DATA INPUT'!BL23)^(1/$T$47)-1)*100</f>
        <v>-9.2579161497719387</v>
      </c>
      <c r="U23" s="12">
        <f>(('DATA INPUT'!BL23/'DATA INPUT'!BO23)^(1/$U$47)-1)*100</f>
        <v>-7.3510433452172901</v>
      </c>
      <c r="V23" s="12">
        <f>(('DATA INPUT'!BO23/'DATA INPUT'!BR23)^(1/$V$47)-1)*100</f>
        <v>-8.9344542466397883</v>
      </c>
      <c r="X23" s="5"/>
    </row>
    <row r="24" spans="1:24" ht="17" thickBot="1" x14ac:dyDescent="0.25">
      <c r="A24">
        <v>19</v>
      </c>
      <c r="B24">
        <v>2023</v>
      </c>
      <c r="C24" s="23" t="str">
        <f>'DATA INPUT'!B24</f>
        <v>CONVERTIS, s.r.o.</v>
      </c>
      <c r="D24" s="26">
        <f>(('DATA INPUT'!N24/'DATA INPUT'!X24)^(1/$D$47)-1)*100</f>
        <v>3.3114935239895615</v>
      </c>
      <c r="E24" s="27">
        <f>(('DATA INPUT'!N24/'DATA INPUT'!Q24)^(1/$E$47)-1)*100</f>
        <v>-0.2755319382238941</v>
      </c>
      <c r="F24" s="12">
        <f>(('DATA INPUT'!N24/'DATA INPUT'!O24)^(1/$F$47)-1)*100</f>
        <v>-14.53718157739441</v>
      </c>
      <c r="G24" s="12">
        <f>(('DATA INPUT'!O24/'DATA INPUT'!R24)^(1/$H$47)-1)*100</f>
        <v>11.529331169818002</v>
      </c>
      <c r="H24" s="12">
        <f>(('DATA INPUT'!R24/'DATA INPUT'!U24)^(1/$H$47)-1)*100</f>
        <v>-1.3650215688040146</v>
      </c>
      <c r="I24" s="12">
        <f>(('DATA INPUT'!U24/'DATA INPUT'!X24)^(1/$I$47)-1)*100</f>
        <v>6.7783021945734934</v>
      </c>
      <c r="J24" s="1">
        <f t="shared" si="0"/>
        <v>0</v>
      </c>
      <c r="K24" s="24">
        <f>(('DATA INPUT'!CP24/'DATA INPUT'!CZ24)^(1/$K$47)-1)*100</f>
        <v>-0.916576985734463</v>
      </c>
      <c r="L24" s="25">
        <f>(('DATA INPUT'!CP24/'DATA INPUT'!CS24)^(1/$E$47)-1)*100</f>
        <v>-0.94286772862093304</v>
      </c>
      <c r="M24" s="12">
        <f>(('DATA INPUT'!CP24/'DATA INPUT'!CQ24)^(1/$M$47)-1)*100</f>
        <v>-11.927319550981696</v>
      </c>
      <c r="N24" s="12">
        <f>(('DATA INPUT'!CQ24/'DATA INPUT'!CT24)^(1/$N$47)-1)*100</f>
        <v>2.5312336791954326</v>
      </c>
      <c r="O24" s="12">
        <f>(('DATA INPUT'!CT24/'DATA INPUT'!CW24)^(1/$O$47)-1)*100</f>
        <v>-2.7148597648923412</v>
      </c>
      <c r="P24" s="12">
        <f>(('DATA INPUT'!CW24/'DATA INPUT'!CZ24)^(1/$I$47)-1)*100</f>
        <v>1.4269988643260456</v>
      </c>
      <c r="Q24" s="24">
        <f>(('DATA INPUT'!BH24/'DATA INPUT'!BR24)^(1/$Q$47)-1)*100</f>
        <v>0.14266013895571916</v>
      </c>
      <c r="R24" s="25">
        <f>(('DATA INPUT'!BH24/'DATA INPUT'!BK24)^(1/$R$47)-1)*100</f>
        <v>-2.3685978713365419</v>
      </c>
      <c r="S24" s="12">
        <f>(('DATA INPUT'!BH24/'DATA INPUT'!BI24)^(1/$S$47)-1)*100</f>
        <v>-2.5278673764216664</v>
      </c>
      <c r="T24" s="12">
        <f>(('DATA INPUT'!BI24/'DATA INPUT'!BL24)^(1/$T$47)-1)*100</f>
        <v>4.0301337829144579</v>
      </c>
      <c r="U24" s="12">
        <f>(('DATA INPUT'!BL24/'DATA INPUT'!BO24)^(1/$U$47)-1)*100</f>
        <v>-7.7956627844255717</v>
      </c>
      <c r="V24" s="12">
        <f>(('DATA INPUT'!BO24/'DATA INPUT'!BR24)^(1/$V$47)-1)*100</f>
        <v>5.6476274664594595</v>
      </c>
      <c r="X24" s="5"/>
    </row>
    <row r="25" spans="1:24" ht="17" thickBot="1" x14ac:dyDescent="0.25">
      <c r="A25">
        <v>20</v>
      </c>
      <c r="B25">
        <v>2023</v>
      </c>
      <c r="C25" s="23" t="str">
        <f>'DATA INPUT'!B25</f>
        <v>TESGAL, s.r.o.</v>
      </c>
      <c r="D25" s="26">
        <f>(('DATA INPUT'!N25/'DATA INPUT'!X25)^(1/$D$47)-1)*100</f>
        <v>10.810258839174015</v>
      </c>
      <c r="E25" s="27">
        <f>(('DATA INPUT'!N25/'DATA INPUT'!Q25)^(1/$E$47)-1)*100</f>
        <v>21.585243679967082</v>
      </c>
      <c r="F25" s="12">
        <f>(('DATA INPUT'!N25/'DATA INPUT'!O25)^(1/$F$47)-1)*100</f>
        <v>44.754778135897546</v>
      </c>
      <c r="G25" s="12">
        <f>(('DATA INPUT'!O25/'DATA INPUT'!R25)^(1/$H$47)-1)*100</f>
        <v>3.8178473450948269</v>
      </c>
      <c r="H25" s="12">
        <f>(('DATA INPUT'!R25/'DATA INPUT'!U25)^(1/$H$47)-1)*100</f>
        <v>7.9983821792612542</v>
      </c>
      <c r="I25" s="12">
        <f>(('DATA INPUT'!U25/'DATA INPUT'!X25)^(1/$I$47)-1)*100</f>
        <v>11.01107947084472</v>
      </c>
      <c r="J25" s="1">
        <f t="shared" si="0"/>
        <v>4</v>
      </c>
      <c r="K25" s="24">
        <f>(('DATA INPUT'!CP25/'DATA INPUT'!CZ25)^(1/$K$47)-1)*100</f>
        <v>2.739746562395462</v>
      </c>
      <c r="L25" s="25">
        <f>(('DATA INPUT'!CP25/'DATA INPUT'!CS25)^(1/$E$47)-1)*100</f>
        <v>11.776683204567217</v>
      </c>
      <c r="M25" s="12">
        <f>(('DATA INPUT'!CP25/'DATA INPUT'!CQ25)^(1/$M$47)-1)*100</f>
        <v>26.387504233968606</v>
      </c>
      <c r="N25" s="12">
        <f>(('DATA INPUT'!CQ25/'DATA INPUT'!CT25)^(1/$N$47)-1)*100</f>
        <v>1.9182441008437356</v>
      </c>
      <c r="O25" s="12">
        <f>(('DATA INPUT'!CT25/'DATA INPUT'!CW25)^(1/$O$47)-1)*100</f>
        <v>-6.3164232098033786</v>
      </c>
      <c r="P25" s="12">
        <f>(('DATA INPUT'!CW25/'DATA INPUT'!CZ25)^(1/$I$47)-1)*100</f>
        <v>6.0013813075862732</v>
      </c>
      <c r="Q25" s="24">
        <f>(('DATA INPUT'!BH25/'DATA INPUT'!BR25)^(1/$Q$47)-1)*100</f>
        <v>1.9117174602671705</v>
      </c>
      <c r="R25" s="25">
        <f>(('DATA INPUT'!BH25/'DATA INPUT'!BK25)^(1/$R$47)-1)*100</f>
        <v>10.732550382903018</v>
      </c>
      <c r="S25" s="12">
        <f>(('DATA INPUT'!BH25/'DATA INPUT'!BI25)^(1/$S$47)-1)*100</f>
        <v>17.176514490114748</v>
      </c>
      <c r="T25" s="12">
        <f>(('DATA INPUT'!BI25/'DATA INPUT'!BL25)^(1/$T$47)-1)*100</f>
        <v>5.6509369690346478</v>
      </c>
      <c r="U25" s="12">
        <f>(('DATA INPUT'!BL25/'DATA INPUT'!BO25)^(1/$U$47)-1)*100</f>
        <v>-8.8534132341415166</v>
      </c>
      <c r="V25" s="12">
        <f>(('DATA INPUT'!BO25/'DATA INPUT'!BR25)^(1/$V$47)-1)*100</f>
        <v>4.9187514679426725</v>
      </c>
      <c r="X25" s="5"/>
    </row>
    <row r="26" spans="1:24" ht="17" thickBot="1" x14ac:dyDescent="0.25">
      <c r="A26">
        <v>21</v>
      </c>
      <c r="B26">
        <v>2023</v>
      </c>
      <c r="C26" s="23" t="str">
        <f>'DATA INPUT'!B26</f>
        <v>SEC spol. s r. o.</v>
      </c>
      <c r="D26" s="26">
        <f>(('DATA INPUT'!N26/'DATA INPUT'!X26)^(1/$D$47)-1)*100</f>
        <v>3.3124847997989981</v>
      </c>
      <c r="E26" s="27">
        <f>(('DATA INPUT'!N26/'DATA INPUT'!Q26)^(1/$E$47)-1)*100</f>
        <v>5.5646618205238418</v>
      </c>
      <c r="F26" s="12">
        <f>(('DATA INPUT'!N26/'DATA INPUT'!O26)^(1/$F$47)-1)*100</f>
        <v>13.980251836090174</v>
      </c>
      <c r="G26" s="12">
        <f>(('DATA INPUT'!O26/'DATA INPUT'!R26)^(1/$H$47)-1)*100</f>
        <v>-8.0236769834271975</v>
      </c>
      <c r="H26" s="12">
        <f>(('DATA INPUT'!R26/'DATA INPUT'!U26)^(1/$H$47)-1)*100</f>
        <v>15.097996283656379</v>
      </c>
      <c r="I26" s="12">
        <f>(('DATA INPUT'!U26/'DATA INPUT'!X26)^(1/$I$47)-1)*100</f>
        <v>0.80661055379593893</v>
      </c>
      <c r="J26" s="1">
        <f t="shared" si="0"/>
        <v>0</v>
      </c>
      <c r="K26" s="24">
        <f>(('DATA INPUT'!CP26/'DATA INPUT'!CZ26)^(1/$K$47)-1)*100</f>
        <v>-2.234719027645049</v>
      </c>
      <c r="L26" s="25">
        <f>(('DATA INPUT'!CP26/'DATA INPUT'!CS26)^(1/$E$47)-1)*100</f>
        <v>1.7647033394595724</v>
      </c>
      <c r="M26" s="12">
        <f>(('DATA INPUT'!CP26/'DATA INPUT'!CQ26)^(1/$M$47)-1)*100</f>
        <v>1.3100973984424114</v>
      </c>
      <c r="N26" s="12">
        <f>(('DATA INPUT'!CQ26/'DATA INPUT'!CT26)^(1/$N$47)-1)*100</f>
        <v>-2.610218892823768</v>
      </c>
      <c r="O26" s="12">
        <f>(('DATA INPUT'!CT26/'DATA INPUT'!CW26)^(1/$O$47)-1)*100</f>
        <v>-0.29941220946645419</v>
      </c>
      <c r="P26" s="12">
        <f>(('DATA INPUT'!CW26/'DATA INPUT'!CZ26)^(1/$I$47)-1)*100</f>
        <v>-4.8986190927005175</v>
      </c>
      <c r="Q26" s="24">
        <f>(('DATA INPUT'!BH26/'DATA INPUT'!BR26)^(1/$Q$47)-1)*100</f>
        <v>-2.625244631392698</v>
      </c>
      <c r="R26" s="25">
        <f>(('DATA INPUT'!BH26/'DATA INPUT'!BK26)^(1/$R$47)-1)*100</f>
        <v>-0.2035944892937791</v>
      </c>
      <c r="S26" s="12">
        <f>(('DATA INPUT'!BH26/'DATA INPUT'!BI26)^(1/$S$47)-1)*100</f>
        <v>4.3442790709523837</v>
      </c>
      <c r="T26" s="12">
        <f>(('DATA INPUT'!BI26/'DATA INPUT'!BL26)^(1/$T$47)-1)*100</f>
        <v>-5.0468790775340384</v>
      </c>
      <c r="U26" s="12">
        <f>(('DATA INPUT'!BL26/'DATA INPUT'!BO26)^(1/$U$47)-1)*100</f>
        <v>1.1859828432710939</v>
      </c>
      <c r="V26" s="12">
        <f>(('DATA INPUT'!BO26/'DATA INPUT'!BR26)^(1/$V$47)-1)*100</f>
        <v>-6.092101985604903</v>
      </c>
      <c r="X26" s="5"/>
    </row>
    <row r="27" spans="1:24" ht="17" thickBot="1" x14ac:dyDescent="0.25">
      <c r="A27">
        <v>22</v>
      </c>
      <c r="B27">
        <v>2023</v>
      </c>
      <c r="C27" s="23" t="str">
        <f>'DATA INPUT'!B27</f>
        <v>HYKEMONT spol. s r. o.</v>
      </c>
      <c r="D27" s="26">
        <f>(('DATA INPUT'!N27/'DATA INPUT'!X27)^(1/$D$47)-1)*100</f>
        <v>7.8191468876930292</v>
      </c>
      <c r="E27" s="27">
        <f>(('DATA INPUT'!N27/'DATA INPUT'!Q27)^(1/$E$47)-1)*100</f>
        <v>20.918443595531787</v>
      </c>
      <c r="F27" s="12">
        <f>(('DATA INPUT'!N27/'DATA INPUT'!O27)^(1/$F$47)-1)*100</f>
        <v>-20.90133710499369</v>
      </c>
      <c r="G27" s="12">
        <f>(('DATA INPUT'!O27/'DATA INPUT'!R27)^(1/$H$47)-1)*100</f>
        <v>20.550829635028812</v>
      </c>
      <c r="H27" s="12">
        <f>(('DATA INPUT'!R27/'DATA INPUT'!U27)^(1/$H$47)-1)*100</f>
        <v>12.617312462154405</v>
      </c>
      <c r="I27" s="12">
        <f>(('DATA INPUT'!U27/'DATA INPUT'!X27)^(1/$I$47)-1)*100</f>
        <v>2.365723594670377</v>
      </c>
      <c r="J27" s="1">
        <f t="shared" si="0"/>
        <v>0</v>
      </c>
      <c r="K27" s="24">
        <f>(('DATA INPUT'!CP27/'DATA INPUT'!CZ27)^(1/$K$47)-1)*100</f>
        <v>0.17191499151942846</v>
      </c>
      <c r="L27" s="25">
        <f>(('DATA INPUT'!CP27/'DATA INPUT'!CS27)^(1/$E$47)-1)*100</f>
        <v>7.8589106197704872</v>
      </c>
      <c r="M27" s="12">
        <f>(('DATA INPUT'!CP27/'DATA INPUT'!CQ27)^(1/$M$47)-1)*100</f>
        <v>-26.875348611812232</v>
      </c>
      <c r="N27" s="12">
        <f>(('DATA INPUT'!CQ27/'DATA INPUT'!CT27)^(1/$N$47)-1)*100</f>
        <v>10.95662645039981</v>
      </c>
      <c r="O27" s="12">
        <f>(('DATA INPUT'!CT27/'DATA INPUT'!CW27)^(1/$O$47)-1)*100</f>
        <v>3.9442305241160325</v>
      </c>
      <c r="P27" s="12">
        <f>(('DATA INPUT'!CW27/'DATA INPUT'!CZ27)^(1/$I$47)-1)*100</f>
        <v>-3.2067618982181911</v>
      </c>
      <c r="Q27" s="24">
        <f>(('DATA INPUT'!BH27/'DATA INPUT'!BR27)^(1/$Q$47)-1)*100</f>
        <v>1.1418801916253329</v>
      </c>
      <c r="R27" s="25">
        <f>(('DATA INPUT'!BH27/'DATA INPUT'!BK27)^(1/$R$47)-1)*100</f>
        <v>6.4421709723200049</v>
      </c>
      <c r="S27" s="12">
        <f>(('DATA INPUT'!BH27/'DATA INPUT'!BI27)^(1/$S$47)-1)*100</f>
        <v>19.81610527483042</v>
      </c>
      <c r="T27" s="12">
        <f>(('DATA INPUT'!BI27/'DATA INPUT'!BL27)^(1/$T$47)-1)*100</f>
        <v>-6.3604164562574113</v>
      </c>
      <c r="U27" s="12">
        <f>(('DATA INPUT'!BL27/'DATA INPUT'!BO27)^(1/$U$47)-1)*100</f>
        <v>3.3799301762187595</v>
      </c>
      <c r="V27" s="12">
        <f>(('DATA INPUT'!BO27/'DATA INPUT'!BR27)^(1/$V$47)-1)*100</f>
        <v>1.011146779243699</v>
      </c>
      <c r="X27" s="5"/>
    </row>
    <row r="28" spans="1:24" ht="17" thickBot="1" x14ac:dyDescent="0.25">
      <c r="A28">
        <v>23</v>
      </c>
      <c r="B28">
        <v>2024</v>
      </c>
      <c r="C28" s="23" t="str">
        <f>'DATA INPUT'!B28</f>
        <v>ALT, akciová spoločnosť     (skrátene: ALT, a.s.)</v>
      </c>
      <c r="D28" s="26">
        <f>(('DATA INPUT'!M28/'DATA INPUT'!X28)^(1/$D$48)-1)*100</f>
        <v>4.2285961296124386</v>
      </c>
      <c r="E28" s="27">
        <f>(('DATA INPUT'!M28/'DATA INPUT'!P28)^(1/$E$47)-1)*100</f>
        <v>0.27742675779045545</v>
      </c>
      <c r="F28" s="12">
        <f>(('DATA INPUT'!M28/'DATA INPUT'!O28)^(1/$F$48)-1)*100</f>
        <v>-12.933429244689364</v>
      </c>
      <c r="G28" s="12">
        <f>(('DATA INPUT'!O28/'DATA INPUT'!R28)^(1/$H$47)-1)*100</f>
        <v>14.574639377319176</v>
      </c>
      <c r="H28" s="12">
        <f>(('DATA INPUT'!R28/'DATA INPUT'!U28)^(1/$H$47)-1)*100</f>
        <v>-1.8268004903741031</v>
      </c>
      <c r="I28" s="12">
        <f>(('DATA INPUT'!U28/'DATA INPUT'!X28)^(1/$I$47)-1)*100</f>
        <v>13.493115970788105</v>
      </c>
      <c r="J28" s="1">
        <f t="shared" si="0"/>
        <v>0</v>
      </c>
      <c r="K28" s="24">
        <f>(('DATA INPUT'!CP28/'DATA INPUT'!CZ28)^(1/$K$47)-1)*100</f>
        <v>-1.7133079066200096</v>
      </c>
      <c r="L28" s="27">
        <f>(('DATA INPUT'!CO28/'DATA INPUT'!CR28)^(1/$L$47)-1)*100</f>
        <v>-6.2654651315956267</v>
      </c>
      <c r="M28" s="12">
        <f>(('DATA INPUT'!CO28/'DATA INPUT'!CQ28)^(1/$M$48)-1)*100</f>
        <v>-9.747143643236722</v>
      </c>
      <c r="N28" s="12">
        <f>(('DATA INPUT'!CQ28/'DATA INPUT'!CT28)^(1/$N$47)-1)*100</f>
        <v>0.65920027836110506</v>
      </c>
      <c r="O28" s="12">
        <f>(('DATA INPUT'!CT28/'DATA INPUT'!CW28)^(1/$O$47)-1)*100</f>
        <v>-3.3591033390461211</v>
      </c>
      <c r="P28" s="12">
        <f>(('DATA INPUT'!CW28/'DATA INPUT'!CZ28)^(1/$I$47)-1)*100</f>
        <v>-2.4338413867534214</v>
      </c>
      <c r="Q28" s="24">
        <f>(('DATA INPUT'!BG28/'DATA INPUT'!BR28)^(1/$Q$47)-1)*100</f>
        <v>-3.5342243359139269</v>
      </c>
      <c r="R28" s="24">
        <f>(('DATA INPUT'!BG28/'DATA INPUT'!BJ28)^(1/$R$47)-1)*100</f>
        <v>-3.0033991195879017</v>
      </c>
      <c r="S28" s="12">
        <f>(('DATA INPUT'!BG28/'DATA INPUT'!BI28)^(1/$S$48)-1)*100</f>
        <v>-3.2616149406519246</v>
      </c>
      <c r="T28" s="12">
        <f>(('DATA INPUT'!BI28/'DATA INPUT'!BL28)^(1/$T$47)-1)*100</f>
        <v>-1.7048401931984425</v>
      </c>
      <c r="U28" s="12">
        <f>(('DATA INPUT'!BL28/'DATA INPUT'!BO28)^(1/$U$47)-1)*100</f>
        <v>-0.89315579131633571</v>
      </c>
      <c r="V28" s="12">
        <f>(('DATA INPUT'!BO28/'DATA INPUT'!BR28)^(1/$V$47)-1)*100</f>
        <v>-6.9158222949908481</v>
      </c>
      <c r="X28" s="5"/>
    </row>
    <row r="29" spans="1:24" ht="17" thickBot="1" x14ac:dyDescent="0.25">
      <c r="A29">
        <v>24</v>
      </c>
      <c r="B29">
        <v>2023</v>
      </c>
      <c r="C29" s="23" t="str">
        <f>'DATA INPUT'!B29</f>
        <v>POLLÁK ŠAĽA s.r.o.</v>
      </c>
      <c r="D29" s="26">
        <f>(('DATA INPUT'!N29/'DATA INPUT'!X29)^(1/$D$47)-1)*100</f>
        <v>27.825893131436953</v>
      </c>
      <c r="E29" s="27">
        <f>(('DATA INPUT'!N29/'DATA INPUT'!Q29)^(1/$E$47)-1)*100</f>
        <v>33.106868354158259</v>
      </c>
      <c r="F29" s="12">
        <f>(('DATA INPUT'!N29/'DATA INPUT'!O29)^(1/$F$47)-1)*100</f>
        <v>57.81346166623689</v>
      </c>
      <c r="G29" s="12">
        <f>(('DATA INPUT'!O29/'DATA INPUT'!R29)^(1/$H$47)-1)*100</f>
        <v>22.356370916027224</v>
      </c>
      <c r="H29" s="12">
        <f>(('DATA INPUT'!R29/'DATA INPUT'!U29)^(1/$H$47)-1)*100</f>
        <v>44.249909862437931</v>
      </c>
      <c r="I29" s="12">
        <f>(('DATA INPUT'!U29/'DATA INPUT'!X29)^(1/$I$47)-1)*100</f>
        <v>10.30773480183964</v>
      </c>
      <c r="J29" s="1">
        <f t="shared" si="0"/>
        <v>4</v>
      </c>
      <c r="K29" s="24">
        <f>(('DATA INPUT'!CP29/'DATA INPUT'!CV29)^(1/6)-1)*100</f>
        <v>7.4410872838345243</v>
      </c>
      <c r="L29" s="25">
        <f>(('DATA INPUT'!CP29/'DATA INPUT'!CS29)^(1/$E$47)-1)*100</f>
        <v>13.977537797106777</v>
      </c>
      <c r="M29" s="12">
        <f>(('DATA INPUT'!CP29/'DATA INPUT'!CQ29)^(1/$M$47)-1)*100</f>
        <v>22.064340656414384</v>
      </c>
      <c r="N29" s="12">
        <f>(('DATA INPUT'!CQ29/'DATA INPUT'!CT29)^(1/$N$47)-1)*100</f>
        <v>11.693962584960271</v>
      </c>
      <c r="O29" s="12">
        <f>(('DATA INPUT'!CT29/'DATA INPUT'!CW29)^(1/$O$47)-1)*100</f>
        <v>-64.609429889344156</v>
      </c>
      <c r="P29" s="12">
        <f>(('DATA INPUT'!CW29/'DATA INPUT'!CZ29)^(1/$I$47)-1)*100</f>
        <v>5.5835979886002418</v>
      </c>
      <c r="Q29" s="24">
        <f>(('DATA INPUT'!BH29/'DATA INPUT'!BR29)^(1/$Q$47)-1)*100</f>
        <v>2.4529426445594193</v>
      </c>
      <c r="R29" s="25">
        <f>(('DATA INPUT'!BH29/'DATA INPUT'!BK29)^(1/$R$47)-1)*100</f>
        <v>-7.4286336043641654</v>
      </c>
      <c r="S29" s="12">
        <f>(('DATA INPUT'!BH29/'DATA INPUT'!BI29)^(1/$S$47)-1)*100</f>
        <v>20.907149328905341</v>
      </c>
      <c r="T29" s="12">
        <f>(('DATA INPUT'!BI29/'DATA INPUT'!BL29)^(1/$T$47)-1)*100</f>
        <v>-2.5740191939791934</v>
      </c>
      <c r="U29" s="12">
        <f>(('DATA INPUT'!BL29/'DATA INPUT'!BO29)^(1/$U$47)-1)*100</f>
        <v>-33.142771586871319</v>
      </c>
      <c r="V29" s="12">
        <f>(('DATA INPUT'!BO29/'DATA INPUT'!BR29)^(1/$V$47)-1)*100</f>
        <v>56.233551861452312</v>
      </c>
      <c r="X29" s="5"/>
    </row>
    <row r="30" spans="1:24" ht="17" thickBot="1" x14ac:dyDescent="0.25">
      <c r="A30">
        <v>25</v>
      </c>
      <c r="B30">
        <v>2023</v>
      </c>
      <c r="C30" s="23" t="e">
        <f>'DATA INPUT'!#REF!</f>
        <v>#REF!</v>
      </c>
      <c r="D30" s="26" t="e">
        <f>(('DATA INPUT'!#REF!/'DATA INPUT'!#REF!)^(1/5)-1)*100</f>
        <v>#REF!</v>
      </c>
      <c r="E30" s="27" t="e">
        <f>(('DATA INPUT'!#REF!/'DATA INPUT'!#REF!)^(1/$E$47)-1)*100</f>
        <v>#REF!</v>
      </c>
      <c r="F30" s="12" t="e">
        <f>(('DATA INPUT'!#REF!/'DATA INPUT'!#REF!)^(1/$F$47)-1)*100</f>
        <v>#REF!</v>
      </c>
      <c r="G30" s="12" t="e">
        <f>(('DATA INPUT'!#REF!/'DATA INPUT'!#REF!)^(1/$H$47)-1)*100</f>
        <v>#REF!</v>
      </c>
      <c r="H30" s="12">
        <v>0</v>
      </c>
      <c r="I30" s="12">
        <v>0</v>
      </c>
      <c r="J30" s="1" t="e">
        <f t="shared" si="0"/>
        <v>#REF!</v>
      </c>
      <c r="K30" s="26" t="e">
        <f>(('DATA INPUT'!#REF!/'DATA INPUT'!#REF!)^(1/5)-1)*100</f>
        <v>#REF!</v>
      </c>
      <c r="L30" s="25" t="e">
        <f>(('DATA INPUT'!#REF!/'DATA INPUT'!#REF!)^(1/$E$47)-1)*100</f>
        <v>#REF!</v>
      </c>
      <c r="M30" s="12" t="e">
        <f>(('DATA INPUT'!#REF!/'DATA INPUT'!#REF!)^(1/$M$47)-1)*100</f>
        <v>#REF!</v>
      </c>
      <c r="N30" s="12" t="e">
        <f>(('DATA INPUT'!#REF!/'DATA INPUT'!#REF!)^(1/$N$47)-1)*100</f>
        <v>#REF!</v>
      </c>
      <c r="O30" s="12">
        <v>0</v>
      </c>
      <c r="P30" s="12">
        <v>0</v>
      </c>
      <c r="Q30" s="24" t="e">
        <f>(('DATA INPUT'!#REF!/'DATA INPUT'!#REF!)^(1/4)-1)*100</f>
        <v>#REF!</v>
      </c>
      <c r="R30" s="25" t="e">
        <f>(('DATA INPUT'!#REF!/'DATA INPUT'!#REF!)^(1/$R$47)-1)*100</f>
        <v>#REF!</v>
      </c>
      <c r="S30" s="12" t="e">
        <f>(('DATA INPUT'!#REF!/'DATA INPUT'!#REF!)^(1/$S$47)-1)*100</f>
        <v>#REF!</v>
      </c>
      <c r="T30" s="12" t="e">
        <f>(('DATA INPUT'!#REF!/'DATA INPUT'!#REF!)^(1/$T$47)-1)*100</f>
        <v>#REF!</v>
      </c>
      <c r="U30" s="12">
        <v>0</v>
      </c>
      <c r="V30" s="12">
        <v>0</v>
      </c>
      <c r="X30" s="5"/>
    </row>
    <row r="31" spans="1:24" ht="17" thickBot="1" x14ac:dyDescent="0.25">
      <c r="A31">
        <v>26</v>
      </c>
      <c r="B31">
        <v>2023</v>
      </c>
      <c r="C31" s="23" t="str">
        <f>'DATA INPUT'!B30</f>
        <v>KolArms s.r.o.</v>
      </c>
      <c r="D31" s="26">
        <f>(('DATA INPUT'!N30/'DATA INPUT'!X30)^(1/$D$47)-1)*100</f>
        <v>28.680673366451771</v>
      </c>
      <c r="E31" s="27">
        <f>(('DATA INPUT'!N30/'DATA INPUT'!Q30)^(1/$E$47)-1)*100</f>
        <v>30.938967305775101</v>
      </c>
      <c r="F31" s="12">
        <f>(('DATA INPUT'!N30/'DATA INPUT'!O30)^(1/$F$47)-1)*100</f>
        <v>-12.097559086436128</v>
      </c>
      <c r="G31" s="12">
        <f>(('DATA INPUT'!O30/'DATA INPUT'!R30)^(1/$H$47)-1)*100</f>
        <v>36.508148234840611</v>
      </c>
      <c r="H31" s="12">
        <f>(('DATA INPUT'!R30/'DATA INPUT'!U30)^(1/$H$47)-1)*100</f>
        <v>56.446113990845383</v>
      </c>
      <c r="I31" s="12">
        <f>(('DATA INPUT'!U30/'DATA INPUT'!X30)^(1/$I$47)-1)*100</f>
        <v>13.288914540422292</v>
      </c>
      <c r="J31" s="1">
        <f t="shared" si="0"/>
        <v>0</v>
      </c>
      <c r="K31" s="24">
        <f>(('DATA INPUT'!CP30/'DATA INPUT'!CU30)^(1/5)-1)*100</f>
        <v>-17.378913600474732</v>
      </c>
      <c r="L31" s="25">
        <f>(('DATA INPUT'!CP30/'DATA INPUT'!CS30)^(1/$E$47)-1)*100</f>
        <v>-5.7281151461271218</v>
      </c>
      <c r="M31" s="12">
        <f>(('DATA INPUT'!CP30/'DATA INPUT'!CQ30)^(1/$M$47)-1)*100</f>
        <v>-31.305817781042265</v>
      </c>
      <c r="N31" s="12">
        <f>(('DATA INPUT'!CQ30/'DATA INPUT'!CT30)^(1/$N$47)-1)*100</f>
        <v>-4.8908844980770745</v>
      </c>
      <c r="O31" s="12">
        <f>(('DATA INPUT'!CT30/'DATA INPUT'!CW30)^(1/$O$47)-1)*100</f>
        <v>-19.74891713046194</v>
      </c>
      <c r="P31" s="12">
        <f>(('DATA INPUT'!CW30/'DATA INPUT'!CZ30)^(1/$I$47)-1)*100</f>
        <v>-30.756687884361256</v>
      </c>
      <c r="Q31" s="24">
        <f>(('DATA INPUT'!BH30/'DATA INPUT'!BR30)^(1/$Q$47)-1)*100</f>
        <v>-5.2544119897667496</v>
      </c>
      <c r="R31" s="25">
        <f>(('DATA INPUT'!BH30/'DATA INPUT'!BK30)^(1/$R$47)-1)*100</f>
        <v>-9.0315243326655086</v>
      </c>
      <c r="S31" s="12">
        <f>(('DATA INPUT'!BH30/'DATA INPUT'!BI30)^(1/$S$47)-1)*100</f>
        <v>-47.883320076884047</v>
      </c>
      <c r="T31" s="12">
        <f>(('DATA INPUT'!BI30/'DATA INPUT'!BL30)^(1/$T$47)-1)*100</f>
        <v>-5.2833562965013403</v>
      </c>
      <c r="U31" s="12">
        <f>(('DATA INPUT'!BL30/'DATA INPUT'!BO30)^(1/$U$47)-1)*100</f>
        <v>17.791148738891337</v>
      </c>
      <c r="V31" s="12">
        <f>(('DATA INPUT'!BO30/'DATA INPUT'!BR30)^(1/$V$47)-1)*100</f>
        <v>-6.9609115322585406</v>
      </c>
      <c r="X31" s="5"/>
    </row>
    <row r="32" spans="1:24" ht="17" thickBot="1" x14ac:dyDescent="0.25">
      <c r="A32">
        <v>27</v>
      </c>
      <c r="B32">
        <v>2023</v>
      </c>
      <c r="C32" s="23" t="str">
        <f>'DATA INPUT'!B31</f>
        <v>PEKÁREŇ JURAJ OREMUS, spol. s r.o.</v>
      </c>
      <c r="D32" s="26">
        <f>(('DATA INPUT'!N31/'DATA INPUT'!X31)^(1/$D$47)-1)*100</f>
        <v>8.0007073921366754</v>
      </c>
      <c r="E32" s="27">
        <f>(('DATA INPUT'!N31/'DATA INPUT'!Q31)^(1/$E$47)-1)*100</f>
        <v>24.379594664756475</v>
      </c>
      <c r="F32" s="12">
        <f>(('DATA INPUT'!N31/'DATA INPUT'!O31)^(1/$F$47)-1)*100</f>
        <v>23.394356620831779</v>
      </c>
      <c r="G32" s="12">
        <f>(('DATA INPUT'!O31/'DATA INPUT'!R31)^(1/$H$47)-1)*100</f>
        <v>13.347857421607067</v>
      </c>
      <c r="H32" s="12">
        <f>(('DATA INPUT'!R31/'DATA INPUT'!U31)^(1/$H$47)-1)*100</f>
        <v>6.5917637378387628</v>
      </c>
      <c r="I32" s="12">
        <f>(('DATA INPUT'!U31/'DATA INPUT'!X31)^(1/$I$47)-1)*100</f>
        <v>-0.26369589442494235</v>
      </c>
      <c r="J32" s="1">
        <f t="shared" si="0"/>
        <v>0</v>
      </c>
      <c r="K32" s="24">
        <f>(('DATA INPUT'!CP31/'DATA INPUT'!CZ31)^(1/$K$47)-1)*100</f>
        <v>-0.81962228261744929</v>
      </c>
      <c r="L32" s="25">
        <f>(('DATA INPUT'!CP31/'DATA INPUT'!CS31)^(1/$E$47)-1)*100</f>
        <v>7.5052246792134847</v>
      </c>
      <c r="M32" s="12">
        <f>(('DATA INPUT'!CP31/'DATA INPUT'!CQ31)^(1/$M$47)-1)*100</f>
        <v>2.640012939208547</v>
      </c>
      <c r="N32" s="12">
        <f>(('DATA INPUT'!CQ31/'DATA INPUT'!CT31)^(1/$N$47)-1)*100</f>
        <v>5.9793866310832611</v>
      </c>
      <c r="O32" s="12">
        <f>(('DATA INPUT'!CT31/'DATA INPUT'!CW31)^(1/$O$47)-1)*100</f>
        <v>-4.2175590256529389</v>
      </c>
      <c r="P32" s="12">
        <f>(('DATA INPUT'!CW31/'DATA INPUT'!CZ31)^(1/$I$47)-1)*100</f>
        <v>-4.9819037662190642</v>
      </c>
      <c r="Q32" s="24">
        <f>(('DATA INPUT'!BH31/'DATA INPUT'!BR31)^(1/$Q$47)-1)*100</f>
        <v>1.4409684289353963</v>
      </c>
      <c r="R32" s="25">
        <f>(('DATA INPUT'!BH31/'DATA INPUT'!BK31)^(1/$R$47)-1)*100</f>
        <v>9.9300859987958781</v>
      </c>
      <c r="S32" s="12">
        <f>(('DATA INPUT'!BH31/'DATA INPUT'!BI31)^(1/$S$47)-1)*100</f>
        <v>16.603474448543444</v>
      </c>
      <c r="T32" s="12">
        <f>(('DATA INPUT'!BI31/'DATA INPUT'!BL31)^(1/$T$47)-1)*100</f>
        <v>4.8397609003092867</v>
      </c>
      <c r="U32" s="12">
        <f>(('DATA INPUT'!BL31/'DATA INPUT'!BO31)^(1/$U$47)-1)*100</f>
        <v>-3.3812790429376793</v>
      </c>
      <c r="V32" s="12">
        <f>(('DATA INPUT'!BO31/'DATA INPUT'!BR31)^(1/$V$47)-1)*100</f>
        <v>-1.6245302298799724</v>
      </c>
      <c r="X32" s="5"/>
    </row>
    <row r="33" spans="1:24" ht="17" thickBot="1" x14ac:dyDescent="0.25">
      <c r="A33">
        <v>28</v>
      </c>
      <c r="B33">
        <v>2023</v>
      </c>
      <c r="C33" s="23" t="str">
        <f>'DATA INPUT'!B32</f>
        <v>SKIPPI Nitra, s.r.o.</v>
      </c>
      <c r="D33" s="26">
        <f>(('DATA INPUT'!N32/'DATA INPUT'!X32)^(1/$D$47)-1)*100</f>
        <v>11.289867175763524</v>
      </c>
      <c r="E33" s="27">
        <f>(('DATA INPUT'!N32/'DATA INPUT'!Q32)^(1/$E$47)-1)*100</f>
        <v>19.698783563315292</v>
      </c>
      <c r="F33" s="12">
        <f>(('DATA INPUT'!N32/'DATA INPUT'!O32)^(1/$F$47)-1)*100</f>
        <v>18.840037189101032</v>
      </c>
      <c r="G33" s="12">
        <f>(('DATA INPUT'!O32/'DATA INPUT'!R32)^(1/$H$47)-1)*100</f>
        <v>13.537568909551334</v>
      </c>
      <c r="H33" s="12">
        <f>(('DATA INPUT'!R32/'DATA INPUT'!U32)^(1/$H$47)-1)*100</f>
        <v>9.7685256269076213</v>
      </c>
      <c r="I33" s="12">
        <f>(('DATA INPUT'!U32/'DATA INPUT'!X32)^(1/$I$47)-1)*100</f>
        <v>8.2049342645583501</v>
      </c>
      <c r="J33" s="1">
        <f t="shared" si="0"/>
        <v>4</v>
      </c>
      <c r="K33" s="24">
        <f>(('DATA INPUT'!CP32/'DATA INPUT'!CZ32)^(1/$K$47)-1)*100</f>
        <v>1.8547737094957384</v>
      </c>
      <c r="L33" s="25">
        <f>(('DATA INPUT'!CP32/'DATA INPUT'!CS32)^(1/$E$47)-1)*100</f>
        <v>11.239565380210115</v>
      </c>
      <c r="M33" s="12">
        <f>(('DATA INPUT'!CP32/'DATA INPUT'!CQ32)^(1/$M$47)-1)*100</f>
        <v>-2.0008038153876417</v>
      </c>
      <c r="N33" s="12">
        <f>(('DATA INPUT'!CQ32/'DATA INPUT'!CT32)^(1/$N$47)-1)*100</f>
        <v>15.659048172934087</v>
      </c>
      <c r="O33" s="12">
        <f>(('DATA INPUT'!CT32/'DATA INPUT'!CW32)^(1/$O$47)-1)*100</f>
        <v>1.474409660758691</v>
      </c>
      <c r="P33" s="12">
        <f>(('DATA INPUT'!CW32/'DATA INPUT'!CZ32)^(1/$I$47)-1)*100</f>
        <v>-8.8001111672336041</v>
      </c>
      <c r="Q33" s="24">
        <f>(('DATA INPUT'!BH32/'DATA INPUT'!BR32)^(1/$Q$47)-1)*100</f>
        <v>1.4303333152274167</v>
      </c>
      <c r="R33" s="25">
        <f>(('DATA INPUT'!BH32/'DATA INPUT'!BK32)^(1/$R$47)-1)*100</f>
        <v>3.6624683415588555</v>
      </c>
      <c r="S33" s="12">
        <f>(('DATA INPUT'!BH32/'DATA INPUT'!BI32)^(1/$S$47)-1)*100</f>
        <v>3.1193795670808599</v>
      </c>
      <c r="T33" s="12">
        <f>(('DATA INPUT'!BI32/'DATA INPUT'!BL32)^(1/$T$47)-1)*100</f>
        <v>1.9321913613795205</v>
      </c>
      <c r="U33" s="12">
        <f>(('DATA INPUT'!BL32/'DATA INPUT'!BO32)^(1/$U$47)-1)*100</f>
        <v>4.7142341002313293</v>
      </c>
      <c r="V33" s="12">
        <f>(('DATA INPUT'!BO32/'DATA INPUT'!BR32)^(1/$V$47)-1)*100</f>
        <v>-2.7710348048712419</v>
      </c>
      <c r="X33" s="5"/>
    </row>
    <row r="34" spans="1:24" ht="17" thickBot="1" x14ac:dyDescent="0.25">
      <c r="A34">
        <v>29</v>
      </c>
      <c r="B34">
        <v>2023</v>
      </c>
      <c r="C34" s="23" t="str">
        <f>'DATA INPUT'!B33</f>
        <v>Agromont Nitra, spol. s r.o.</v>
      </c>
      <c r="D34" s="26">
        <f>(('DATA INPUT'!N33/'DATA INPUT'!X33)^(1/$D$47)-1)*100</f>
        <v>8.0149815524986678</v>
      </c>
      <c r="E34" s="27">
        <f>(('DATA INPUT'!N33/'DATA INPUT'!Q33)^(1/$E$47)-1)*100</f>
        <v>11.760215772453741</v>
      </c>
      <c r="F34" s="12">
        <f>(('DATA INPUT'!N33/'DATA INPUT'!O33)^(1/$F$47)-1)*100</f>
        <v>25.465470024582928</v>
      </c>
      <c r="G34" s="12">
        <f>(('DATA INPUT'!O33/'DATA INPUT'!R33)^(1/$H$47)-1)*100</f>
        <v>2.9266130777006794</v>
      </c>
      <c r="H34" s="12">
        <f>(('DATA INPUT'!R33/'DATA INPUT'!U33)^(1/$H$47)-1)*100</f>
        <v>14.971895038223559</v>
      </c>
      <c r="I34" s="12">
        <f>(('DATA INPUT'!U33/'DATA INPUT'!X33)^(1/$I$47)-1)*100</f>
        <v>1.3100527794943861</v>
      </c>
      <c r="J34" s="1">
        <f t="shared" si="0"/>
        <v>4</v>
      </c>
      <c r="K34" s="24">
        <f>(('DATA INPUT'!CP33/'DATA INPUT'!CZ33)^(1/$K$47)-1)*100</f>
        <v>0.30169357188545298</v>
      </c>
      <c r="L34" s="25">
        <f>(('DATA INPUT'!CP33/'DATA INPUT'!CS33)^(1/$E$47)-1)*100</f>
        <v>-7.1416443907224014E-2</v>
      </c>
      <c r="M34" s="12">
        <f>(('DATA INPUT'!CP33/'DATA INPUT'!CQ33)^(1/$M$47)-1)*100</f>
        <v>4.2089244381152469</v>
      </c>
      <c r="N34" s="12">
        <f>(('DATA INPUT'!CQ33/'DATA INPUT'!CT33)^(1/$N$47)-1)*100</f>
        <v>-5.2616477128957335</v>
      </c>
      <c r="O34" s="12">
        <f>(('DATA INPUT'!CT33/'DATA INPUT'!CW33)^(1/$O$47)-1)*100</f>
        <v>11.305411221515559</v>
      </c>
      <c r="P34" s="12">
        <f>(('DATA INPUT'!CW33/'DATA INPUT'!CZ33)^(1/$I$47)-1)*100</f>
        <v>-5.5176956724569459</v>
      </c>
      <c r="Q34" s="24">
        <f>(('DATA INPUT'!BH33/'DATA INPUT'!BR33)^(1/$Q$47)-1)*100</f>
        <v>-0.66459699200266398</v>
      </c>
      <c r="R34" s="25">
        <f>(('DATA INPUT'!BH33/'DATA INPUT'!BK33)^(1/$R$47)-1)*100</f>
        <v>-2.9020598931292163</v>
      </c>
      <c r="S34" s="12">
        <f>(('DATA INPUT'!BH33/'DATA INPUT'!BI33)^(1/$S$47)-1)*100</f>
        <v>-2.7332128186557836</v>
      </c>
      <c r="T34" s="12">
        <f>(('DATA INPUT'!BI33/'DATA INPUT'!BL33)^(1/$T$47)-1)*100</f>
        <v>-4.4892711799943585</v>
      </c>
      <c r="U34" s="12">
        <f>(('DATA INPUT'!BL33/'DATA INPUT'!BO33)^(1/$U$47)-1)*100</f>
        <v>9.918416810651598</v>
      </c>
      <c r="V34" s="12">
        <f>(('DATA INPUT'!BO33/'DATA INPUT'!BR33)^(1/$V$47)-1)*100</f>
        <v>-5.9765795161370372</v>
      </c>
      <c r="X34" s="5"/>
    </row>
    <row r="35" spans="1:24" ht="17" thickBot="1" x14ac:dyDescent="0.25">
      <c r="A35">
        <v>30</v>
      </c>
      <c r="B35">
        <v>2023</v>
      </c>
      <c r="C35" s="23" t="str">
        <f>'DATA INPUT'!B34</f>
        <v>NAMEX,s.r.o.</v>
      </c>
      <c r="D35" s="26">
        <f>(('DATA INPUT'!N34/'DATA INPUT'!X34)^(1/$D$47)-1)*100</f>
        <v>6.0050433416779736</v>
      </c>
      <c r="E35" s="27">
        <f>(('DATA INPUT'!N34/'DATA INPUT'!Q34)^(1/$E$47)-1)*100</f>
        <v>11.594956135999857</v>
      </c>
      <c r="F35" s="12">
        <f>(('DATA INPUT'!N34/'DATA INPUT'!O34)^(1/$F$47)-1)*100</f>
        <v>18.751681387360499</v>
      </c>
      <c r="G35" s="12">
        <f>(('DATA INPUT'!O34/'DATA INPUT'!R34)^(1/$H$47)-1)*100</f>
        <v>6.6470309171261954</v>
      </c>
      <c r="H35" s="12">
        <f>(('DATA INPUT'!R34/'DATA INPUT'!U34)^(1/$H$47)-1)*100</f>
        <v>2.3193126224263061</v>
      </c>
      <c r="I35" s="12">
        <f>(('DATA INPUT'!U34/'DATA INPUT'!X34)^(1/$I$47)-1)*100</f>
        <v>5.1079230228635808</v>
      </c>
      <c r="J35" s="1">
        <f t="shared" si="0"/>
        <v>4</v>
      </c>
      <c r="K35" s="24">
        <f>(('DATA INPUT'!CP34/'DATA INPUT'!CZ34)^(1/$K$47)-1)*100</f>
        <v>-4.6545929768419985</v>
      </c>
      <c r="L35" s="25">
        <f>(('DATA INPUT'!CP34/'DATA INPUT'!CS34)^(1/$E$47)-1)*100</f>
        <v>-0.5264878946737106</v>
      </c>
      <c r="M35" s="12">
        <f>(('DATA INPUT'!CP34/'DATA INPUT'!CQ34)^(1/$M$47)-1)*100</f>
        <v>-4.4415946604575263</v>
      </c>
      <c r="N35" s="12">
        <f>(('DATA INPUT'!CQ34/'DATA INPUT'!CT34)^(1/$N$47)-1)*100</f>
        <v>-0.26257202546160485</v>
      </c>
      <c r="O35" s="12">
        <f>(('DATA INPUT'!CT34/'DATA INPUT'!CW34)^(1/$O$47)-1)*100</f>
        <v>-5.9561027068361412</v>
      </c>
      <c r="P35" s="12">
        <f>(('DATA INPUT'!CW34/'DATA INPUT'!CZ34)^(1/$I$47)-1)*100</f>
        <v>-7.6605019717552514</v>
      </c>
      <c r="Q35" s="24">
        <f>(('DATA INPUT'!BH34/'DATA INPUT'!BR34)^(1/$Q$47)-1)*100</f>
        <v>-2.9361593035604594</v>
      </c>
      <c r="R35" s="25">
        <f>(('DATA INPUT'!BH34/'DATA INPUT'!BK34)^(1/$R$47)-1)*100</f>
        <v>-0.57791957814231631</v>
      </c>
      <c r="S35" s="12">
        <f>(('DATA INPUT'!BH34/'DATA INPUT'!BI34)^(1/$S$47)-1)*100</f>
        <v>12.81363383214622</v>
      </c>
      <c r="T35" s="12">
        <f>(('DATA INPUT'!BI34/'DATA INPUT'!BL34)^(1/$T$47)-1)*100</f>
        <v>-6.8791138634781142</v>
      </c>
      <c r="U35" s="12">
        <f>(('DATA INPUT'!BL34/'DATA INPUT'!BO34)^(1/$U$47)-1)*100</f>
        <v>0.47164453690540231</v>
      </c>
      <c r="V35" s="12">
        <f>(('DATA INPUT'!BO34/'DATA INPUT'!BR34)^(1/$V$47)-1)*100</f>
        <v>-7.0362218575592772</v>
      </c>
      <c r="X35" s="5"/>
    </row>
    <row r="36" spans="1:24" ht="17" thickBot="1" x14ac:dyDescent="0.25">
      <c r="A36">
        <v>31</v>
      </c>
      <c r="B36">
        <v>2023</v>
      </c>
      <c r="C36" s="23" t="str">
        <f>'DATA INPUT'!B35</f>
        <v>NRSYS  s.r.o.</v>
      </c>
      <c r="D36" s="26">
        <f>(('DATA INPUT'!N35/'DATA INPUT'!X35)^(1/$D$47)-1)*100</f>
        <v>12.156574132454011</v>
      </c>
      <c r="E36" s="27">
        <f>(('DATA INPUT'!N35/'DATA INPUT'!Q35)^(1/$E$47)-1)*100</f>
        <v>-1.8320442152739203</v>
      </c>
      <c r="F36" s="12">
        <f>(('DATA INPUT'!N35/'DATA INPUT'!O35)^(1/$F$47)-1)*100</f>
        <v>26.82484385705952</v>
      </c>
      <c r="G36" s="12">
        <f>(('DATA INPUT'!O35/'DATA INPUT'!R35)^(1/$H$47)-1)*100</f>
        <v>5.6016767445074223</v>
      </c>
      <c r="H36" s="12">
        <f>(('DATA INPUT'!R35/'DATA INPUT'!U35)^(1/$H$47)-1)*100</f>
        <v>15.739098937117625</v>
      </c>
      <c r="I36" s="12">
        <f>(('DATA INPUT'!U35/'DATA INPUT'!X35)^(1/$I$47)-1)*100</f>
        <v>10.797533893535416</v>
      </c>
      <c r="J36" s="1">
        <f t="shared" si="0"/>
        <v>4</v>
      </c>
      <c r="K36" s="24">
        <f>(('DATA INPUT'!CP35/'DATA INPUT'!CZ35)^(1/$K$47)-1)*100</f>
        <v>3.2973098960450198</v>
      </c>
      <c r="L36" s="25">
        <f>(('DATA INPUT'!CP35/'DATA INPUT'!CS35)^(1/$E$47)-1)*100</f>
        <v>-12.858880879019329</v>
      </c>
      <c r="M36" s="12">
        <f>(('DATA INPUT'!CP35/'DATA INPUT'!CQ35)^(1/$M$47)-1)*100</f>
        <v>6.4089196247501645</v>
      </c>
      <c r="N36" s="12">
        <f>(('DATA INPUT'!CQ35/'DATA INPUT'!CT35)^(1/$N$47)-1)*100</f>
        <v>-1.2024506416961622</v>
      </c>
      <c r="O36" s="12">
        <f>(('DATA INPUT'!CT35/'DATA INPUT'!CW35)^(1/$O$47)-1)*100</f>
        <v>4.4394374468256448</v>
      </c>
      <c r="P36" s="12">
        <f>(('DATA INPUT'!CW35/'DATA INPUT'!CZ35)^(1/$I$47)-1)*100</f>
        <v>5.7693896131264522</v>
      </c>
      <c r="Q36" s="24">
        <f>(('DATA INPUT'!BH35/'DATA INPUT'!BR35)^(1/$Q$47)-1)*100</f>
        <v>2.4528932703209216</v>
      </c>
      <c r="R36" s="25">
        <f>(('DATA INPUT'!BH35/'DATA INPUT'!BK35)^(1/$R$47)-1)*100</f>
        <v>4.5507955996986649</v>
      </c>
      <c r="S36" s="12">
        <f>(('DATA INPUT'!BH35/'DATA INPUT'!BI35)^(1/$S$47)-1)*100</f>
        <v>12.278939199281602</v>
      </c>
      <c r="T36" s="12">
        <f>(('DATA INPUT'!BI35/'DATA INPUT'!BL35)^(1/$T$47)-1)*100</f>
        <v>-3.3939992012785636</v>
      </c>
      <c r="U36" s="12">
        <f>(('DATA INPUT'!BL35/'DATA INPUT'!BO35)^(1/$U$47)-1)*100</f>
        <v>4.1853586861969161</v>
      </c>
      <c r="V36" s="12">
        <f>(('DATA INPUT'!BO35/'DATA INPUT'!BR35)^(1/$V$47)-1)*100</f>
        <v>3.6343821288330691</v>
      </c>
      <c r="X36" s="5"/>
    </row>
    <row r="37" spans="1:24" ht="17" thickBot="1" x14ac:dyDescent="0.25">
      <c r="A37">
        <v>32</v>
      </c>
      <c r="B37">
        <v>2023</v>
      </c>
      <c r="C37" s="23" t="str">
        <f>'DATA INPUT'!B36</f>
        <v>TOMATA s.r.o.</v>
      </c>
      <c r="D37" s="26">
        <f>(('DATA INPUT'!N36/'DATA INPUT'!X36)^(1/$D$47)-1)*100</f>
        <v>10.229533594400309</v>
      </c>
      <c r="E37" s="27">
        <f>(('DATA INPUT'!N36/'DATA INPUT'!Q36)^(1/$E$47)-1)*100</f>
        <v>18.206310724717145</v>
      </c>
      <c r="F37" s="12">
        <f>(('DATA INPUT'!N36/'DATA INPUT'!O36)^(1/$F$47)-1)*100</f>
        <v>48.548518128314846</v>
      </c>
      <c r="G37" s="12">
        <f>(('DATA INPUT'!O36/'DATA INPUT'!R36)^(1/$H$47)-1)*100</f>
        <v>7.6699206797485431</v>
      </c>
      <c r="H37" s="12">
        <f>(('DATA INPUT'!R36/'DATA INPUT'!U36)^(1/$H$47)-1)*100</f>
        <v>12.854580373657964</v>
      </c>
      <c r="I37" s="12">
        <f>(('DATA INPUT'!U36/'DATA INPUT'!X36)^(1/$I$47)-1)*100</f>
        <v>-0.20926805533275639</v>
      </c>
      <c r="J37" s="1">
        <f t="shared" si="0"/>
        <v>0</v>
      </c>
      <c r="K37" s="24">
        <f>(('DATA INPUT'!CP36/'DATA INPUT'!CZ36)^(1/$K$47)-1)*100</f>
        <v>3.1659340803102731</v>
      </c>
      <c r="L37" s="25">
        <f>(('DATA INPUT'!CP36/'DATA INPUT'!CS36)^(1/$E$47)-1)*100</f>
        <v>4.0681652109837874</v>
      </c>
      <c r="M37" s="12">
        <f>(('DATA INPUT'!CP36/'DATA INPUT'!CQ36)^(1/$M$47)-1)*100</f>
        <v>19.091730742211908</v>
      </c>
      <c r="N37" s="12">
        <f>(('DATA INPUT'!CQ36/'DATA INPUT'!CT36)^(1/$N$47)-1)*100</f>
        <v>2.8290783012900222</v>
      </c>
      <c r="O37" s="12">
        <f>(('DATA INPUT'!CT36/'DATA INPUT'!CW36)^(1/$O$47)-1)*100</f>
        <v>1.5581308367783819</v>
      </c>
      <c r="P37" s="12">
        <f>(('DATA INPUT'!CW36/'DATA INPUT'!CZ36)^(1/$I$47)-1)*100</f>
        <v>0.22972478275293806</v>
      </c>
      <c r="Q37" s="24">
        <f>(('DATA INPUT'!BH36/'DATA INPUT'!BR36)^(1/$Q$47)-1)*100</f>
        <v>3.5628161728075813</v>
      </c>
      <c r="R37" s="25">
        <f>(('DATA INPUT'!BH36/'DATA INPUT'!BK36)^(1/$R$47)-1)*100</f>
        <v>5.2017247648339815</v>
      </c>
      <c r="S37" s="12">
        <f>(('DATA INPUT'!BH36/'DATA INPUT'!BI36)^(1/$S$47)-1)*100</f>
        <v>13.307590451164785</v>
      </c>
      <c r="T37" s="12">
        <f>(('DATA INPUT'!BI36/'DATA INPUT'!BL36)^(1/$T$47)-1)*100</f>
        <v>6.6021687109021343</v>
      </c>
      <c r="U37" s="12">
        <f>(('DATA INPUT'!BL36/'DATA INPUT'!BO36)^(1/$U$47)-1)*100</f>
        <v>-2.822823044299172</v>
      </c>
      <c r="V37" s="12">
        <f>(('DATA INPUT'!BO36/'DATA INPUT'!BR36)^(1/$V$47)-1)*100</f>
        <v>4.0549757361291183</v>
      </c>
      <c r="X37" s="5"/>
    </row>
    <row r="38" spans="1:24" ht="17" thickBot="1" x14ac:dyDescent="0.25">
      <c r="A38">
        <v>33</v>
      </c>
      <c r="B38">
        <v>2023</v>
      </c>
      <c r="C38" s="23" t="str">
        <f>'DATA INPUT'!B37</f>
        <v>ENVI-GEOS Nitra, s.r.o.</v>
      </c>
      <c r="D38" s="26">
        <f>(('DATA INPUT'!N37/'DATA INPUT'!X37)^(1/$D$47)-1)*100</f>
        <v>3.7332897589492875</v>
      </c>
      <c r="E38" s="27">
        <f>(('DATA INPUT'!N37/'DATA INPUT'!Q37)^(1/$E$47)-1)*100</f>
        <v>1.7171325404014448</v>
      </c>
      <c r="F38" s="12">
        <f>(('DATA INPUT'!N37/'DATA INPUT'!O37)^(1/$F$47)-1)*100</f>
        <v>-14.397672973104225</v>
      </c>
      <c r="G38" s="12">
        <f>(('DATA INPUT'!O37/'DATA INPUT'!R37)^(1/$H$47)-1)*100</f>
        <v>6.7424842026838183</v>
      </c>
      <c r="H38" s="12">
        <f>(('DATA INPUT'!R37/'DATA INPUT'!U37)^(1/$H$47)-1)*100</f>
        <v>11.973082874649577</v>
      </c>
      <c r="I38" s="12">
        <f>(('DATA INPUT'!U37/'DATA INPUT'!X37)^(1/$I$47)-1)*100</f>
        <v>-0.43324062000666963</v>
      </c>
      <c r="J38" s="1">
        <f t="shared" si="0"/>
        <v>0</v>
      </c>
      <c r="K38" s="24">
        <f>(('DATA INPUT'!CP37/'DATA INPUT'!CZ37)^(1/$K$47)-1)*100</f>
        <v>-2.1691875633989999</v>
      </c>
      <c r="L38" s="25">
        <f>(('DATA INPUT'!CP37/'DATA INPUT'!CS37)^(1/$E$47)-1)*100</f>
        <v>-3.2656938386769863</v>
      </c>
      <c r="M38" s="12">
        <f>(('DATA INPUT'!CP37/'DATA INPUT'!CQ37)^(1/$M$47)-1)*100</f>
        <v>-22.616167878316553</v>
      </c>
      <c r="N38" s="12">
        <f>(('DATA INPUT'!CQ37/'DATA INPUT'!CT37)^(1/$N$47)-1)*100</f>
        <v>5.5023929340884736</v>
      </c>
      <c r="O38" s="12">
        <f>(('DATA INPUT'!CT37/'DATA INPUT'!CW37)^(1/$O$47)-1)*100</f>
        <v>-0.4095975555441278</v>
      </c>
      <c r="P38" s="12">
        <f>(('DATA INPUT'!CW37/'DATA INPUT'!CZ37)^(1/$I$47)-1)*100</f>
        <v>-3.6417304474553047</v>
      </c>
      <c r="Q38" s="24">
        <f>(('DATA INPUT'!BH37/'DATA INPUT'!BR37)^(1/$Q$47)-1)*100</f>
        <v>-2.5365126247652858</v>
      </c>
      <c r="R38" s="25">
        <f>(('DATA INPUT'!BH37/'DATA INPUT'!BK37)^(1/$R$47)-1)*100</f>
        <v>-3.7715733842234922</v>
      </c>
      <c r="S38" s="12">
        <f>(('DATA INPUT'!BH37/'DATA INPUT'!BI37)^(1/$S$47)-1)*100</f>
        <v>-2.4063435875506411</v>
      </c>
      <c r="T38" s="12">
        <f>(('DATA INPUT'!BI37/'DATA INPUT'!BL37)^(1/$T$47)-1)*100</f>
        <v>-4.5076817397464382</v>
      </c>
      <c r="U38" s="12">
        <f>(('DATA INPUT'!BL37/'DATA INPUT'!BO37)^(1/$U$47)-1)*100</f>
        <v>2.7112580898291494</v>
      </c>
      <c r="V38" s="12">
        <f>(('DATA INPUT'!BO37/'DATA INPUT'!BR37)^(1/$V$47)-1)*100</f>
        <v>-5.6490795997523708</v>
      </c>
      <c r="X38" s="5"/>
    </row>
    <row r="39" spans="1:24" ht="17" thickBot="1" x14ac:dyDescent="0.25">
      <c r="A39">
        <v>34</v>
      </c>
      <c r="B39">
        <v>2023</v>
      </c>
      <c r="C39" s="23" t="str">
        <f>'DATA INPUT'!B38</f>
        <v>ORGECO spol. s r. o.</v>
      </c>
      <c r="D39" s="26">
        <f>(('DATA INPUT'!N38/'DATA INPUT'!X38)^(1/$D$47)-1)*100</f>
        <v>8.1006399399286444</v>
      </c>
      <c r="E39" s="27">
        <f>(('DATA INPUT'!N38/'DATA INPUT'!Q38)^(1/$E$47)-1)*100</f>
        <v>12.362365040651312</v>
      </c>
      <c r="F39" s="12">
        <f>(('DATA INPUT'!N38/'DATA INPUT'!O38)^(1/$F$47)-1)*100</f>
        <v>-2.4717264274064066</v>
      </c>
      <c r="G39" s="12">
        <f>(('DATA INPUT'!O38/'DATA INPUT'!R38)^(1/$H$47)-1)*100</f>
        <v>10.183384013306185</v>
      </c>
      <c r="H39" s="12">
        <f>(('DATA INPUT'!R38/'DATA INPUT'!U38)^(1/$H$47)-1)*100</f>
        <v>7.8828551693669979</v>
      </c>
      <c r="I39" s="12">
        <f>(('DATA INPUT'!U38/'DATA INPUT'!X38)^(1/$I$47)-1)*100</f>
        <v>9.9804517670409876</v>
      </c>
      <c r="J39" s="1">
        <f t="shared" si="0"/>
        <v>0</v>
      </c>
      <c r="K39" s="24">
        <f>(('DATA INPUT'!CP38/'DATA INPUT'!CZ38)^(1/$K$47)-1)*100</f>
        <v>0.29399355309769337</v>
      </c>
      <c r="L39" s="25">
        <f>(('DATA INPUT'!CP38/'DATA INPUT'!CS38)^(1/$E$47)-1)*100</f>
        <v>4.9768200379744609</v>
      </c>
      <c r="M39" s="12">
        <f>(('DATA INPUT'!CP38/'DATA INPUT'!CQ38)^(1/$M$47)-1)*100</f>
        <v>-4.4838796279694009</v>
      </c>
      <c r="N39" s="12">
        <f>(('DATA INPUT'!CQ38/'DATA INPUT'!CT38)^(1/$N$47)-1)*100</f>
        <v>4.5524575647136301</v>
      </c>
      <c r="O39" s="12">
        <f>(('DATA INPUT'!CT38/'DATA INPUT'!CW38)^(1/$O$47)-1)*100</f>
        <v>-0.45909340593268677</v>
      </c>
      <c r="P39" s="12">
        <f>(('DATA INPUT'!CW38/'DATA INPUT'!CZ38)^(1/$I$47)-1)*100</f>
        <v>-1.4730543556852882</v>
      </c>
      <c r="Q39" s="24">
        <f>(('DATA INPUT'!BH38/'DATA INPUT'!BR38)^(1/$Q$47)-1)*100</f>
        <v>-0.89531069540844666</v>
      </c>
      <c r="R39" s="25">
        <f>(('DATA INPUT'!BH38/'DATA INPUT'!BK38)^(1/$R$47)-1)*100</f>
        <v>2.2713137113543613</v>
      </c>
      <c r="S39" s="12">
        <f>(('DATA INPUT'!BH38/'DATA INPUT'!BI38)^(1/$S$47)-1)*100</f>
        <v>6.6017609631640939</v>
      </c>
      <c r="T39" s="12">
        <f>(('DATA INPUT'!BI38/'DATA INPUT'!BL38)^(1/$T$47)-1)*100</f>
        <v>-2.0523915901011436</v>
      </c>
      <c r="U39" s="12">
        <f>(('DATA INPUT'!BL38/'DATA INPUT'!BO38)^(1/$U$47)-1)*100</f>
        <v>-0.95504624706703733</v>
      </c>
      <c r="V39" s="12">
        <f>(('DATA INPUT'!BO38/'DATA INPUT'!BR38)^(1/$V$47)-1)*100</f>
        <v>-2.0736204684746351</v>
      </c>
      <c r="X39" s="5"/>
    </row>
    <row r="40" spans="1:24" ht="17" thickBot="1" x14ac:dyDescent="0.25">
      <c r="A40">
        <v>35</v>
      </c>
      <c r="B40">
        <v>2023</v>
      </c>
      <c r="C40" s="23" t="str">
        <f>'DATA INPUT'!B39</f>
        <v>TOPOBAL s r.o.</v>
      </c>
      <c r="D40" s="26">
        <f>(('DATA INPUT'!N39/'DATA INPUT'!X39)^(1/$D$47)-1)*100</f>
        <v>5.8247867322453573</v>
      </c>
      <c r="E40" s="27">
        <f>(('DATA INPUT'!N39/'DATA INPUT'!Q39)^(1/$E$47)-1)*100</f>
        <v>10.720362218876179</v>
      </c>
      <c r="F40" s="12">
        <f>(('DATA INPUT'!N39/'DATA INPUT'!O39)^(1/$F$47)-1)*100</f>
        <v>-2.2336730097490043</v>
      </c>
      <c r="G40" s="12">
        <f>(('DATA INPUT'!O39/'DATA INPUT'!R39)^(1/$H$47)-1)*100</f>
        <v>14.59935057052717</v>
      </c>
      <c r="H40" s="12">
        <f>(('DATA INPUT'!R39/'DATA INPUT'!U39)^(1/$H$47)-1)*100</f>
        <v>2.5411353347597254</v>
      </c>
      <c r="I40" s="12">
        <f>(('DATA INPUT'!U39/'DATA INPUT'!X39)^(1/$I$47)-1)*100</f>
        <v>3.5494894117548581</v>
      </c>
      <c r="J40" s="1">
        <f t="shared" si="0"/>
        <v>0</v>
      </c>
      <c r="K40" s="24">
        <f>(('DATA INPUT'!CP39/'DATA INPUT'!CZ39)^(1/$K$47)-1)*100</f>
        <v>-0.74542431151375377</v>
      </c>
      <c r="L40" s="25">
        <f>(('DATA INPUT'!CP39/'DATA INPUT'!CS39)^(1/$E$47)-1)*100</f>
        <v>3.6159918353423137</v>
      </c>
      <c r="M40" s="12">
        <f>(('DATA INPUT'!CP39/'DATA INPUT'!CQ39)^(1/$M$47)-1)*100</f>
        <v>-9.8931538064781392</v>
      </c>
      <c r="N40" s="12">
        <f>(('DATA INPUT'!CQ39/'DATA INPUT'!CT39)^(1/$N$47)-1)*100</f>
        <v>9.7321173412441517</v>
      </c>
      <c r="O40" s="12">
        <f>(('DATA INPUT'!CT39/'DATA INPUT'!CW39)^(1/$O$47)-1)*100</f>
        <v>-4.5499713261398123</v>
      </c>
      <c r="P40" s="12">
        <f>(('DATA INPUT'!CW39/'DATA INPUT'!CZ39)^(1/$I$47)-1)*100</f>
        <v>-3.5861619860292682</v>
      </c>
      <c r="Q40" s="24">
        <f>(('DATA INPUT'!BH39/'DATA INPUT'!BR39)^(1/$Q$47)-1)*100</f>
        <v>-1.565335655385669</v>
      </c>
      <c r="R40" s="25">
        <f>(('DATA INPUT'!BH39/'DATA INPUT'!BK39)^(1/$R$47)-1)*100</f>
        <v>-4.3362888813428206</v>
      </c>
      <c r="S40" s="12">
        <f>(('DATA INPUT'!BH39/'DATA INPUT'!BI39)^(1/$S$47)-1)*100</f>
        <v>-5.9405911711125086</v>
      </c>
      <c r="T40" s="12">
        <f>(('DATA INPUT'!BI39/'DATA INPUT'!BL39)^(1/$T$47)-1)*100</f>
        <v>-4.6296020085845324E-2</v>
      </c>
      <c r="U40" s="12">
        <f>(('DATA INPUT'!BL39/'DATA INPUT'!BO39)^(1/$U$47)-1)*100</f>
        <v>-1.0195997890492192</v>
      </c>
      <c r="V40" s="12">
        <f>(('DATA INPUT'!BO39/'DATA INPUT'!BR39)^(1/$V$47)-1)*100</f>
        <v>-2.1235889351513326</v>
      </c>
      <c r="X40" s="5"/>
    </row>
    <row r="41" spans="1:24" ht="17" thickBot="1" x14ac:dyDescent="0.25">
      <c r="A41">
        <v>36</v>
      </c>
      <c r="B41">
        <v>2023</v>
      </c>
      <c r="C41" s="23" t="str">
        <f>'DATA INPUT'!B40</f>
        <v>TOP REFAL obaly, spol. s r.o.</v>
      </c>
      <c r="D41" s="26">
        <f>(('DATA INPUT'!N40/'DATA INPUT'!X40)^(1/$D$47)-1)*100</f>
        <v>5.100393792019231</v>
      </c>
      <c r="E41" s="27">
        <f>(('DATA INPUT'!N40/'DATA INPUT'!Q40)^(1/$E$47)-1)*100</f>
        <v>4.4463566078980499</v>
      </c>
      <c r="F41" s="12">
        <f>(('DATA INPUT'!N40/'DATA INPUT'!O40)^(1/$F$47)-1)*100</f>
        <v>-28.997918183563076</v>
      </c>
      <c r="G41" s="12">
        <f>(('DATA INPUT'!O40/'DATA INPUT'!R40)^(1/$H$47)-1)*100</f>
        <v>16.903691164373381</v>
      </c>
      <c r="H41" s="12">
        <f>(('DATA INPUT'!R40/'DATA INPUT'!U40)^(1/$H$47)-1)*100</f>
        <v>2.917850406743816</v>
      </c>
      <c r="I41" s="12">
        <f>(('DATA INPUT'!U40/'DATA INPUT'!X40)^(1/$I$47)-1)*100</f>
        <v>9.9693992571368462</v>
      </c>
      <c r="J41" s="1">
        <f t="shared" si="0"/>
        <v>0</v>
      </c>
      <c r="K41" s="24">
        <f>(('DATA INPUT'!CP40/'DATA INPUT'!CZ40)^(1/$K$47)-1)*100</f>
        <v>-3.706281940378775</v>
      </c>
      <c r="L41" s="25">
        <f>(('DATA INPUT'!CP40/'DATA INPUT'!CS40)^(1/$E$47)-1)*100</f>
        <v>-2.8486240844903588</v>
      </c>
      <c r="M41" s="12">
        <f>(('DATA INPUT'!CP40/'DATA INPUT'!CQ40)^(1/$M$47)-1)*100</f>
        <v>-32.743786815514277</v>
      </c>
      <c r="N41" s="12">
        <f>(('DATA INPUT'!CQ40/'DATA INPUT'!CT40)^(1/$N$47)-1)*100</f>
        <v>10.227830576235775</v>
      </c>
      <c r="O41" s="12">
        <f>(('DATA INPUT'!CT40/'DATA INPUT'!CW40)^(1/$O$47)-1)*100</f>
        <v>-3.0376091391065563</v>
      </c>
      <c r="P41" s="12">
        <f>(('DATA INPUT'!CW40/'DATA INPUT'!CZ40)^(1/$I$47)-1)*100</f>
        <v>-5.8425965620136688</v>
      </c>
      <c r="Q41" s="24">
        <f>(('DATA INPUT'!BH40/'DATA INPUT'!BR40)^(1/$Q$47)-1)*100</f>
        <v>0.29178645395164793</v>
      </c>
      <c r="R41" s="25">
        <f>(('DATA INPUT'!BH40/'DATA INPUT'!BK40)^(1/$R$47)-1)*100</f>
        <v>1.0859414757756092</v>
      </c>
      <c r="S41" s="12">
        <f>(('DATA INPUT'!BH40/'DATA INPUT'!BI40)^(1/$S$47)-1)*100</f>
        <v>-9.3436347348595064</v>
      </c>
      <c r="T41" s="12">
        <f>(('DATA INPUT'!BI40/'DATA INPUT'!BL40)^(1/$T$47)-1)*100</f>
        <v>8.4666145141742977</v>
      </c>
      <c r="U41" s="12">
        <f>(('DATA INPUT'!BL40/'DATA INPUT'!BO40)^(1/$U$47)-1)*100</f>
        <v>-3.5884072895637442</v>
      </c>
      <c r="V41" s="12">
        <f>(('DATA INPUT'!BO40/'DATA INPUT'!BR40)^(1/$V$47)-1)*100</f>
        <v>-0.23157546800366413</v>
      </c>
      <c r="X41" s="5"/>
    </row>
    <row r="42" spans="1:24" ht="17" thickBot="1" x14ac:dyDescent="0.25">
      <c r="A42">
        <v>37</v>
      </c>
      <c r="B42">
        <v>2024</v>
      </c>
      <c r="C42" s="23" t="str">
        <f>'DATA INPUT'!B41</f>
        <v>Motory International, s.r.o.</v>
      </c>
      <c r="D42" s="26">
        <f>(('DATA INPUT'!M41/'DATA INPUT'!X41)^(1/$D$48)-1)*100</f>
        <v>7.8115924392823777</v>
      </c>
      <c r="E42" s="27">
        <f>(('DATA INPUT'!M41/'DATA INPUT'!P41)^(1/$E$47)-1)*100</f>
        <v>-9.3613031848153838</v>
      </c>
      <c r="F42" s="12">
        <f>(('DATA INPUT'!M41/'DATA INPUT'!O41)^(1/$F$48)-1)*100</f>
        <v>-24.802281540083527</v>
      </c>
      <c r="G42" s="12">
        <f>(('DATA INPUT'!O41/'DATA INPUT'!R41)^(1/$H$47)-1)*100</f>
        <v>19.153450943730821</v>
      </c>
      <c r="H42" s="12">
        <f>(('DATA INPUT'!R41/'DATA INPUT'!U41)^(1/$H$47)-1)*100</f>
        <v>30.268568649939475</v>
      </c>
      <c r="I42" s="12">
        <f>(('DATA INPUT'!U41/'DATA INPUT'!X41)^(1/$I$47)-1)*100</f>
        <v>2.6496124894049178</v>
      </c>
      <c r="J42" s="1">
        <f t="shared" si="0"/>
        <v>0</v>
      </c>
      <c r="K42" s="24">
        <f>(('DATA INPUT'!CP41/'DATA INPUT'!CZ41)^(1/$K$47)-1)*100</f>
        <v>11.394107023188926</v>
      </c>
      <c r="L42" s="27">
        <f>(('DATA INPUT'!CO41/'DATA INPUT'!CR41)^(1/$L$47)-1)*100</f>
        <v>-0.19860304888269509</v>
      </c>
      <c r="M42" s="12">
        <f>(('DATA INPUT'!CO41/'DATA INPUT'!CQ41)^(1/$M$48)-1)*100</f>
        <v>-8.9863731399501994</v>
      </c>
      <c r="N42" s="12">
        <f>(('DATA INPUT'!CQ41/'DATA INPUT'!CT41)^(1/$N$47)-1)*100</f>
        <v>11.410944218777797</v>
      </c>
      <c r="O42" s="12">
        <f>(('DATA INPUT'!CT41/'DATA INPUT'!CW41)^(1/$O$47)-1)*100</f>
        <v>16.586347207113718</v>
      </c>
      <c r="P42" s="12">
        <f>(('DATA INPUT'!CW41/'DATA INPUT'!CZ41)^(1/$I$47)-1)*100</f>
        <v>14.535047396695244</v>
      </c>
      <c r="Q42" s="24">
        <f>(('DATA INPUT'!BG41/'DATA INPUT'!BR41)^(1/$Q$47)-1)*100</f>
        <v>1.2992597854681209</v>
      </c>
      <c r="R42" s="24">
        <f>(('DATA INPUT'!BG41/'DATA INPUT'!BJ41)^(1/$R$47)-1)*100</f>
        <v>1.1317343581451977</v>
      </c>
      <c r="S42" s="12">
        <f>(('DATA INPUT'!BG41/'DATA INPUT'!BI41)^(1/$S$48)-1)*100</f>
        <v>4.1189754026817349</v>
      </c>
      <c r="T42" s="12">
        <f>(('DATA INPUT'!BI41/'DATA INPUT'!BL41)^(1/$T$47)-1)*100</f>
        <v>-1.2833282958157222</v>
      </c>
      <c r="U42" s="12">
        <f>(('DATA INPUT'!BL41/'DATA INPUT'!BO41)^(1/$U$47)-1)*100</f>
        <v>0.28077468406937367</v>
      </c>
      <c r="V42" s="12">
        <f>(('DATA INPUT'!BO41/'DATA INPUT'!BR41)^(1/$V$47)-1)*100</f>
        <v>2.6579997103143294</v>
      </c>
      <c r="X42" s="5"/>
    </row>
    <row r="43" spans="1:24" ht="17" thickBot="1" x14ac:dyDescent="0.25">
      <c r="A43">
        <v>38</v>
      </c>
      <c r="B43">
        <v>2023</v>
      </c>
      <c r="C43" s="23" t="str">
        <f>'DATA INPUT'!B42</f>
        <v>TEKMAR SLOVENSKO, s.r.o.</v>
      </c>
      <c r="D43" s="26">
        <f>(('DATA INPUT'!N42/'DATA INPUT'!X42)^(1/$D$47)-1)*100</f>
        <v>5.2856737993576042</v>
      </c>
      <c r="E43" s="27">
        <f>(('DATA INPUT'!N42/'DATA INPUT'!Q42)^(1/$E$47)-1)*100</f>
        <v>10.204706929344741</v>
      </c>
      <c r="F43" s="12">
        <f>(('DATA INPUT'!N42/'DATA INPUT'!O42)^(1/$F$47)-1)*100</f>
        <v>5.1761895640883626</v>
      </c>
      <c r="G43" s="12">
        <f>(('DATA INPUT'!O42/'DATA INPUT'!R42)^(1/$H$47)-1)*100</f>
        <v>-1.0435128966884588</v>
      </c>
      <c r="H43" s="12">
        <f>(('DATA INPUT'!R42/'DATA INPUT'!U42)^(1/$H$47)-1)*100</f>
        <v>6.2640549043410099</v>
      </c>
      <c r="I43" s="12">
        <f>(('DATA INPUT'!U42/'DATA INPUT'!X42)^(1/$I$47)-1)*100</f>
        <v>11.026795408505707</v>
      </c>
      <c r="J43" s="1">
        <f t="shared" si="0"/>
        <v>0</v>
      </c>
      <c r="K43" s="24">
        <f>(('DATA INPUT'!CP42/'DATA INPUT'!CZ42)^(1/$K$47)-1)*100</f>
        <v>-2.1465835320088833</v>
      </c>
      <c r="L43" s="25">
        <f>(('DATA INPUT'!CP42/'DATA INPUT'!CS42)^(1/$E$47)-1)*100</f>
        <v>7.7599655854244887</v>
      </c>
      <c r="M43" s="12">
        <f>(('DATA INPUT'!CP42/'DATA INPUT'!CQ42)^(1/$M$47)-1)*100</f>
        <v>-1.5484473024375167</v>
      </c>
      <c r="N43" s="12">
        <f>(('DATA INPUT'!CQ42/'DATA INPUT'!CT42)^(1/$N$47)-1)*100</f>
        <v>2.300503326452441</v>
      </c>
      <c r="O43" s="12">
        <f>(('DATA INPUT'!CT42/'DATA INPUT'!CW42)^(1/$O$47)-1)*100</f>
        <v>-4.7685068333555902</v>
      </c>
      <c r="P43" s="12">
        <f>(('DATA INPUT'!CW42/'DATA INPUT'!CZ42)^(1/$I$47)-1)*100</f>
        <v>-4.0185241968599072</v>
      </c>
      <c r="Q43" s="24">
        <f>(('DATA INPUT'!BH42/'DATA INPUT'!BR42)^(1/$Q$47)-1)*100</f>
        <v>1.3406018505105921</v>
      </c>
      <c r="R43" s="25">
        <f>(('DATA INPUT'!BH42/'DATA INPUT'!BK42)^(1/$R$47)-1)*100</f>
        <v>-2.3896158471947926</v>
      </c>
      <c r="S43" s="12">
        <f>(('DATA INPUT'!BH42/'DATA INPUT'!BI42)^(1/$S$47)-1)*100</f>
        <v>-12.143692864321054</v>
      </c>
      <c r="T43" s="12">
        <f>(('DATA INPUT'!BI42/'DATA INPUT'!BL42)^(1/$T$47)-1)*100</f>
        <v>-4.5092879055407487</v>
      </c>
      <c r="U43" s="12">
        <f>(('DATA INPUT'!BL42/'DATA INPUT'!BO42)^(1/$U$47)-1)*100</f>
        <v>-4.5403530814830724</v>
      </c>
      <c r="V43" s="12">
        <f>(('DATA INPUT'!BO42/'DATA INPUT'!BR42)^(1/$V$47)-1)*100</f>
        <v>19.740112017248613</v>
      </c>
      <c r="X43" s="5"/>
    </row>
    <row r="44" spans="1:24" ht="17" thickBot="1" x14ac:dyDescent="0.25">
      <c r="A44">
        <v>39</v>
      </c>
      <c r="B44">
        <v>2023</v>
      </c>
      <c r="C44" s="23" t="str">
        <f>'DATA INPUT'!B43</f>
        <v>KLIMAK SERVICE, s.r.o.</v>
      </c>
      <c r="D44" s="26">
        <f>(('DATA INPUT'!N43/'DATA INPUT'!X43)^(1/$D$47)-1)*100</f>
        <v>14.314761572496892</v>
      </c>
      <c r="E44" s="27">
        <f>(('DATA INPUT'!N43/'DATA INPUT'!Q43)^(1/$E$47)-1)*100</f>
        <v>17.632359510404207</v>
      </c>
      <c r="F44" s="12">
        <f>(('DATA INPUT'!N43/'DATA INPUT'!O43)^(1/$F$47)-1)*100</f>
        <v>12.1498586946438</v>
      </c>
      <c r="G44" s="12">
        <f>(('DATA INPUT'!O43/'DATA INPUT'!R43)^(1/$H$47)-1)*100</f>
        <v>16.334276077482745</v>
      </c>
      <c r="H44" s="12">
        <f>(('DATA INPUT'!R43/'DATA INPUT'!U43)^(1/$H$47)-1)*100</f>
        <v>13.661388141774822</v>
      </c>
      <c r="I44" s="12">
        <f>(('DATA INPUT'!U43/'DATA INPUT'!X43)^(1/$I$47)-1)*100</f>
        <v>13.69834904431222</v>
      </c>
      <c r="J44" s="1">
        <f t="shared" si="0"/>
        <v>4</v>
      </c>
      <c r="K44" s="24">
        <f>(('DATA INPUT'!CP43/'DATA INPUT'!CZ43)^(1/$K$47)-1)*100</f>
        <v>0.67799865003503879</v>
      </c>
      <c r="L44" s="25">
        <f>(('DATA INPUT'!CP43/'DATA INPUT'!CS43)^(1/$E$47)-1)*100</f>
        <v>1.5695806027998804</v>
      </c>
      <c r="M44" s="12">
        <f>(('DATA INPUT'!CP43/'DATA INPUT'!CQ43)^(1/$M$47)-1)*100</f>
        <v>-1.1995030217760494</v>
      </c>
      <c r="N44" s="12">
        <f>(('DATA INPUT'!CQ43/'DATA INPUT'!CT43)^(1/$N$47)-1)*100</f>
        <v>1.8254636822988779</v>
      </c>
      <c r="O44" s="12">
        <f>(('DATA INPUT'!CT43/'DATA INPUT'!CW43)^(1/$O$47)-1)*100</f>
        <v>-2.8100594803311951</v>
      </c>
      <c r="P44" s="12">
        <f>(('DATA INPUT'!CW43/'DATA INPUT'!CZ43)^(1/$I$47)-1)*100</f>
        <v>3.7650636200660337</v>
      </c>
      <c r="Q44" s="24">
        <f>(('DATA INPUT'!BH43/'DATA INPUT'!BR43)^(1/$Q$47)-1)*100</f>
        <v>-2.4195564726380292</v>
      </c>
      <c r="R44" s="25">
        <f>(('DATA INPUT'!BH43/'DATA INPUT'!BK43)^(1/$R$47)-1)*100</f>
        <v>-8.6729783234179347</v>
      </c>
      <c r="S44" s="12">
        <f>(('DATA INPUT'!BH43/'DATA INPUT'!BI43)^(1/$S$47)-1)*100</f>
        <v>-14.598336763160269</v>
      </c>
      <c r="T44" s="12">
        <f>(('DATA INPUT'!BI43/'DATA INPUT'!BL43)^(1/$T$47)-1)*100</f>
        <v>-0.91771097529427248</v>
      </c>
      <c r="U44" s="12">
        <f>(('DATA INPUT'!BL43/'DATA INPUT'!BO43)^(1/$U$47)-1)*100</f>
        <v>-6.913688884057601</v>
      </c>
      <c r="V44" s="12">
        <f>(('DATA INPUT'!BO43/'DATA INPUT'!BR43)^(1/$V$47)-1)*100</f>
        <v>5.3186616327431491</v>
      </c>
      <c r="X44" s="5"/>
    </row>
    <row r="45" spans="1:24" ht="17" thickBot="1" x14ac:dyDescent="0.25">
      <c r="A45">
        <v>40</v>
      </c>
      <c r="B45">
        <v>2023</v>
      </c>
      <c r="C45" s="23" t="str">
        <f>'DATA INPUT'!B44</f>
        <v>Cover 3S, s.r.o.</v>
      </c>
      <c r="D45" s="26">
        <f>(('DATA INPUT'!N44/'DATA INPUT'!X44)^(1/$D$47)-1)*100</f>
        <v>-0.22675324655766493</v>
      </c>
      <c r="E45" s="27">
        <f>(('DATA INPUT'!N44/'DATA INPUT'!Q44)^(1/$E$47)-1)*100</f>
        <v>10.719351602212534</v>
      </c>
      <c r="F45" s="12">
        <f>(('DATA INPUT'!N44/'DATA INPUT'!O44)^(1/$F$47)-1)*100</f>
        <v>-24.015355301795825</v>
      </c>
      <c r="G45" s="12">
        <f>(('DATA INPUT'!O44/'DATA INPUT'!R44)^(1/$H$47)-1)*100</f>
        <v>23.361504976001555</v>
      </c>
      <c r="H45" s="12">
        <f>(('DATA INPUT'!R44/'DATA INPUT'!U44)^(1/$H$47)-1)*100</f>
        <v>-3.5917948027114677</v>
      </c>
      <c r="I45" s="12">
        <f>(('DATA INPUT'!U44/'DATA INPUT'!X44)^(1/$I$47)-1)*100</f>
        <v>-8.5511853196502337</v>
      </c>
      <c r="J45" s="1">
        <f t="shared" si="0"/>
        <v>0</v>
      </c>
      <c r="K45" s="24">
        <f>(('DATA INPUT'!CP44/'DATA INPUT'!CZ44)^(1/$K$47)-1)*100</f>
        <v>-6.5022590403147174</v>
      </c>
      <c r="L45" s="25">
        <f>(('DATA INPUT'!CP44/'DATA INPUT'!CS44)^(1/$E$47)-1)*100</f>
        <v>2.644816995432886</v>
      </c>
      <c r="M45" s="12">
        <f>(('DATA INPUT'!CP44/'DATA INPUT'!CQ44)^(1/$M$47)-1)*100</f>
        <v>-27.213567912841352</v>
      </c>
      <c r="N45" s="12">
        <f>(('DATA INPUT'!CQ44/'DATA INPUT'!CT44)^(1/$N$47)-1)*100</f>
        <v>10.860125060123437</v>
      </c>
      <c r="O45" s="12">
        <f>(('DATA INPUT'!CT44/'DATA INPUT'!CW44)^(1/$O$47)-1)*100</f>
        <v>-5.8751448799426846</v>
      </c>
      <c r="P45" s="12">
        <f>(('DATA INPUT'!CW44/'DATA INPUT'!CZ44)^(1/$I$47)-1)*100</f>
        <v>-14.852108634347017</v>
      </c>
      <c r="Q45" s="24">
        <f>(('DATA INPUT'!BH44/'DATA INPUT'!BR44)^(1/$Q$47)-1)*100</f>
        <v>0.75966457962590717</v>
      </c>
      <c r="R45" s="25">
        <f>(('DATA INPUT'!BH44/'DATA INPUT'!BK44)^(1/$R$47)-1)*100</f>
        <v>12.507430420834131</v>
      </c>
      <c r="S45" s="12">
        <f>(('DATA INPUT'!BH44/'DATA INPUT'!BI44)^(1/$S$47)-1)*100</f>
        <v>-7.3083823692570267</v>
      </c>
      <c r="T45" s="12">
        <f>(('DATA INPUT'!BI44/'DATA INPUT'!BL44)^(1/$T$47)-1)*100</f>
        <v>12.553231871233006</v>
      </c>
      <c r="U45" s="12">
        <f>(('DATA INPUT'!BL44/'DATA INPUT'!BO44)^(1/$U$47)-1)*100</f>
        <v>-4.0310993334058303</v>
      </c>
      <c r="V45" s="12">
        <f>(('DATA INPUT'!BO44/'DATA INPUT'!BR44)^(1/$V$47)-1)*100</f>
        <v>-2.6235958152452832</v>
      </c>
      <c r="X45" s="5"/>
    </row>
    <row r="46" spans="1:24" ht="17" thickBot="1" x14ac:dyDescent="0.25">
      <c r="C46" s="28"/>
      <c r="D46" s="29"/>
      <c r="E46" s="30"/>
      <c r="F46" s="9"/>
      <c r="G46" s="9"/>
      <c r="H46" s="9"/>
      <c r="I46" s="9"/>
      <c r="J46" s="36"/>
      <c r="K46" s="24"/>
      <c r="L46" s="26"/>
      <c r="M46" s="8"/>
      <c r="N46" s="8"/>
      <c r="O46" s="8"/>
      <c r="P46" s="8"/>
      <c r="Q46" s="24"/>
      <c r="R46" s="26"/>
      <c r="S46" s="8"/>
      <c r="T46" s="8"/>
      <c r="U46" s="8"/>
      <c r="V46" s="8"/>
      <c r="W46" s="1"/>
      <c r="X46" s="4"/>
    </row>
    <row r="47" spans="1:24" x14ac:dyDescent="0.2">
      <c r="C47" s="2"/>
      <c r="D47" s="11">
        <v>10</v>
      </c>
      <c r="E47" s="11">
        <v>3</v>
      </c>
      <c r="F47" s="11">
        <v>1</v>
      </c>
      <c r="G47" s="11">
        <v>3</v>
      </c>
      <c r="H47" s="11">
        <v>3</v>
      </c>
      <c r="I47" s="11">
        <v>3</v>
      </c>
      <c r="J47" s="11"/>
      <c r="K47" s="11">
        <v>10</v>
      </c>
      <c r="L47" s="11">
        <v>3</v>
      </c>
      <c r="M47" s="11">
        <v>1</v>
      </c>
      <c r="N47" s="11">
        <v>3</v>
      </c>
      <c r="O47" s="11">
        <v>3</v>
      </c>
      <c r="P47" s="11">
        <v>3</v>
      </c>
      <c r="Q47" s="11">
        <v>10</v>
      </c>
      <c r="R47" s="11">
        <v>3</v>
      </c>
      <c r="S47" s="11">
        <v>1</v>
      </c>
      <c r="T47" s="11">
        <v>3</v>
      </c>
      <c r="U47" s="11">
        <v>3</v>
      </c>
      <c r="V47" s="11">
        <v>3</v>
      </c>
    </row>
    <row r="48" spans="1:24" x14ac:dyDescent="0.2">
      <c r="C48" s="2"/>
      <c r="D48" s="11">
        <v>11</v>
      </c>
      <c r="E48" s="11"/>
      <c r="F48" s="11">
        <v>2</v>
      </c>
      <c r="G48" s="11"/>
      <c r="H48" s="11"/>
      <c r="I48" s="11"/>
      <c r="J48" s="11"/>
      <c r="K48" s="11">
        <v>11</v>
      </c>
      <c r="L48" s="11"/>
      <c r="M48" s="11">
        <v>2</v>
      </c>
      <c r="N48" s="11"/>
      <c r="O48" s="11"/>
      <c r="P48" s="11"/>
      <c r="Q48" s="11">
        <v>11</v>
      </c>
      <c r="R48" s="11"/>
      <c r="S48" s="11">
        <v>2</v>
      </c>
      <c r="T48" s="11"/>
      <c r="U48" s="11"/>
      <c r="V48" s="11"/>
    </row>
    <row r="49" spans="2:20" x14ac:dyDescent="0.2">
      <c r="R49" s="1"/>
      <c r="S49" s="1"/>
      <c r="T49" s="4"/>
    </row>
    <row r="50" spans="2:20" x14ac:dyDescent="0.2">
      <c r="B50" s="2" t="s">
        <v>1</v>
      </c>
      <c r="C50" s="6" t="s"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R50" s="1"/>
      <c r="S50" s="1"/>
      <c r="T50" s="4"/>
    </row>
    <row r="51" spans="2:20" x14ac:dyDescent="0.2">
      <c r="B51" t="s">
        <v>2</v>
      </c>
      <c r="C51" s="10">
        <v>1</v>
      </c>
      <c r="R51" s="1"/>
      <c r="S51" s="1"/>
      <c r="T51" s="4"/>
    </row>
    <row r="52" spans="2:20" x14ac:dyDescent="0.2">
      <c r="B52" t="s">
        <v>3</v>
      </c>
      <c r="C52" s="10">
        <v>0.5</v>
      </c>
      <c r="R52" s="1"/>
      <c r="S52" s="1"/>
      <c r="T52" s="4"/>
    </row>
    <row r="53" spans="2:20" ht="51" x14ac:dyDescent="0.2">
      <c r="B53" s="3" t="s">
        <v>4</v>
      </c>
      <c r="C53" s="10">
        <v>0.5</v>
      </c>
      <c r="R53" s="1"/>
      <c r="S53" s="1"/>
      <c r="T53" s="4"/>
    </row>
    <row r="54" spans="2:20" x14ac:dyDescent="0.2">
      <c r="C54" s="4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sortState xmlns:xlrd2="http://schemas.microsoft.com/office/spreadsheetml/2017/richdata2" ref="A6:V45">
    <sortCondition ref="A6:A45"/>
  </sortState>
  <mergeCells count="3">
    <mergeCell ref="D2:I2"/>
    <mergeCell ref="K2:P2"/>
    <mergeCell ref="Q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DATA INPUT</vt:lpstr>
      <vt:lpstr>Performers NT 50 do 250</vt:lpstr>
      <vt:lpstr>Prepočty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Pavol Boros</dc:creator>
  <cp:keywords/>
  <dc:description/>
  <cp:lastModifiedBy>Pavol Vrabec</cp:lastModifiedBy>
  <cp:revision/>
  <dcterms:created xsi:type="dcterms:W3CDTF">2019-04-23T08:43:54Z</dcterms:created>
  <dcterms:modified xsi:type="dcterms:W3CDTF">2025-04-18T16:13:25Z</dcterms:modified>
  <cp:category/>
  <cp:contentStatus/>
</cp:coreProperties>
</file>