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onsei-my.sharepoint.com/personal/hihikim92_o365_yonsei_ac_kr/Documents/"/>
    </mc:Choice>
  </mc:AlternateContent>
  <xr:revisionPtr revIDLastSave="530" documentId="8_{D2EBCBE2-2A9D-4E42-A6F9-1837720ED05A}" xr6:coauthVersionLast="47" xr6:coauthVersionMax="47" xr10:uidLastSave="{545568F9-151A-442B-95BC-C22CF6B300E2}"/>
  <bookViews>
    <workbookView xWindow="-120" yWindow="-120" windowWidth="38640" windowHeight="21240" activeTab="3" xr2:uid="{863FE7F8-763B-4A7F-92F5-4D692FBE6252}"/>
  </bookViews>
  <sheets>
    <sheet name="AlexNet" sheetId="6" r:id="rId1"/>
    <sheet name="NiN" sheetId="4" r:id="rId2"/>
    <sheet name="ResNet" sheetId="5" r:id="rId3"/>
    <sheet name="VGG 16" sheetId="7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7" i="7" l="1"/>
  <c r="N26" i="7"/>
  <c r="M26" i="7"/>
  <c r="N25" i="7"/>
  <c r="M25" i="7"/>
  <c r="N24" i="7"/>
  <c r="M24" i="7"/>
  <c r="N23" i="7"/>
  <c r="M23" i="7"/>
  <c r="N22" i="7"/>
  <c r="M22" i="7"/>
  <c r="N21" i="7"/>
  <c r="M21" i="7"/>
  <c r="N20" i="7"/>
  <c r="M20" i="7"/>
  <c r="N19" i="7"/>
  <c r="M19" i="7"/>
  <c r="N18" i="7"/>
  <c r="M18" i="7"/>
  <c r="N17" i="7"/>
  <c r="M17" i="7"/>
  <c r="N16" i="7"/>
  <c r="M16" i="7"/>
  <c r="N15" i="7"/>
  <c r="M15" i="7"/>
  <c r="N14" i="7"/>
  <c r="M14" i="7"/>
  <c r="N13" i="7"/>
  <c r="M13" i="7"/>
  <c r="N12" i="7"/>
  <c r="M12" i="7"/>
  <c r="N11" i="7"/>
  <c r="M11" i="7"/>
  <c r="N10" i="7"/>
  <c r="M10" i="7"/>
  <c r="N9" i="7"/>
  <c r="M9" i="7"/>
  <c r="N8" i="7"/>
  <c r="M8" i="7"/>
  <c r="M28" i="6"/>
  <c r="M27" i="6"/>
  <c r="M26" i="6"/>
  <c r="M25" i="6"/>
  <c r="N24" i="6"/>
  <c r="M24" i="6"/>
  <c r="N23" i="6"/>
  <c r="M23" i="6"/>
  <c r="N22" i="6"/>
  <c r="M22" i="6"/>
  <c r="N21" i="6"/>
  <c r="M21" i="6"/>
  <c r="N20" i="6"/>
  <c r="M20" i="6"/>
  <c r="N19" i="6"/>
  <c r="M19" i="6"/>
  <c r="N18" i="6"/>
  <c r="M18" i="6"/>
  <c r="N17" i="6"/>
  <c r="M17" i="6"/>
  <c r="N16" i="6"/>
  <c r="M16" i="6"/>
  <c r="N15" i="6"/>
  <c r="M15" i="6"/>
  <c r="N14" i="6"/>
  <c r="M14" i="6"/>
  <c r="N13" i="6"/>
  <c r="M13" i="6"/>
  <c r="N12" i="6"/>
  <c r="M12" i="6"/>
  <c r="N11" i="6"/>
  <c r="M11" i="6"/>
  <c r="N10" i="6"/>
  <c r="M10" i="6"/>
  <c r="N9" i="6"/>
  <c r="M9" i="6"/>
  <c r="N8" i="6"/>
  <c r="M8" i="6"/>
  <c r="M42" i="5"/>
  <c r="N41" i="5"/>
  <c r="M41" i="5"/>
  <c r="N40" i="5"/>
  <c r="M40" i="5"/>
  <c r="N39" i="5"/>
  <c r="M39" i="5"/>
  <c r="N38" i="5"/>
  <c r="M38" i="5"/>
  <c r="N37" i="5"/>
  <c r="M37" i="5"/>
  <c r="N36" i="5"/>
  <c r="M36" i="5"/>
  <c r="N35" i="5"/>
  <c r="M35" i="5"/>
  <c r="N34" i="5"/>
  <c r="M34" i="5"/>
  <c r="N33" i="5"/>
  <c r="M33" i="5"/>
  <c r="N32" i="5"/>
  <c r="M32" i="5"/>
  <c r="N31" i="5"/>
  <c r="M31" i="5"/>
  <c r="N30" i="5"/>
  <c r="M30" i="5"/>
  <c r="N29" i="5"/>
  <c r="M29" i="5"/>
  <c r="N28" i="5"/>
  <c r="M28" i="5"/>
  <c r="N27" i="5"/>
  <c r="M27" i="5"/>
  <c r="N26" i="5"/>
  <c r="M26" i="5"/>
  <c r="N25" i="5"/>
  <c r="M25" i="5"/>
  <c r="N24" i="5"/>
  <c r="M24" i="5"/>
  <c r="N23" i="5"/>
  <c r="M23" i="5"/>
  <c r="N22" i="5"/>
  <c r="M22" i="5"/>
  <c r="N21" i="5"/>
  <c r="M21" i="5"/>
  <c r="N20" i="5"/>
  <c r="M20" i="5"/>
  <c r="N19" i="5"/>
  <c r="M19" i="5"/>
  <c r="N18" i="5"/>
  <c r="M18" i="5"/>
  <c r="N17" i="5"/>
  <c r="M17" i="5"/>
  <c r="N16" i="5"/>
  <c r="M16" i="5"/>
  <c r="N15" i="5"/>
  <c r="M15" i="5"/>
  <c r="N14" i="5"/>
  <c r="M14" i="5"/>
  <c r="N13" i="5"/>
  <c r="M13" i="5"/>
  <c r="N12" i="5"/>
  <c r="M12" i="5"/>
  <c r="N11" i="5"/>
  <c r="M11" i="5"/>
  <c r="N10" i="5"/>
  <c r="M10" i="5"/>
  <c r="N9" i="5"/>
  <c r="M9" i="5"/>
  <c r="N8" i="5"/>
  <c r="M8" i="5"/>
  <c r="M15" i="4"/>
  <c r="N14" i="4"/>
  <c r="M14" i="4"/>
  <c r="N13" i="4"/>
  <c r="M13" i="4"/>
  <c r="N12" i="4"/>
  <c r="M12" i="4"/>
  <c r="N11" i="4"/>
  <c r="M11" i="4"/>
  <c r="N10" i="4"/>
  <c r="M10" i="4"/>
  <c r="N9" i="4"/>
  <c r="M9" i="4"/>
  <c r="N8" i="4"/>
  <c r="M8" i="4"/>
</calcChain>
</file>

<file path=xl/sharedStrings.xml><?xml version="1.0" encoding="utf-8"?>
<sst xmlns="http://schemas.openxmlformats.org/spreadsheetml/2006/main" count="402" uniqueCount="137">
  <si>
    <t>INPUT</t>
  </si>
  <si>
    <t>INPUT</t>
    <phoneticPr fontId="1" type="noConversion"/>
  </si>
  <si>
    <t>CNN_1_1</t>
  </si>
  <si>
    <t>CNN_1_1</t>
    <phoneticPr fontId="1" type="noConversion"/>
  </si>
  <si>
    <t>CNN_1_2</t>
  </si>
  <si>
    <t>CNN_1_2</t>
    <phoneticPr fontId="1" type="noConversion"/>
  </si>
  <si>
    <t>CNN_2_1</t>
  </si>
  <si>
    <t>CNN_2_1</t>
    <phoneticPr fontId="1" type="noConversion"/>
  </si>
  <si>
    <t>CNN_2_2</t>
  </si>
  <si>
    <t>CNN_2_2</t>
    <phoneticPr fontId="1" type="noConversion"/>
  </si>
  <si>
    <t>CNN_3_1</t>
  </si>
  <si>
    <t>CNN_3_1</t>
    <phoneticPr fontId="1" type="noConversion"/>
  </si>
  <si>
    <t>CNN_3_2</t>
  </si>
  <si>
    <t>CNN_3_2</t>
    <phoneticPr fontId="1" type="noConversion"/>
  </si>
  <si>
    <t>CNN_4_1</t>
  </si>
  <si>
    <t>CNN_4_1</t>
    <phoneticPr fontId="1" type="noConversion"/>
  </si>
  <si>
    <t>CNN_4_2</t>
  </si>
  <si>
    <t>CNN_4_2</t>
    <phoneticPr fontId="1" type="noConversion"/>
  </si>
  <si>
    <t>CNN_5_1</t>
  </si>
  <si>
    <t>CNN_5_1</t>
    <phoneticPr fontId="1" type="noConversion"/>
  </si>
  <si>
    <t>CNN_5_2</t>
  </si>
  <si>
    <t>CNN_5_2</t>
    <phoneticPr fontId="1" type="noConversion"/>
  </si>
  <si>
    <t>CNN_6_1</t>
  </si>
  <si>
    <t>CNN_6_2</t>
  </si>
  <si>
    <t>CNN_7</t>
  </si>
  <si>
    <t>CNN_8</t>
  </si>
  <si>
    <t>CNN_1</t>
  </si>
  <si>
    <t>CNN_7_1</t>
  </si>
  <si>
    <t>CNN_7_2</t>
  </si>
  <si>
    <t>CNN_8_1</t>
  </si>
  <si>
    <t>CNN_8_2</t>
  </si>
  <si>
    <t>CNN_9_1</t>
  </si>
  <si>
    <t>CNN_9_2</t>
  </si>
  <si>
    <t>CNN_10_1</t>
  </si>
  <si>
    <t>CNN_10_2</t>
  </si>
  <si>
    <t>CNN_11_1</t>
  </si>
  <si>
    <t>CNN_11_2</t>
  </si>
  <si>
    <t>CNN_12_1</t>
  </si>
  <si>
    <t>CNN_12_2</t>
  </si>
  <si>
    <t>CNN_13_1</t>
  </si>
  <si>
    <t>CNN_13_2</t>
  </si>
  <si>
    <t>CNN_14_1</t>
  </si>
  <si>
    <t>CNN_14_2</t>
  </si>
  <si>
    <t>CNN_15_1</t>
  </si>
  <si>
    <t>CNN_15_2</t>
  </si>
  <si>
    <t>CNN_16_1</t>
  </si>
  <si>
    <t>CNN_16_2</t>
  </si>
  <si>
    <t>CNN_17</t>
    <phoneticPr fontId="1" type="noConversion"/>
  </si>
  <si>
    <t>FC</t>
    <phoneticPr fontId="1" type="noConversion"/>
  </si>
  <si>
    <t>OUT</t>
    <phoneticPr fontId="1" type="noConversion"/>
  </si>
  <si>
    <t>edge</t>
    <phoneticPr fontId="1" type="noConversion"/>
  </si>
  <si>
    <t>→</t>
    <phoneticPr fontId="1" type="noConversion"/>
  </si>
  <si>
    <t>↓</t>
  </si>
  <si>
    <t>↓</t>
    <phoneticPr fontId="1" type="noConversion"/>
  </si>
  <si>
    <t>←</t>
    <phoneticPr fontId="1" type="noConversion"/>
  </si>
  <si>
    <t>↙</t>
    <phoneticPr fontId="1" type="noConversion"/>
  </si>
  <si>
    <t>DNN ARCHITECTURE</t>
    <phoneticPr fontId="1" type="noConversion"/>
  </si>
  <si>
    <t>LAYER NAME</t>
    <phoneticPr fontId="1" type="noConversion"/>
  </si>
  <si>
    <t>MAX_1_1</t>
    <phoneticPr fontId="1" type="noConversion"/>
  </si>
  <si>
    <t>MAX_2_1</t>
  </si>
  <si>
    <t>MAX_2_1</t>
    <phoneticPr fontId="1" type="noConversion"/>
  </si>
  <si>
    <t>MAX_1_2</t>
    <phoneticPr fontId="1" type="noConversion"/>
  </si>
  <si>
    <t>MAX_2_2</t>
  </si>
  <si>
    <t>MAX_2_2</t>
    <phoneticPr fontId="1" type="noConversion"/>
  </si>
  <si>
    <t>MAX_3_1</t>
    <phoneticPr fontId="1" type="noConversion"/>
  </si>
  <si>
    <t>MAX_3_2</t>
    <phoneticPr fontId="1" type="noConversion"/>
  </si>
  <si>
    <t>FC_1_1</t>
    <phoneticPr fontId="1" type="noConversion"/>
  </si>
  <si>
    <t>FC_1_2</t>
    <phoneticPr fontId="1" type="noConversion"/>
  </si>
  <si>
    <t>FC_2_1</t>
    <phoneticPr fontId="1" type="noConversion"/>
  </si>
  <si>
    <t>FC_2_2</t>
    <phoneticPr fontId="1" type="noConversion"/>
  </si>
  <si>
    <t>OUTPUT</t>
  </si>
  <si>
    <t>OUTPUT</t>
    <phoneticPr fontId="1" type="noConversion"/>
  </si>
  <si>
    <t>↙↘</t>
    <phoneticPr fontId="1" type="noConversion"/>
  </si>
  <si>
    <t>↘</t>
    <phoneticPr fontId="1" type="noConversion"/>
  </si>
  <si>
    <t>↘↙</t>
    <phoneticPr fontId="1" type="noConversion"/>
  </si>
  <si>
    <t>CNN_2</t>
  </si>
  <si>
    <t>MAX_1</t>
  </si>
  <si>
    <t>CNN_3</t>
  </si>
  <si>
    <t>CNN_4</t>
  </si>
  <si>
    <t>MAX_2</t>
  </si>
  <si>
    <t>CNN_5</t>
  </si>
  <si>
    <t>CNN_6</t>
  </si>
  <si>
    <t>MAX_3</t>
  </si>
  <si>
    <t>CNN_9</t>
  </si>
  <si>
    <t>CNN_10</t>
    <phoneticPr fontId="1" type="noConversion"/>
  </si>
  <si>
    <t>MAX_4</t>
  </si>
  <si>
    <t>CNN_11</t>
  </si>
  <si>
    <t>CNN_12</t>
    <phoneticPr fontId="1" type="noConversion"/>
  </si>
  <si>
    <t>CNN_13</t>
  </si>
  <si>
    <t>MAX_5</t>
  </si>
  <si>
    <t>FC_1</t>
  </si>
  <si>
    <t>FC_2</t>
  </si>
  <si>
    <t>FC_3</t>
  </si>
  <si>
    <r>
      <t>INPUT DATA
SIZE</t>
    </r>
    <r>
      <rPr>
        <sz val="11"/>
        <rFont val="맑은 고딕"/>
        <family val="3"/>
        <charset val="129"/>
        <scheme val="minor"/>
      </rPr>
      <t xml:space="preserve"> (      )</t>
    </r>
    <r>
      <rPr>
        <sz val="11"/>
        <color theme="1"/>
        <rFont val="맑은 고딕"/>
        <family val="2"/>
        <charset val="129"/>
        <scheme val="minor"/>
      </rPr>
      <t xml:space="preserve">
(BYTE)</t>
    </r>
    <phoneticPr fontId="1" type="noConversion"/>
  </si>
  <si>
    <t>OUTPUT DATA
SIZE (        ) (BYTE)</t>
    <phoneticPr fontId="1" type="noConversion"/>
  </si>
  <si>
    <t>MEMORY
(      )
(MB)</t>
    <phoneticPr fontId="1" type="noConversion"/>
  </si>
  <si>
    <t>Computation Intensity (     )</t>
    <phoneticPr fontId="1" type="noConversion"/>
  </si>
  <si>
    <t>Name of direct 
successor layers</t>
    <phoneticPr fontId="1" type="noConversion"/>
  </si>
  <si>
    <t>CNN_1</t>
    <phoneticPr fontId="1" type="noConversion"/>
  </si>
  <si>
    <t>MAX_1</t>
    <phoneticPr fontId="1" type="noConversion"/>
  </si>
  <si>
    <t>CNN_2</t>
    <phoneticPr fontId="1" type="noConversion"/>
  </si>
  <si>
    <t>MAX_2</t>
    <phoneticPr fontId="1" type="noConversion"/>
  </si>
  <si>
    <t>CNN_3</t>
    <phoneticPr fontId="1" type="noConversion"/>
  </si>
  <si>
    <t>MAX_3</t>
    <phoneticPr fontId="1" type="noConversion"/>
  </si>
  <si>
    <t>CNN_4</t>
    <phoneticPr fontId="1" type="noConversion"/>
  </si>
  <si>
    <t>CNN_1_2, CNN_2_1</t>
    <phoneticPr fontId="1" type="noConversion"/>
  </si>
  <si>
    <t>CNN_2_1, CNN_3_2</t>
    <phoneticPr fontId="1" type="noConversion"/>
  </si>
  <si>
    <t>CNN_3_2, CNN_4_1</t>
    <phoneticPr fontId="1" type="noConversion"/>
  </si>
  <si>
    <t>CNN_4_1, CNN_5_2</t>
    <phoneticPr fontId="1" type="noConversion"/>
  </si>
  <si>
    <t>CNN_5_2, CNN_6_1</t>
    <phoneticPr fontId="1" type="noConversion"/>
  </si>
  <si>
    <t>CNN_6_2</t>
    <phoneticPr fontId="1" type="noConversion"/>
  </si>
  <si>
    <t>CNN_7_1</t>
    <phoneticPr fontId="1" type="noConversion"/>
  </si>
  <si>
    <t>CNN_6_1, CNN_7_2</t>
    <phoneticPr fontId="1" type="noConversion"/>
  </si>
  <si>
    <t>CNN_7_2, CNN_8_1</t>
    <phoneticPr fontId="1" type="noConversion"/>
  </si>
  <si>
    <t>CNN_8_2</t>
    <phoneticPr fontId="1" type="noConversion"/>
  </si>
  <si>
    <t>CNN_9_1</t>
    <phoneticPr fontId="1" type="noConversion"/>
  </si>
  <si>
    <t>CNN_8_1, CNN_9_2</t>
    <phoneticPr fontId="1" type="noConversion"/>
  </si>
  <si>
    <t>CNN_9_2, CNN_10_1</t>
    <phoneticPr fontId="1" type="noConversion"/>
  </si>
  <si>
    <t>CNN_10_2</t>
    <phoneticPr fontId="1" type="noConversion"/>
  </si>
  <si>
    <t>CNN_11_1</t>
    <phoneticPr fontId="1" type="noConversion"/>
  </si>
  <si>
    <t>CNN_10_1, CNN_11_2</t>
    <phoneticPr fontId="1" type="noConversion"/>
  </si>
  <si>
    <t>CNN_11_2, CNN_12_1</t>
    <phoneticPr fontId="1" type="noConversion"/>
  </si>
  <si>
    <t>CNN_12_2</t>
    <phoneticPr fontId="1" type="noConversion"/>
  </si>
  <si>
    <t>CNN_13_1</t>
    <phoneticPr fontId="1" type="noConversion"/>
  </si>
  <si>
    <t>CNN_12_1, CNN_13_2</t>
    <phoneticPr fontId="1" type="noConversion"/>
  </si>
  <si>
    <t>CNN_13_2, CNN_14_1</t>
    <phoneticPr fontId="1" type="noConversion"/>
  </si>
  <si>
    <t>CNN_14_2</t>
    <phoneticPr fontId="1" type="noConversion"/>
  </si>
  <si>
    <t>CNN_15_1</t>
    <phoneticPr fontId="1" type="noConversion"/>
  </si>
  <si>
    <t>CNN_14_1, CNN_15_2</t>
    <phoneticPr fontId="1" type="noConversion"/>
  </si>
  <si>
    <t>CNN_15_2, CNN_16_1</t>
    <phoneticPr fontId="1" type="noConversion"/>
  </si>
  <si>
    <t>CNN_16_2</t>
    <phoneticPr fontId="1" type="noConversion"/>
  </si>
  <si>
    <t>CNN_16_1, CNN_17</t>
    <phoneticPr fontId="1" type="noConversion"/>
  </si>
  <si>
    <t>CNN_1_1, CNN_1_2</t>
    <phoneticPr fontId="1" type="noConversion"/>
  </si>
  <si>
    <t>FC_1_1, FC_1_2</t>
    <phoneticPr fontId="1" type="noConversion"/>
  </si>
  <si>
    <t>FC_2_1, FC_2_2</t>
    <phoneticPr fontId="1" type="noConversion"/>
  </si>
  <si>
    <t>CNN_10</t>
  </si>
  <si>
    <t>CNN_12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</si>
</sst>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_ "/>
  </numFmts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2" borderId="7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Border="1">
      <alignment vertical="center"/>
    </xf>
    <xf numFmtId="0" fontId="2" fillId="0" borderId="8" xfId="0" applyFont="1" applyBorder="1">
      <alignment vertical="center"/>
    </xf>
    <xf numFmtId="0" fontId="0" fillId="0" borderId="11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7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>
      <alignment vertical="center"/>
    </xf>
    <xf numFmtId="180" fontId="0" fillId="0" borderId="16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628650</xdr:colOff>
      <xdr:row>5</xdr:row>
      <xdr:rowOff>190500</xdr:rowOff>
    </xdr:from>
    <xdr:ext cx="309828" cy="21332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BFAD443-F56E-4CE2-B456-6C546DEF953E}"/>
                </a:ext>
              </a:extLst>
            </xdr:cNvPr>
            <xdr:cNvSpPr txBox="1"/>
          </xdr:nvSpPr>
          <xdr:spPr>
            <a:xfrm>
              <a:off x="8648700" y="1247775"/>
              <a:ext cx="309828" cy="2133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𝑆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𝑖</m:t>
                        </m:r>
                      </m:sub>
                      <m:sup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𝑖𝑛</m:t>
                            </m:r>
                          </m:e>
                        </m:d>
                      </m:sup>
                    </m:sSubSup>
                  </m:oMath>
                </m:oMathPara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BFAD443-F56E-4CE2-B456-6C546DEF953E}"/>
                </a:ext>
              </a:extLst>
            </xdr:cNvPr>
            <xdr:cNvSpPr txBox="1"/>
          </xdr:nvSpPr>
          <xdr:spPr>
            <a:xfrm>
              <a:off x="8648700" y="1247775"/>
              <a:ext cx="309828" cy="2133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𝑆_𝑖^((𝑖𝑛)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590550</xdr:colOff>
      <xdr:row>5</xdr:row>
      <xdr:rowOff>200025</xdr:rowOff>
    </xdr:from>
    <xdr:ext cx="380745" cy="2115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F251C89-F51F-4859-9A29-89F06CE2775D}"/>
                </a:ext>
              </a:extLst>
            </xdr:cNvPr>
            <xdr:cNvSpPr txBox="1"/>
          </xdr:nvSpPr>
          <xdr:spPr>
            <a:xfrm>
              <a:off x="9839325" y="1257300"/>
              <a:ext cx="380745" cy="211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𝑆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𝑖</m:t>
                        </m:r>
                      </m:sub>
                      <m:sup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𝑜𝑢𝑡</m:t>
                            </m:r>
                          </m:e>
                        </m:d>
                      </m:sup>
                    </m:sSubSup>
                  </m:oMath>
                </m:oMathPara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F251C89-F51F-4859-9A29-89F06CE2775D}"/>
                </a:ext>
              </a:extLst>
            </xdr:cNvPr>
            <xdr:cNvSpPr txBox="1"/>
          </xdr:nvSpPr>
          <xdr:spPr>
            <a:xfrm>
              <a:off x="9839325" y="1257300"/>
              <a:ext cx="380745" cy="211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𝑆_𝑖^((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𝑜𝑢𝑡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485775</xdr:colOff>
      <xdr:row>5</xdr:row>
      <xdr:rowOff>200025</xdr:rowOff>
    </xdr:from>
    <xdr:ext cx="299761" cy="21467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8F76FBF-228A-4C77-907F-53C1E2987298}"/>
                </a:ext>
              </a:extLst>
            </xdr:cNvPr>
            <xdr:cNvSpPr txBox="1"/>
          </xdr:nvSpPr>
          <xdr:spPr>
            <a:xfrm>
              <a:off x="10963275" y="1257300"/>
              <a:ext cx="299761" cy="2146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𝑆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𝑖</m:t>
                        </m:r>
                      </m:sub>
                      <m:sup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</m:d>
                      </m:sup>
                    </m:sSubSup>
                  </m:oMath>
                </m:oMathPara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8F76FBF-228A-4C77-907F-53C1E2987298}"/>
                </a:ext>
              </a:extLst>
            </xdr:cNvPr>
            <xdr:cNvSpPr txBox="1"/>
          </xdr:nvSpPr>
          <xdr:spPr>
            <a:xfrm>
              <a:off x="10963275" y="1257300"/>
              <a:ext cx="299761" cy="2146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𝑆_𝑖^((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17</xdr:col>
      <xdr:colOff>190500</xdr:colOff>
      <xdr:row>5</xdr:row>
      <xdr:rowOff>57150</xdr:rowOff>
    </xdr:from>
    <xdr:ext cx="239233" cy="1769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D5EA03A-1E99-459E-ACF8-48763446A4F8}"/>
                </a:ext>
              </a:extLst>
            </xdr:cNvPr>
            <xdr:cNvSpPr txBox="1"/>
          </xdr:nvSpPr>
          <xdr:spPr>
            <a:xfrm>
              <a:off x="13477875" y="1114425"/>
              <a:ext cx="239233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𝛿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</m:oMath>
                </m:oMathPara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D5EA03A-1E99-459E-ACF8-48763446A4F8}"/>
                </a:ext>
              </a:extLst>
            </xdr:cNvPr>
            <xdr:cNvSpPr txBox="1"/>
          </xdr:nvSpPr>
          <xdr:spPr>
            <a:xfrm>
              <a:off x="13477875" y="1114425"/>
              <a:ext cx="239233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𝛿_(𝑖,𝑑)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180975</xdr:colOff>
      <xdr:row>6</xdr:row>
      <xdr:rowOff>57150</xdr:rowOff>
    </xdr:from>
    <xdr:ext cx="57496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5D09A43-A3BC-4366-A4D1-5CC9F0B68080}"/>
                </a:ext>
              </a:extLst>
            </xdr:cNvPr>
            <xdr:cNvSpPr txBox="1"/>
          </xdr:nvSpPr>
          <xdr:spPr>
            <a:xfrm>
              <a:off x="12401550" y="1428750"/>
              <a:ext cx="57496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altLang="ko-KR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𝑑</m:t>
                      </m:r>
                    </m:e>
                    <m:sub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  <m:r>
                    <a:rPr lang="en-US" altLang="ko-KR" sz="1100" b="0" i="1">
                      <a:latin typeface="Cambria Math" panose="02040503050406030204" pitchFamily="18" charset="0"/>
                    </a:rPr>
                    <m:t>,</m:t>
                  </m:r>
                  <m:sSub>
                    <m:sSubPr>
                      <m:ctrlPr>
                        <a:rPr lang="en-US" altLang="ko-KR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𝑑</m:t>
                      </m:r>
                    </m:e>
                    <m:sub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  <m:r>
                    <a:rPr lang="en-US" altLang="ko-KR" sz="1100" b="0" i="1">
                      <a:latin typeface="Cambria Math" panose="02040503050406030204" pitchFamily="18" charset="0"/>
                    </a:rPr>
                    <m:t>,</m:t>
                  </m:r>
                  <m:sSub>
                    <m:sSubPr>
                      <m:ctrlPr>
                        <a:rPr lang="en-US" altLang="ko-KR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𝑑</m:t>
                      </m:r>
                    </m:e>
                    <m:sub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3</m:t>
                      </m:r>
                    </m:sub>
                  </m:sSub>
                </m:oMath>
              </a14:m>
              <a:r>
                <a:rPr lang="en-US" altLang="ko-KR" sz="1100"/>
                <a:t> </a:t>
              </a:r>
              <a:endParaRPr lang="ko-KR" altLang="en-US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5D09A43-A3BC-4366-A4D1-5CC9F0B68080}"/>
                </a:ext>
              </a:extLst>
            </xdr:cNvPr>
            <xdr:cNvSpPr txBox="1"/>
          </xdr:nvSpPr>
          <xdr:spPr>
            <a:xfrm>
              <a:off x="12401550" y="1428750"/>
              <a:ext cx="57496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𝑑_1,𝑑_2,𝑑_3</a:t>
              </a:r>
              <a:r>
                <a:rPr lang="en-US" altLang="ko-KR" sz="1100"/>
                <a:t> 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16</xdr:col>
      <xdr:colOff>180975</xdr:colOff>
      <xdr:row>6</xdr:row>
      <xdr:rowOff>57150</xdr:rowOff>
    </xdr:from>
    <xdr:ext cx="37863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94E1F7DA-C0D8-4C52-BB79-ED38454F32AE}"/>
                </a:ext>
              </a:extLst>
            </xdr:cNvPr>
            <xdr:cNvSpPr txBox="1"/>
          </xdr:nvSpPr>
          <xdr:spPr>
            <a:xfrm>
              <a:off x="13296900" y="1428750"/>
              <a:ext cx="3786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altLang="ko-KR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𝑑</m:t>
                      </m:r>
                    </m:e>
                    <m:sub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4</m:t>
                      </m:r>
                    </m:sub>
                  </m:sSub>
                  <m:r>
                    <a:rPr lang="en-US" altLang="ko-KR" sz="1100" b="0" i="1">
                      <a:latin typeface="Cambria Math" panose="02040503050406030204" pitchFamily="18" charset="0"/>
                    </a:rPr>
                    <m:t>,</m:t>
                  </m:r>
                  <m:sSub>
                    <m:sSubPr>
                      <m:ctrlPr>
                        <a:rPr lang="en-US" altLang="ko-KR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𝑑</m:t>
                      </m:r>
                    </m:e>
                    <m:sub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5</m:t>
                      </m:r>
                    </m:sub>
                  </m:sSub>
                </m:oMath>
              </a14:m>
              <a:r>
                <a:rPr lang="en-US" altLang="ko-KR" sz="1100"/>
                <a:t> </a:t>
              </a:r>
              <a:endParaRPr lang="ko-KR" altLang="en-US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94E1F7DA-C0D8-4C52-BB79-ED38454F32AE}"/>
                </a:ext>
              </a:extLst>
            </xdr:cNvPr>
            <xdr:cNvSpPr txBox="1"/>
          </xdr:nvSpPr>
          <xdr:spPr>
            <a:xfrm>
              <a:off x="13296900" y="1428750"/>
              <a:ext cx="3786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𝑑_4,𝑑_5</a:t>
              </a:r>
              <a:r>
                <a:rPr lang="en-US" altLang="ko-KR" sz="1100"/>
                <a:t> 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628650</xdr:colOff>
      <xdr:row>5</xdr:row>
      <xdr:rowOff>190500</xdr:rowOff>
    </xdr:from>
    <xdr:ext cx="309828" cy="21332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46065EA-A1D8-3A7C-3622-4FDAE506CB49}"/>
                </a:ext>
              </a:extLst>
            </xdr:cNvPr>
            <xdr:cNvSpPr txBox="1"/>
          </xdr:nvSpPr>
          <xdr:spPr>
            <a:xfrm>
              <a:off x="8648700" y="1247775"/>
              <a:ext cx="309828" cy="2133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𝑆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𝑖</m:t>
                        </m:r>
                      </m:sub>
                      <m:sup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𝑖𝑛</m:t>
                            </m:r>
                          </m:e>
                        </m:d>
                      </m:sup>
                    </m:sSubSup>
                  </m:oMath>
                </m:oMathPara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46065EA-A1D8-3A7C-3622-4FDAE506CB49}"/>
                </a:ext>
              </a:extLst>
            </xdr:cNvPr>
            <xdr:cNvSpPr txBox="1"/>
          </xdr:nvSpPr>
          <xdr:spPr>
            <a:xfrm>
              <a:off x="8648700" y="1247775"/>
              <a:ext cx="309828" cy="2133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𝑆_𝑖^((𝑖𝑛)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590550</xdr:colOff>
      <xdr:row>5</xdr:row>
      <xdr:rowOff>200025</xdr:rowOff>
    </xdr:from>
    <xdr:ext cx="380745" cy="2115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C998E1AF-E2B8-481A-BBF8-5E8C2BA7B370}"/>
                </a:ext>
              </a:extLst>
            </xdr:cNvPr>
            <xdr:cNvSpPr txBox="1"/>
          </xdr:nvSpPr>
          <xdr:spPr>
            <a:xfrm>
              <a:off x="9839325" y="1257300"/>
              <a:ext cx="380745" cy="211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𝑆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𝑖</m:t>
                        </m:r>
                      </m:sub>
                      <m:sup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𝑜𝑢𝑡</m:t>
                            </m:r>
                          </m:e>
                        </m:d>
                      </m:sup>
                    </m:sSubSup>
                  </m:oMath>
                </m:oMathPara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C998E1AF-E2B8-481A-BBF8-5E8C2BA7B370}"/>
                </a:ext>
              </a:extLst>
            </xdr:cNvPr>
            <xdr:cNvSpPr txBox="1"/>
          </xdr:nvSpPr>
          <xdr:spPr>
            <a:xfrm>
              <a:off x="9839325" y="1257300"/>
              <a:ext cx="380745" cy="211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𝑆_𝑖^((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𝑜𝑢𝑡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485775</xdr:colOff>
      <xdr:row>5</xdr:row>
      <xdr:rowOff>200025</xdr:rowOff>
    </xdr:from>
    <xdr:ext cx="299761" cy="21467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7750C0E-02DA-4FB2-AC15-F44455256393}"/>
                </a:ext>
              </a:extLst>
            </xdr:cNvPr>
            <xdr:cNvSpPr txBox="1"/>
          </xdr:nvSpPr>
          <xdr:spPr>
            <a:xfrm>
              <a:off x="10963275" y="1257300"/>
              <a:ext cx="299761" cy="2146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𝑆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𝑖</m:t>
                        </m:r>
                      </m:sub>
                      <m:sup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</m:d>
                      </m:sup>
                    </m:sSubSup>
                  </m:oMath>
                </m:oMathPara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7750C0E-02DA-4FB2-AC15-F44455256393}"/>
                </a:ext>
              </a:extLst>
            </xdr:cNvPr>
            <xdr:cNvSpPr txBox="1"/>
          </xdr:nvSpPr>
          <xdr:spPr>
            <a:xfrm>
              <a:off x="10963275" y="1257300"/>
              <a:ext cx="299761" cy="2146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𝑆_𝑖^((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17</xdr:col>
      <xdr:colOff>190500</xdr:colOff>
      <xdr:row>5</xdr:row>
      <xdr:rowOff>57150</xdr:rowOff>
    </xdr:from>
    <xdr:ext cx="239233" cy="1769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B2AB42D-79FC-5DB0-9413-90235491016E}"/>
                </a:ext>
              </a:extLst>
            </xdr:cNvPr>
            <xdr:cNvSpPr txBox="1"/>
          </xdr:nvSpPr>
          <xdr:spPr>
            <a:xfrm>
              <a:off x="13477875" y="1114425"/>
              <a:ext cx="239233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𝛿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</m:oMath>
                </m:oMathPara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B2AB42D-79FC-5DB0-9413-90235491016E}"/>
                </a:ext>
              </a:extLst>
            </xdr:cNvPr>
            <xdr:cNvSpPr txBox="1"/>
          </xdr:nvSpPr>
          <xdr:spPr>
            <a:xfrm>
              <a:off x="13477875" y="1114425"/>
              <a:ext cx="239233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𝛿_(𝑖,𝑑)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161925</xdr:colOff>
      <xdr:row>6</xdr:row>
      <xdr:rowOff>66675</xdr:rowOff>
    </xdr:from>
    <xdr:ext cx="57496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62A1292F-C281-45CD-90B6-6FFFF52324FF}"/>
                </a:ext>
              </a:extLst>
            </xdr:cNvPr>
            <xdr:cNvSpPr txBox="1"/>
          </xdr:nvSpPr>
          <xdr:spPr>
            <a:xfrm>
              <a:off x="11868150" y="1438275"/>
              <a:ext cx="57496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altLang="ko-KR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𝑑</m:t>
                      </m:r>
                    </m:e>
                    <m:sub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  <m:r>
                    <a:rPr lang="en-US" altLang="ko-KR" sz="1100" b="0" i="1">
                      <a:latin typeface="Cambria Math" panose="02040503050406030204" pitchFamily="18" charset="0"/>
                    </a:rPr>
                    <m:t>,</m:t>
                  </m:r>
                  <m:sSub>
                    <m:sSubPr>
                      <m:ctrlPr>
                        <a:rPr lang="en-US" altLang="ko-KR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𝑑</m:t>
                      </m:r>
                    </m:e>
                    <m:sub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  <m:r>
                    <a:rPr lang="en-US" altLang="ko-KR" sz="1100" b="0" i="1">
                      <a:latin typeface="Cambria Math" panose="02040503050406030204" pitchFamily="18" charset="0"/>
                    </a:rPr>
                    <m:t>,</m:t>
                  </m:r>
                  <m:sSub>
                    <m:sSubPr>
                      <m:ctrlPr>
                        <a:rPr lang="en-US" altLang="ko-KR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𝑑</m:t>
                      </m:r>
                    </m:e>
                    <m:sub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3</m:t>
                      </m:r>
                    </m:sub>
                  </m:sSub>
                </m:oMath>
              </a14:m>
              <a:r>
                <a:rPr lang="en-US" altLang="ko-KR" sz="1100"/>
                <a:t> </a:t>
              </a:r>
              <a:endParaRPr lang="ko-KR" altLang="en-US" sz="11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62A1292F-C281-45CD-90B6-6FFFF52324FF}"/>
                </a:ext>
              </a:extLst>
            </xdr:cNvPr>
            <xdr:cNvSpPr txBox="1"/>
          </xdr:nvSpPr>
          <xdr:spPr>
            <a:xfrm>
              <a:off x="11868150" y="1438275"/>
              <a:ext cx="57496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𝑑_1,𝑑_2,𝑑_3</a:t>
              </a:r>
              <a:r>
                <a:rPr lang="en-US" altLang="ko-KR" sz="1100"/>
                <a:t> 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16</xdr:col>
      <xdr:colOff>161925</xdr:colOff>
      <xdr:row>6</xdr:row>
      <xdr:rowOff>66675</xdr:rowOff>
    </xdr:from>
    <xdr:ext cx="37863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CBC3380A-A4FB-443C-AEF9-4F1789BA71F6}"/>
                </a:ext>
              </a:extLst>
            </xdr:cNvPr>
            <xdr:cNvSpPr txBox="1"/>
          </xdr:nvSpPr>
          <xdr:spPr>
            <a:xfrm>
              <a:off x="12763500" y="1438275"/>
              <a:ext cx="3786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altLang="ko-KR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𝑑</m:t>
                      </m:r>
                    </m:e>
                    <m:sub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4</m:t>
                      </m:r>
                    </m:sub>
                  </m:sSub>
                  <m:r>
                    <a:rPr lang="en-US" altLang="ko-KR" sz="1100" b="0" i="1">
                      <a:latin typeface="Cambria Math" panose="02040503050406030204" pitchFamily="18" charset="0"/>
                    </a:rPr>
                    <m:t>,</m:t>
                  </m:r>
                  <m:sSub>
                    <m:sSubPr>
                      <m:ctrlPr>
                        <a:rPr lang="en-US" altLang="ko-KR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𝑑</m:t>
                      </m:r>
                    </m:e>
                    <m:sub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5</m:t>
                      </m:r>
                    </m:sub>
                  </m:sSub>
                </m:oMath>
              </a14:m>
              <a:r>
                <a:rPr lang="en-US" altLang="ko-KR" sz="1100"/>
                <a:t> </a:t>
              </a:r>
              <a:endParaRPr lang="ko-KR" altLang="en-US" sz="1100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CBC3380A-A4FB-443C-AEF9-4F1789BA71F6}"/>
                </a:ext>
              </a:extLst>
            </xdr:cNvPr>
            <xdr:cNvSpPr txBox="1"/>
          </xdr:nvSpPr>
          <xdr:spPr>
            <a:xfrm>
              <a:off x="12763500" y="1438275"/>
              <a:ext cx="3786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𝑑_4,𝑑_5</a:t>
              </a:r>
              <a:r>
                <a:rPr lang="en-US" altLang="ko-KR" sz="1100"/>
                <a:t> 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628650</xdr:colOff>
      <xdr:row>5</xdr:row>
      <xdr:rowOff>190500</xdr:rowOff>
    </xdr:from>
    <xdr:ext cx="309828" cy="21332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9B223A7-850E-4911-ABAF-83977A6EF44E}"/>
                </a:ext>
              </a:extLst>
            </xdr:cNvPr>
            <xdr:cNvSpPr txBox="1"/>
          </xdr:nvSpPr>
          <xdr:spPr>
            <a:xfrm>
              <a:off x="8648700" y="1247775"/>
              <a:ext cx="309828" cy="2133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𝑆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𝑖</m:t>
                        </m:r>
                      </m:sub>
                      <m:sup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𝑖𝑛</m:t>
                            </m:r>
                          </m:e>
                        </m:d>
                      </m:sup>
                    </m:sSubSup>
                  </m:oMath>
                </m:oMathPara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9B223A7-850E-4911-ABAF-83977A6EF44E}"/>
                </a:ext>
              </a:extLst>
            </xdr:cNvPr>
            <xdr:cNvSpPr txBox="1"/>
          </xdr:nvSpPr>
          <xdr:spPr>
            <a:xfrm>
              <a:off x="8648700" y="1247775"/>
              <a:ext cx="309828" cy="2133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𝑆_𝑖^((𝑖𝑛)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590550</xdr:colOff>
      <xdr:row>5</xdr:row>
      <xdr:rowOff>200025</xdr:rowOff>
    </xdr:from>
    <xdr:ext cx="380745" cy="2115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A1E0DF7-BD98-4C85-9FA6-E64F79D05E03}"/>
                </a:ext>
              </a:extLst>
            </xdr:cNvPr>
            <xdr:cNvSpPr txBox="1"/>
          </xdr:nvSpPr>
          <xdr:spPr>
            <a:xfrm>
              <a:off x="9839325" y="1257300"/>
              <a:ext cx="380745" cy="211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𝑆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𝑖</m:t>
                        </m:r>
                      </m:sub>
                      <m:sup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𝑜𝑢𝑡</m:t>
                            </m:r>
                          </m:e>
                        </m:d>
                      </m:sup>
                    </m:sSubSup>
                  </m:oMath>
                </m:oMathPara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A1E0DF7-BD98-4C85-9FA6-E64F79D05E03}"/>
                </a:ext>
              </a:extLst>
            </xdr:cNvPr>
            <xdr:cNvSpPr txBox="1"/>
          </xdr:nvSpPr>
          <xdr:spPr>
            <a:xfrm>
              <a:off x="9839325" y="1257300"/>
              <a:ext cx="380745" cy="211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𝑆_𝑖^((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𝑜𝑢𝑡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485775</xdr:colOff>
      <xdr:row>5</xdr:row>
      <xdr:rowOff>200025</xdr:rowOff>
    </xdr:from>
    <xdr:ext cx="299761" cy="21467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8620817-0B9E-4C35-BD96-C1EC59C18FAA}"/>
                </a:ext>
              </a:extLst>
            </xdr:cNvPr>
            <xdr:cNvSpPr txBox="1"/>
          </xdr:nvSpPr>
          <xdr:spPr>
            <a:xfrm>
              <a:off x="10963275" y="1257300"/>
              <a:ext cx="299761" cy="2146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𝑆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𝑖</m:t>
                        </m:r>
                      </m:sub>
                      <m:sup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</m:d>
                      </m:sup>
                    </m:sSubSup>
                  </m:oMath>
                </m:oMathPara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8620817-0B9E-4C35-BD96-C1EC59C18FAA}"/>
                </a:ext>
              </a:extLst>
            </xdr:cNvPr>
            <xdr:cNvSpPr txBox="1"/>
          </xdr:nvSpPr>
          <xdr:spPr>
            <a:xfrm>
              <a:off x="10963275" y="1257300"/>
              <a:ext cx="299761" cy="2146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𝑆_𝑖^((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17</xdr:col>
      <xdr:colOff>190500</xdr:colOff>
      <xdr:row>5</xdr:row>
      <xdr:rowOff>57150</xdr:rowOff>
    </xdr:from>
    <xdr:ext cx="239233" cy="1769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BEA8C4D-3ADF-4241-A3F2-6BF7BF9048C2}"/>
                </a:ext>
              </a:extLst>
            </xdr:cNvPr>
            <xdr:cNvSpPr txBox="1"/>
          </xdr:nvSpPr>
          <xdr:spPr>
            <a:xfrm>
              <a:off x="13477875" y="1114425"/>
              <a:ext cx="239233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𝛿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</m:oMath>
                </m:oMathPara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BEA8C4D-3ADF-4241-A3F2-6BF7BF9048C2}"/>
                </a:ext>
              </a:extLst>
            </xdr:cNvPr>
            <xdr:cNvSpPr txBox="1"/>
          </xdr:nvSpPr>
          <xdr:spPr>
            <a:xfrm>
              <a:off x="13477875" y="1114425"/>
              <a:ext cx="239233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𝛿_(𝑖,𝑑)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180975</xdr:colOff>
      <xdr:row>6</xdr:row>
      <xdr:rowOff>66675</xdr:rowOff>
    </xdr:from>
    <xdr:ext cx="57496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C78A9481-AC45-29A9-5F18-4285BF64311C}"/>
                </a:ext>
              </a:extLst>
            </xdr:cNvPr>
            <xdr:cNvSpPr txBox="1"/>
          </xdr:nvSpPr>
          <xdr:spPr>
            <a:xfrm>
              <a:off x="11963400" y="1438275"/>
              <a:ext cx="57496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altLang="ko-KR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𝑑</m:t>
                      </m:r>
                    </m:e>
                    <m:sub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  <m:r>
                    <a:rPr lang="en-US" altLang="ko-KR" sz="1100" b="0" i="1">
                      <a:latin typeface="Cambria Math" panose="02040503050406030204" pitchFamily="18" charset="0"/>
                    </a:rPr>
                    <m:t>,</m:t>
                  </m:r>
                  <m:sSub>
                    <m:sSubPr>
                      <m:ctrlPr>
                        <a:rPr lang="en-US" altLang="ko-KR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𝑑</m:t>
                      </m:r>
                    </m:e>
                    <m:sub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  <m:r>
                    <a:rPr lang="en-US" altLang="ko-KR" sz="1100" b="0" i="1">
                      <a:latin typeface="Cambria Math" panose="02040503050406030204" pitchFamily="18" charset="0"/>
                    </a:rPr>
                    <m:t>,</m:t>
                  </m:r>
                  <m:sSub>
                    <m:sSubPr>
                      <m:ctrlPr>
                        <a:rPr lang="en-US" altLang="ko-KR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𝑑</m:t>
                      </m:r>
                    </m:e>
                    <m:sub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3</m:t>
                      </m:r>
                    </m:sub>
                  </m:sSub>
                </m:oMath>
              </a14:m>
              <a:r>
                <a:rPr lang="en-US" altLang="ko-KR" sz="1100"/>
                <a:t> </a:t>
              </a:r>
              <a:endParaRPr lang="ko-KR" altLang="en-US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C78A9481-AC45-29A9-5F18-4285BF64311C}"/>
                </a:ext>
              </a:extLst>
            </xdr:cNvPr>
            <xdr:cNvSpPr txBox="1"/>
          </xdr:nvSpPr>
          <xdr:spPr>
            <a:xfrm>
              <a:off x="11963400" y="1438275"/>
              <a:ext cx="57496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𝑑_1,𝑑_2,𝑑_3</a:t>
              </a:r>
              <a:r>
                <a:rPr lang="en-US" altLang="ko-KR" sz="1100"/>
                <a:t> 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16</xdr:col>
      <xdr:colOff>180975</xdr:colOff>
      <xdr:row>6</xdr:row>
      <xdr:rowOff>66675</xdr:rowOff>
    </xdr:from>
    <xdr:ext cx="37863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30ED5B7E-06E0-411B-B911-44781822B5E3}"/>
                </a:ext>
              </a:extLst>
            </xdr:cNvPr>
            <xdr:cNvSpPr txBox="1"/>
          </xdr:nvSpPr>
          <xdr:spPr>
            <a:xfrm>
              <a:off x="12858750" y="1438275"/>
              <a:ext cx="3786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altLang="ko-KR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𝑑</m:t>
                      </m:r>
                    </m:e>
                    <m:sub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4</m:t>
                      </m:r>
                    </m:sub>
                  </m:sSub>
                  <m:r>
                    <a:rPr lang="en-US" altLang="ko-KR" sz="1100" b="0" i="1">
                      <a:latin typeface="Cambria Math" panose="02040503050406030204" pitchFamily="18" charset="0"/>
                    </a:rPr>
                    <m:t>,</m:t>
                  </m:r>
                  <m:sSub>
                    <m:sSubPr>
                      <m:ctrlPr>
                        <a:rPr lang="en-US" altLang="ko-KR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𝑑</m:t>
                      </m:r>
                    </m:e>
                    <m:sub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5</m:t>
                      </m:r>
                    </m:sub>
                  </m:sSub>
                </m:oMath>
              </a14:m>
              <a:r>
                <a:rPr lang="en-US" altLang="ko-KR" sz="1100"/>
                <a:t> </a:t>
              </a:r>
              <a:endParaRPr lang="ko-KR" altLang="en-US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30ED5B7E-06E0-411B-B911-44781822B5E3}"/>
                </a:ext>
              </a:extLst>
            </xdr:cNvPr>
            <xdr:cNvSpPr txBox="1"/>
          </xdr:nvSpPr>
          <xdr:spPr>
            <a:xfrm>
              <a:off x="12858750" y="1438275"/>
              <a:ext cx="3786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𝑑_4,𝑑_5</a:t>
              </a:r>
              <a:r>
                <a:rPr lang="en-US" altLang="ko-KR" sz="1100"/>
                <a:t> 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628650</xdr:colOff>
      <xdr:row>5</xdr:row>
      <xdr:rowOff>190500</xdr:rowOff>
    </xdr:from>
    <xdr:ext cx="309828" cy="21332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7470FBF-0C0B-4928-BE11-D7770663E073}"/>
                </a:ext>
              </a:extLst>
            </xdr:cNvPr>
            <xdr:cNvSpPr txBox="1"/>
          </xdr:nvSpPr>
          <xdr:spPr>
            <a:xfrm>
              <a:off x="8648700" y="1247775"/>
              <a:ext cx="309828" cy="2133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𝑆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𝑖</m:t>
                        </m:r>
                      </m:sub>
                      <m:sup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𝑖𝑛</m:t>
                            </m:r>
                          </m:e>
                        </m:d>
                      </m:sup>
                    </m:sSubSup>
                  </m:oMath>
                </m:oMathPara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7470FBF-0C0B-4928-BE11-D7770663E073}"/>
                </a:ext>
              </a:extLst>
            </xdr:cNvPr>
            <xdr:cNvSpPr txBox="1"/>
          </xdr:nvSpPr>
          <xdr:spPr>
            <a:xfrm>
              <a:off x="8648700" y="1247775"/>
              <a:ext cx="309828" cy="2133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𝑆_𝑖^((𝑖𝑛)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590550</xdr:colOff>
      <xdr:row>5</xdr:row>
      <xdr:rowOff>200025</xdr:rowOff>
    </xdr:from>
    <xdr:ext cx="380745" cy="2115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8FF0466-9AFB-4C20-AF1C-30BC8D18BC70}"/>
                </a:ext>
              </a:extLst>
            </xdr:cNvPr>
            <xdr:cNvSpPr txBox="1"/>
          </xdr:nvSpPr>
          <xdr:spPr>
            <a:xfrm>
              <a:off x="9839325" y="1257300"/>
              <a:ext cx="380745" cy="211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𝑆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𝑖</m:t>
                        </m:r>
                      </m:sub>
                      <m:sup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𝑜𝑢𝑡</m:t>
                            </m:r>
                          </m:e>
                        </m:d>
                      </m:sup>
                    </m:sSubSup>
                  </m:oMath>
                </m:oMathPara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8FF0466-9AFB-4C20-AF1C-30BC8D18BC70}"/>
                </a:ext>
              </a:extLst>
            </xdr:cNvPr>
            <xdr:cNvSpPr txBox="1"/>
          </xdr:nvSpPr>
          <xdr:spPr>
            <a:xfrm>
              <a:off x="9839325" y="1257300"/>
              <a:ext cx="380745" cy="211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𝑆_𝑖^((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𝑜𝑢𝑡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485775</xdr:colOff>
      <xdr:row>5</xdr:row>
      <xdr:rowOff>200025</xdr:rowOff>
    </xdr:from>
    <xdr:ext cx="299761" cy="21467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3E0923A-B639-4135-9221-F70CF60CB716}"/>
                </a:ext>
              </a:extLst>
            </xdr:cNvPr>
            <xdr:cNvSpPr txBox="1"/>
          </xdr:nvSpPr>
          <xdr:spPr>
            <a:xfrm>
              <a:off x="10963275" y="1257300"/>
              <a:ext cx="299761" cy="2146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𝑆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𝑖</m:t>
                        </m:r>
                      </m:sub>
                      <m:sup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</m:d>
                      </m:sup>
                    </m:sSubSup>
                  </m:oMath>
                </m:oMathPara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3E0923A-B639-4135-9221-F70CF60CB716}"/>
                </a:ext>
              </a:extLst>
            </xdr:cNvPr>
            <xdr:cNvSpPr txBox="1"/>
          </xdr:nvSpPr>
          <xdr:spPr>
            <a:xfrm>
              <a:off x="10963275" y="1257300"/>
              <a:ext cx="299761" cy="2146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𝑆_𝑖^((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17</xdr:col>
      <xdr:colOff>190500</xdr:colOff>
      <xdr:row>5</xdr:row>
      <xdr:rowOff>57150</xdr:rowOff>
    </xdr:from>
    <xdr:ext cx="239233" cy="1769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7B3EE8D-970A-4630-AD40-5CD1F6A3250D}"/>
                </a:ext>
              </a:extLst>
            </xdr:cNvPr>
            <xdr:cNvSpPr txBox="1"/>
          </xdr:nvSpPr>
          <xdr:spPr>
            <a:xfrm>
              <a:off x="13477875" y="1114425"/>
              <a:ext cx="239233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𝛿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</m:oMath>
                </m:oMathPara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7B3EE8D-970A-4630-AD40-5CD1F6A3250D}"/>
                </a:ext>
              </a:extLst>
            </xdr:cNvPr>
            <xdr:cNvSpPr txBox="1"/>
          </xdr:nvSpPr>
          <xdr:spPr>
            <a:xfrm>
              <a:off x="13477875" y="1114425"/>
              <a:ext cx="239233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𝛿_(𝑖,𝑑)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171450</xdr:colOff>
      <xdr:row>6</xdr:row>
      <xdr:rowOff>66675</xdr:rowOff>
    </xdr:from>
    <xdr:ext cx="57496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547A0B8C-8A5F-431E-90C4-BCCB7EBC0897}"/>
                </a:ext>
              </a:extLst>
            </xdr:cNvPr>
            <xdr:cNvSpPr txBox="1"/>
          </xdr:nvSpPr>
          <xdr:spPr>
            <a:xfrm>
              <a:off x="11877675" y="1438275"/>
              <a:ext cx="57496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altLang="ko-KR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𝑑</m:t>
                      </m:r>
                    </m:e>
                    <m:sub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  <m:r>
                    <a:rPr lang="en-US" altLang="ko-KR" sz="1100" b="0" i="1">
                      <a:latin typeface="Cambria Math" panose="02040503050406030204" pitchFamily="18" charset="0"/>
                    </a:rPr>
                    <m:t>,</m:t>
                  </m:r>
                  <m:sSub>
                    <m:sSubPr>
                      <m:ctrlPr>
                        <a:rPr lang="en-US" altLang="ko-KR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𝑑</m:t>
                      </m:r>
                    </m:e>
                    <m:sub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  <m:r>
                    <a:rPr lang="en-US" altLang="ko-KR" sz="1100" b="0" i="1">
                      <a:latin typeface="Cambria Math" panose="02040503050406030204" pitchFamily="18" charset="0"/>
                    </a:rPr>
                    <m:t>,</m:t>
                  </m:r>
                  <m:sSub>
                    <m:sSubPr>
                      <m:ctrlPr>
                        <a:rPr lang="en-US" altLang="ko-KR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𝑑</m:t>
                      </m:r>
                    </m:e>
                    <m:sub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3</m:t>
                      </m:r>
                    </m:sub>
                  </m:sSub>
                </m:oMath>
              </a14:m>
              <a:r>
                <a:rPr lang="en-US" altLang="ko-KR" sz="1100"/>
                <a:t> </a:t>
              </a:r>
              <a:endParaRPr lang="ko-KR" altLang="en-US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547A0B8C-8A5F-431E-90C4-BCCB7EBC0897}"/>
                </a:ext>
              </a:extLst>
            </xdr:cNvPr>
            <xdr:cNvSpPr txBox="1"/>
          </xdr:nvSpPr>
          <xdr:spPr>
            <a:xfrm>
              <a:off x="11877675" y="1438275"/>
              <a:ext cx="57496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𝑑_1,𝑑_2,𝑑_3</a:t>
              </a:r>
              <a:r>
                <a:rPr lang="en-US" altLang="ko-KR" sz="1100"/>
                <a:t> 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16</xdr:col>
      <xdr:colOff>171450</xdr:colOff>
      <xdr:row>6</xdr:row>
      <xdr:rowOff>66675</xdr:rowOff>
    </xdr:from>
    <xdr:ext cx="37863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D441293-6097-4821-A17A-FF2EC14D5940}"/>
                </a:ext>
              </a:extLst>
            </xdr:cNvPr>
            <xdr:cNvSpPr txBox="1"/>
          </xdr:nvSpPr>
          <xdr:spPr>
            <a:xfrm>
              <a:off x="12773025" y="1438275"/>
              <a:ext cx="3786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altLang="ko-KR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𝑑</m:t>
                      </m:r>
                    </m:e>
                    <m:sub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4</m:t>
                      </m:r>
                    </m:sub>
                  </m:sSub>
                  <m:r>
                    <a:rPr lang="en-US" altLang="ko-KR" sz="1100" b="0" i="1">
                      <a:latin typeface="Cambria Math" panose="02040503050406030204" pitchFamily="18" charset="0"/>
                    </a:rPr>
                    <m:t>,</m:t>
                  </m:r>
                  <m:sSub>
                    <m:sSubPr>
                      <m:ctrlPr>
                        <a:rPr lang="en-US" altLang="ko-KR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𝑑</m:t>
                      </m:r>
                    </m:e>
                    <m:sub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5</m:t>
                      </m:r>
                    </m:sub>
                  </m:sSub>
                </m:oMath>
              </a14:m>
              <a:r>
                <a:rPr lang="en-US" altLang="ko-KR" sz="1100"/>
                <a:t> </a:t>
              </a:r>
              <a:endParaRPr lang="ko-KR" altLang="en-US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D441293-6097-4821-A17A-FF2EC14D5940}"/>
                </a:ext>
              </a:extLst>
            </xdr:cNvPr>
            <xdr:cNvSpPr txBox="1"/>
          </xdr:nvSpPr>
          <xdr:spPr>
            <a:xfrm>
              <a:off x="12773025" y="1438275"/>
              <a:ext cx="3786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𝑑_4,𝑑_5</a:t>
              </a:r>
              <a:r>
                <a:rPr lang="en-US" altLang="ko-KR" sz="1100"/>
                <a:t> 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3D9C7-0D36-4404-A8BA-1588F05C0E54}">
  <sheetPr>
    <pageSetUpPr fitToPage="1"/>
  </sheetPr>
  <dimension ref="H5:S31"/>
  <sheetViews>
    <sheetView workbookViewId="0">
      <selection activeCell="L6" sqref="L6:S29"/>
    </sheetView>
  </sheetViews>
  <sheetFormatPr defaultRowHeight="16.5"/>
  <cols>
    <col min="8" max="10" width="9" customWidth="1"/>
    <col min="12" max="12" width="13" customWidth="1"/>
    <col min="13" max="15" width="16.125" customWidth="1"/>
    <col min="16" max="16" width="11.75" customWidth="1"/>
    <col min="19" max="19" width="19.25" customWidth="1"/>
  </cols>
  <sheetData>
    <row r="5" spans="8:19" ht="17.25" thickBot="1"/>
    <row r="6" spans="8:19" ht="24.95" customHeight="1" thickBot="1">
      <c r="H6" s="47" t="s">
        <v>56</v>
      </c>
      <c r="I6" s="48"/>
      <c r="J6" s="49"/>
      <c r="L6" s="52" t="s">
        <v>57</v>
      </c>
      <c r="M6" s="54" t="s">
        <v>93</v>
      </c>
      <c r="N6" s="54" t="s">
        <v>94</v>
      </c>
      <c r="O6" s="54" t="s">
        <v>95</v>
      </c>
      <c r="P6" s="50" t="s">
        <v>96</v>
      </c>
      <c r="Q6" s="50"/>
      <c r="R6" s="51"/>
      <c r="S6" s="54" t="s">
        <v>97</v>
      </c>
    </row>
    <row r="7" spans="8:19" ht="24.95" customHeight="1" thickBot="1">
      <c r="H7" s="35"/>
      <c r="I7" s="31"/>
      <c r="J7" s="32"/>
      <c r="L7" s="55"/>
      <c r="M7" s="55"/>
      <c r="N7" s="55"/>
      <c r="O7" s="55"/>
      <c r="P7" s="32"/>
      <c r="Q7" s="33"/>
      <c r="R7" s="33" t="s">
        <v>50</v>
      </c>
      <c r="S7" s="53"/>
    </row>
    <row r="8" spans="8:19">
      <c r="H8" s="36"/>
      <c r="I8" s="25" t="s">
        <v>1</v>
      </c>
      <c r="J8" s="6"/>
      <c r="L8" s="38" t="s">
        <v>1</v>
      </c>
      <c r="M8" s="16">
        <f>224*244*3</f>
        <v>163968</v>
      </c>
      <c r="N8" s="39">
        <f>224*244*3</f>
        <v>163968</v>
      </c>
      <c r="O8" s="16">
        <v>0</v>
      </c>
      <c r="P8" s="39">
        <v>0</v>
      </c>
      <c r="Q8" s="16">
        <v>0</v>
      </c>
      <c r="R8" s="40">
        <v>0</v>
      </c>
      <c r="S8" s="33" t="s">
        <v>132</v>
      </c>
    </row>
    <row r="9" spans="8:19">
      <c r="H9" s="36"/>
      <c r="I9" s="8" t="s">
        <v>72</v>
      </c>
      <c r="J9" s="6"/>
      <c r="L9" s="41" t="s">
        <v>3</v>
      </c>
      <c r="M9" s="17">
        <f>224 * 244 * 3</f>
        <v>163968</v>
      </c>
      <c r="N9" s="42">
        <f>55 * 55 * 48</f>
        <v>145200</v>
      </c>
      <c r="O9" s="17">
        <v>50</v>
      </c>
      <c r="P9" s="42">
        <v>5250</v>
      </c>
      <c r="Q9" s="17">
        <v>7250</v>
      </c>
      <c r="R9" s="43">
        <v>8125</v>
      </c>
      <c r="S9" s="17" t="s">
        <v>58</v>
      </c>
    </row>
    <row r="10" spans="8:19">
      <c r="H10" s="4" t="s">
        <v>3</v>
      </c>
      <c r="I10" s="37"/>
      <c r="J10" s="9" t="s">
        <v>5</v>
      </c>
      <c r="L10" s="41" t="s">
        <v>5</v>
      </c>
      <c r="M10" s="17">
        <f>224 * 244 * 3</f>
        <v>163968</v>
      </c>
      <c r="N10" s="42">
        <f>55 * 55 * 48</f>
        <v>145200</v>
      </c>
      <c r="O10" s="17">
        <v>50</v>
      </c>
      <c r="P10" s="42">
        <v>5250</v>
      </c>
      <c r="Q10" s="17">
        <v>7250</v>
      </c>
      <c r="R10" s="43">
        <v>8125</v>
      </c>
      <c r="S10" s="17" t="s">
        <v>61</v>
      </c>
    </row>
    <row r="11" spans="8:19">
      <c r="H11" s="7" t="s">
        <v>53</v>
      </c>
      <c r="I11" s="37"/>
      <c r="J11" s="6" t="s">
        <v>52</v>
      </c>
      <c r="L11" s="41" t="s">
        <v>58</v>
      </c>
      <c r="M11" s="17">
        <f>55 * 55 * 48</f>
        <v>145200</v>
      </c>
      <c r="N11" s="42">
        <f>27 * 27 * 48</f>
        <v>34992</v>
      </c>
      <c r="O11" s="17">
        <v>0.15</v>
      </c>
      <c r="P11" s="42">
        <v>52.5</v>
      </c>
      <c r="Q11" s="17">
        <v>72.5</v>
      </c>
      <c r="R11" s="43">
        <v>81.25</v>
      </c>
      <c r="S11" s="17" t="s">
        <v>7</v>
      </c>
    </row>
    <row r="12" spans="8:19">
      <c r="H12" s="4" t="s">
        <v>58</v>
      </c>
      <c r="I12" s="37"/>
      <c r="J12" s="9" t="s">
        <v>61</v>
      </c>
      <c r="L12" s="41" t="s">
        <v>61</v>
      </c>
      <c r="M12" s="17">
        <f>55 * 55 * 48</f>
        <v>145200</v>
      </c>
      <c r="N12" s="42">
        <f>27 * 27 * 48</f>
        <v>34992</v>
      </c>
      <c r="O12" s="17">
        <v>0.15</v>
      </c>
      <c r="P12" s="42">
        <v>52.5</v>
      </c>
      <c r="Q12" s="17">
        <v>72.5</v>
      </c>
      <c r="R12" s="43">
        <v>81.25</v>
      </c>
      <c r="S12" s="17" t="s">
        <v>9</v>
      </c>
    </row>
    <row r="13" spans="8:19">
      <c r="H13" s="36" t="s">
        <v>52</v>
      </c>
      <c r="I13" s="37"/>
      <c r="J13" s="6" t="s">
        <v>52</v>
      </c>
      <c r="L13" s="41" t="s">
        <v>7</v>
      </c>
      <c r="M13" s="17">
        <f>27 * 27 * 48</f>
        <v>34992</v>
      </c>
      <c r="N13" s="42">
        <f>27 * 27 * 128</f>
        <v>93312</v>
      </c>
      <c r="O13" s="17">
        <v>50</v>
      </c>
      <c r="P13" s="42">
        <v>5250</v>
      </c>
      <c r="Q13" s="17">
        <v>7250</v>
      </c>
      <c r="R13" s="43">
        <v>8125</v>
      </c>
      <c r="S13" s="17" t="s">
        <v>60</v>
      </c>
    </row>
    <row r="14" spans="8:19">
      <c r="H14" s="4" t="s">
        <v>7</v>
      </c>
      <c r="I14" s="37"/>
      <c r="J14" s="9" t="s">
        <v>9</v>
      </c>
      <c r="L14" s="41" t="s">
        <v>9</v>
      </c>
      <c r="M14" s="17">
        <f>27 * 27 * 48</f>
        <v>34992</v>
      </c>
      <c r="N14" s="42">
        <f>27 * 27 * 128</f>
        <v>93312</v>
      </c>
      <c r="O14" s="17">
        <v>50</v>
      </c>
      <c r="P14" s="42">
        <v>5250</v>
      </c>
      <c r="Q14" s="17">
        <v>7250</v>
      </c>
      <c r="R14" s="43">
        <v>8125</v>
      </c>
      <c r="S14" s="17" t="s">
        <v>63</v>
      </c>
    </row>
    <row r="15" spans="8:19">
      <c r="H15" s="36" t="s">
        <v>52</v>
      </c>
      <c r="I15" s="37"/>
      <c r="J15" s="6" t="s">
        <v>52</v>
      </c>
      <c r="L15" s="41" t="s">
        <v>59</v>
      </c>
      <c r="M15" s="17">
        <f>27 * 27 * 128</f>
        <v>93312</v>
      </c>
      <c r="N15" s="42">
        <f>13 * 13 * 128</f>
        <v>21632</v>
      </c>
      <c r="O15" s="17">
        <v>0.09</v>
      </c>
      <c r="P15" s="42">
        <v>52.5</v>
      </c>
      <c r="Q15" s="17">
        <v>72.5</v>
      </c>
      <c r="R15" s="43">
        <v>81.25</v>
      </c>
      <c r="S15" s="17" t="s">
        <v>11</v>
      </c>
    </row>
    <row r="16" spans="8:19">
      <c r="H16" s="4" t="s">
        <v>60</v>
      </c>
      <c r="I16" s="37"/>
      <c r="J16" s="9" t="s">
        <v>63</v>
      </c>
      <c r="L16" s="41" t="s">
        <v>62</v>
      </c>
      <c r="M16" s="17">
        <f>27 * 27 * 128</f>
        <v>93312</v>
      </c>
      <c r="N16" s="42">
        <f>13 * 13 * 128</f>
        <v>21632</v>
      </c>
      <c r="O16" s="17">
        <v>0.09</v>
      </c>
      <c r="P16" s="42">
        <v>52.5</v>
      </c>
      <c r="Q16" s="17">
        <v>72.5</v>
      </c>
      <c r="R16" s="43">
        <v>81.25</v>
      </c>
      <c r="S16" s="17" t="s">
        <v>13</v>
      </c>
    </row>
    <row r="17" spans="8:19">
      <c r="H17" s="36" t="s">
        <v>52</v>
      </c>
      <c r="I17" s="37"/>
      <c r="J17" s="6" t="s">
        <v>52</v>
      </c>
      <c r="L17" s="41" t="s">
        <v>11</v>
      </c>
      <c r="M17" s="17">
        <f>13 * 13 * 128</f>
        <v>21632</v>
      </c>
      <c r="N17" s="42">
        <f>13 * 13 * 192</f>
        <v>32448</v>
      </c>
      <c r="O17" s="17">
        <v>50</v>
      </c>
      <c r="P17" s="42">
        <v>5250</v>
      </c>
      <c r="Q17" s="17">
        <v>7250</v>
      </c>
      <c r="R17" s="43">
        <v>8125</v>
      </c>
      <c r="S17" s="17" t="s">
        <v>15</v>
      </c>
    </row>
    <row r="18" spans="8:19">
      <c r="H18" s="4" t="s">
        <v>11</v>
      </c>
      <c r="I18" s="37"/>
      <c r="J18" s="9" t="s">
        <v>13</v>
      </c>
      <c r="L18" s="41" t="s">
        <v>13</v>
      </c>
      <c r="M18" s="17">
        <f>13 * 13 * 128</f>
        <v>21632</v>
      </c>
      <c r="N18" s="42">
        <f>13 * 13 * 192</f>
        <v>32448</v>
      </c>
      <c r="O18" s="17">
        <v>50</v>
      </c>
      <c r="P18" s="42">
        <v>5250</v>
      </c>
      <c r="Q18" s="17">
        <v>7250</v>
      </c>
      <c r="R18" s="43">
        <v>8125</v>
      </c>
      <c r="S18" s="17" t="s">
        <v>17</v>
      </c>
    </row>
    <row r="19" spans="8:19">
      <c r="H19" s="36" t="s">
        <v>52</v>
      </c>
      <c r="I19" s="37"/>
      <c r="J19" s="6" t="s">
        <v>52</v>
      </c>
      <c r="L19" s="41" t="s">
        <v>15</v>
      </c>
      <c r="M19" s="17">
        <f>13 * 13 * 192</f>
        <v>32448</v>
      </c>
      <c r="N19" s="42">
        <f>13 * 13 * 192</f>
        <v>32448</v>
      </c>
      <c r="O19" s="17">
        <v>50</v>
      </c>
      <c r="P19" s="42">
        <v>5250</v>
      </c>
      <c r="Q19" s="17">
        <v>7250</v>
      </c>
      <c r="R19" s="43">
        <v>8125</v>
      </c>
      <c r="S19" s="17" t="s">
        <v>19</v>
      </c>
    </row>
    <row r="20" spans="8:19">
      <c r="H20" s="4" t="s">
        <v>15</v>
      </c>
      <c r="I20" s="37"/>
      <c r="J20" s="9" t="s">
        <v>17</v>
      </c>
      <c r="L20" s="41" t="s">
        <v>17</v>
      </c>
      <c r="M20" s="17">
        <f>13 * 13 * 192</f>
        <v>32448</v>
      </c>
      <c r="N20" s="42">
        <f>13 * 13 * 192</f>
        <v>32448</v>
      </c>
      <c r="O20" s="17">
        <v>50</v>
      </c>
      <c r="P20" s="42">
        <v>5250</v>
      </c>
      <c r="Q20" s="17">
        <v>7250</v>
      </c>
      <c r="R20" s="43">
        <v>8125</v>
      </c>
      <c r="S20" s="17" t="s">
        <v>21</v>
      </c>
    </row>
    <row r="21" spans="8:19">
      <c r="H21" s="36" t="s">
        <v>52</v>
      </c>
      <c r="I21" s="37"/>
      <c r="J21" s="6" t="s">
        <v>52</v>
      </c>
      <c r="L21" s="41" t="s">
        <v>19</v>
      </c>
      <c r="M21" s="17">
        <f>13 * 13 * 192</f>
        <v>32448</v>
      </c>
      <c r="N21" s="42">
        <f>13 * 13 * 126</f>
        <v>21294</v>
      </c>
      <c r="O21" s="17">
        <v>50</v>
      </c>
      <c r="P21" s="42">
        <v>5250</v>
      </c>
      <c r="Q21" s="17">
        <v>7250</v>
      </c>
      <c r="R21" s="43">
        <v>8125</v>
      </c>
      <c r="S21" s="17" t="s">
        <v>64</v>
      </c>
    </row>
    <row r="22" spans="8:19">
      <c r="H22" s="4" t="s">
        <v>19</v>
      </c>
      <c r="I22" s="37"/>
      <c r="J22" s="9" t="s">
        <v>21</v>
      </c>
      <c r="L22" s="41" t="s">
        <v>21</v>
      </c>
      <c r="M22" s="17">
        <f>13 * 13 * 192</f>
        <v>32448</v>
      </c>
      <c r="N22" s="42">
        <f>13 * 13 * 126</f>
        <v>21294</v>
      </c>
      <c r="O22" s="17">
        <v>50</v>
      </c>
      <c r="P22" s="42">
        <v>5250</v>
      </c>
      <c r="Q22" s="17">
        <v>7250</v>
      </c>
      <c r="R22" s="43">
        <v>8125</v>
      </c>
      <c r="S22" s="17" t="s">
        <v>65</v>
      </c>
    </row>
    <row r="23" spans="8:19">
      <c r="H23" s="36" t="s">
        <v>52</v>
      </c>
      <c r="I23" s="37"/>
      <c r="J23" s="6" t="s">
        <v>52</v>
      </c>
      <c r="L23" s="41" t="s">
        <v>64</v>
      </c>
      <c r="M23" s="17">
        <f>13 * 13 * 126</f>
        <v>21294</v>
      </c>
      <c r="N23" s="42">
        <f>6 * 6 * 126</f>
        <v>4536</v>
      </c>
      <c r="O23" s="17">
        <v>0.02</v>
      </c>
      <c r="P23" s="42">
        <v>52.5</v>
      </c>
      <c r="Q23" s="17">
        <v>72.5</v>
      </c>
      <c r="R23" s="43">
        <v>81.25</v>
      </c>
      <c r="S23" s="17" t="s">
        <v>133</v>
      </c>
    </row>
    <row r="24" spans="8:19">
      <c r="H24" s="4" t="s">
        <v>64</v>
      </c>
      <c r="I24" s="37"/>
      <c r="J24" s="9" t="s">
        <v>65</v>
      </c>
      <c r="L24" s="41" t="s">
        <v>65</v>
      </c>
      <c r="M24" s="17">
        <f>13 * 13 * 126</f>
        <v>21294</v>
      </c>
      <c r="N24" s="42">
        <f>6 * 6 * 126</f>
        <v>4536</v>
      </c>
      <c r="O24" s="17">
        <v>0.02</v>
      </c>
      <c r="P24" s="42">
        <v>52.5</v>
      </c>
      <c r="Q24" s="17">
        <v>72.5</v>
      </c>
      <c r="R24" s="43">
        <v>81.25</v>
      </c>
      <c r="S24" s="17" t="s">
        <v>133</v>
      </c>
    </row>
    <row r="25" spans="8:19">
      <c r="H25" s="36" t="s">
        <v>52</v>
      </c>
      <c r="I25" s="37" t="s">
        <v>74</v>
      </c>
      <c r="J25" s="6" t="s">
        <v>52</v>
      </c>
      <c r="L25" s="41" t="s">
        <v>66</v>
      </c>
      <c r="M25" s="17">
        <f>6 * 6 * 126 + 6 * 6 * 126</f>
        <v>9072</v>
      </c>
      <c r="N25" s="42">
        <v>2048</v>
      </c>
      <c r="O25" s="17">
        <v>1</v>
      </c>
      <c r="P25" s="42">
        <v>2625</v>
      </c>
      <c r="Q25" s="17">
        <v>3625</v>
      </c>
      <c r="R25" s="43">
        <v>4062.5</v>
      </c>
      <c r="S25" s="17" t="s">
        <v>134</v>
      </c>
    </row>
    <row r="26" spans="8:19">
      <c r="H26" s="4" t="s">
        <v>66</v>
      </c>
      <c r="I26" s="37"/>
      <c r="J26" s="9" t="s">
        <v>67</v>
      </c>
      <c r="L26" s="41" t="s">
        <v>67</v>
      </c>
      <c r="M26" s="17">
        <f>6 * 6 * 126 + 6 * 6 * 126</f>
        <v>9072</v>
      </c>
      <c r="N26" s="42">
        <v>2048</v>
      </c>
      <c r="O26" s="17">
        <v>1</v>
      </c>
      <c r="P26" s="42">
        <v>2625</v>
      </c>
      <c r="Q26" s="17">
        <v>3625</v>
      </c>
      <c r="R26" s="43">
        <v>4062.5</v>
      </c>
      <c r="S26" s="17" t="s">
        <v>134</v>
      </c>
    </row>
    <row r="27" spans="8:19">
      <c r="H27" s="36" t="s">
        <v>52</v>
      </c>
      <c r="I27" s="37" t="s">
        <v>74</v>
      </c>
      <c r="J27" s="6" t="s">
        <v>52</v>
      </c>
      <c r="L27" s="41" t="s">
        <v>68</v>
      </c>
      <c r="M27" s="17">
        <f>2048 + 2048</f>
        <v>4096</v>
      </c>
      <c r="N27" s="42">
        <v>500</v>
      </c>
      <c r="O27" s="17">
        <v>1</v>
      </c>
      <c r="P27" s="42">
        <v>2625</v>
      </c>
      <c r="Q27" s="17">
        <v>3625</v>
      </c>
      <c r="R27" s="43">
        <v>4062.5</v>
      </c>
      <c r="S27" s="17" t="s">
        <v>49</v>
      </c>
    </row>
    <row r="28" spans="8:19">
      <c r="H28" s="4" t="s">
        <v>68</v>
      </c>
      <c r="I28" s="37"/>
      <c r="J28" s="9" t="s">
        <v>69</v>
      </c>
      <c r="L28" s="41" t="s">
        <v>69</v>
      </c>
      <c r="M28" s="17">
        <f>2048 + 2048</f>
        <v>4096</v>
      </c>
      <c r="N28" s="42">
        <v>500</v>
      </c>
      <c r="O28" s="17">
        <v>1</v>
      </c>
      <c r="P28" s="42">
        <v>2625</v>
      </c>
      <c r="Q28" s="17">
        <v>3625</v>
      </c>
      <c r="R28" s="43">
        <v>4062.5</v>
      </c>
      <c r="S28" s="17" t="s">
        <v>49</v>
      </c>
    </row>
    <row r="29" spans="8:19" ht="17.25" thickBot="1">
      <c r="H29" s="36" t="s">
        <v>73</v>
      </c>
      <c r="I29" s="37"/>
      <c r="J29" s="6" t="s">
        <v>55</v>
      </c>
      <c r="L29" s="44" t="s">
        <v>71</v>
      </c>
      <c r="M29" s="18">
        <v>1000</v>
      </c>
      <c r="N29" s="45">
        <v>1000</v>
      </c>
      <c r="O29" s="18">
        <v>0</v>
      </c>
      <c r="P29" s="45">
        <v>0</v>
      </c>
      <c r="Q29" s="18">
        <v>0</v>
      </c>
      <c r="R29" s="46">
        <v>0</v>
      </c>
      <c r="S29" s="34"/>
    </row>
    <row r="30" spans="8:19">
      <c r="H30" s="36"/>
      <c r="I30" s="25" t="s">
        <v>71</v>
      </c>
      <c r="J30" s="6"/>
    </row>
    <row r="31" spans="8:19" ht="17.25" thickBot="1">
      <c r="H31" s="26"/>
      <c r="I31" s="27"/>
      <c r="J31" s="15"/>
    </row>
  </sheetData>
  <mergeCells count="7">
    <mergeCell ref="S6:S7"/>
    <mergeCell ref="H6:J6"/>
    <mergeCell ref="L6:L7"/>
    <mergeCell ref="M6:M7"/>
    <mergeCell ref="N6:N7"/>
    <mergeCell ref="O6:O7"/>
    <mergeCell ref="P6:R6"/>
  </mergeCells>
  <phoneticPr fontId="1" type="noConversion"/>
  <pageMargins left="0.23622047244094491" right="0.23622047244094491" top="0.23622047244094491" bottom="0.23622047244094491" header="0" footer="0"/>
  <pageSetup paperSize="9" scale="4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A34CF-47C6-4BE8-A36E-A33C28F09A2B}">
  <sheetPr>
    <pageSetUpPr fitToPage="1"/>
  </sheetPr>
  <dimension ref="H5:S25"/>
  <sheetViews>
    <sheetView workbookViewId="0">
      <selection activeCell="V31" sqref="V31"/>
    </sheetView>
  </sheetViews>
  <sheetFormatPr defaultRowHeight="16.5"/>
  <cols>
    <col min="8" max="8" width="5.625" customWidth="1"/>
    <col min="9" max="9" width="9" customWidth="1"/>
    <col min="10" max="10" width="5.625" customWidth="1"/>
    <col min="12" max="12" width="13" customWidth="1"/>
    <col min="13" max="15" width="16.125" customWidth="1"/>
    <col min="16" max="16" width="11.75" customWidth="1"/>
    <col min="19" max="19" width="19.25" customWidth="1"/>
  </cols>
  <sheetData>
    <row r="5" spans="8:19" ht="17.25" thickBot="1"/>
    <row r="6" spans="8:19" ht="24.95" customHeight="1" thickBot="1">
      <c r="H6" s="47" t="s">
        <v>56</v>
      </c>
      <c r="I6" s="48"/>
      <c r="J6" s="49"/>
      <c r="L6" s="52" t="s">
        <v>57</v>
      </c>
      <c r="M6" s="54" t="s">
        <v>93</v>
      </c>
      <c r="N6" s="54" t="s">
        <v>94</v>
      </c>
      <c r="O6" s="54" t="s">
        <v>95</v>
      </c>
      <c r="P6" s="50" t="s">
        <v>96</v>
      </c>
      <c r="Q6" s="50"/>
      <c r="R6" s="51"/>
      <c r="S6" s="54" t="s">
        <v>97</v>
      </c>
    </row>
    <row r="7" spans="8:19" ht="24.95" customHeight="1" thickBot="1">
      <c r="H7" s="23"/>
      <c r="I7" s="22"/>
      <c r="J7" s="14"/>
      <c r="L7" s="55"/>
      <c r="M7" s="55"/>
      <c r="N7" s="55"/>
      <c r="O7" s="55"/>
      <c r="P7" s="14"/>
      <c r="Q7" s="13"/>
      <c r="R7" s="13" t="s">
        <v>50</v>
      </c>
      <c r="S7" s="53"/>
    </row>
    <row r="8" spans="8:19">
      <c r="H8" s="24"/>
      <c r="I8" s="25" t="s">
        <v>1</v>
      </c>
      <c r="J8" s="6"/>
      <c r="L8" s="16" t="s">
        <v>1</v>
      </c>
      <c r="M8" s="16">
        <f>224 * 244</f>
        <v>54656</v>
      </c>
      <c r="N8" s="16">
        <f>224 * 244</f>
        <v>54656</v>
      </c>
      <c r="O8" s="16">
        <v>0</v>
      </c>
      <c r="P8" s="16">
        <v>0</v>
      </c>
      <c r="Q8" s="16">
        <v>0</v>
      </c>
      <c r="R8" s="16">
        <v>0</v>
      </c>
      <c r="S8" s="33" t="s">
        <v>98</v>
      </c>
    </row>
    <row r="9" spans="8:19">
      <c r="H9" s="24"/>
      <c r="I9" s="5" t="s">
        <v>52</v>
      </c>
      <c r="J9" s="6"/>
      <c r="L9" s="17" t="s">
        <v>26</v>
      </c>
      <c r="M9" s="17">
        <f>224 * 244</f>
        <v>54656</v>
      </c>
      <c r="N9" s="17">
        <f>96 * 54 * 54</f>
        <v>279936</v>
      </c>
      <c r="O9" s="17">
        <v>50</v>
      </c>
      <c r="P9" s="17">
        <v>48000</v>
      </c>
      <c r="Q9" s="17">
        <v>54000</v>
      </c>
      <c r="R9" s="17">
        <v>66000</v>
      </c>
      <c r="S9" s="17" t="s">
        <v>99</v>
      </c>
    </row>
    <row r="10" spans="8:19">
      <c r="H10" s="24"/>
      <c r="I10" s="25" t="s">
        <v>26</v>
      </c>
      <c r="J10" s="6"/>
      <c r="L10" s="17" t="s">
        <v>76</v>
      </c>
      <c r="M10" s="17">
        <f>96 * 54 * 54</f>
        <v>279936</v>
      </c>
      <c r="N10" s="17">
        <f>96 * 26 * 26</f>
        <v>64896</v>
      </c>
      <c r="O10" s="17">
        <v>0.28000000000000003</v>
      </c>
      <c r="P10" s="17">
        <v>480</v>
      </c>
      <c r="Q10" s="17">
        <v>540</v>
      </c>
      <c r="R10" s="17">
        <v>660</v>
      </c>
      <c r="S10" s="17" t="s">
        <v>100</v>
      </c>
    </row>
    <row r="11" spans="8:19">
      <c r="H11" s="24"/>
      <c r="I11" s="5" t="s">
        <v>52</v>
      </c>
      <c r="J11" s="6"/>
      <c r="L11" s="17" t="s">
        <v>75</v>
      </c>
      <c r="M11" s="17">
        <f>96 * 26 * 26</f>
        <v>64896</v>
      </c>
      <c r="N11" s="17">
        <f>256 * 26 * 26</f>
        <v>173056</v>
      </c>
      <c r="O11" s="17">
        <v>50</v>
      </c>
      <c r="P11" s="17">
        <v>48000</v>
      </c>
      <c r="Q11" s="17">
        <v>54000</v>
      </c>
      <c r="R11" s="17">
        <v>66000</v>
      </c>
      <c r="S11" s="17" t="s">
        <v>101</v>
      </c>
    </row>
    <row r="12" spans="8:19">
      <c r="H12" s="24"/>
      <c r="I12" s="25" t="s">
        <v>76</v>
      </c>
      <c r="J12" s="6"/>
      <c r="L12" s="17" t="s">
        <v>79</v>
      </c>
      <c r="M12" s="17">
        <f>256 * 26 * 26</f>
        <v>173056</v>
      </c>
      <c r="N12" s="17">
        <f>256 * 12 * 12</f>
        <v>36864</v>
      </c>
      <c r="O12" s="17">
        <v>0.17</v>
      </c>
      <c r="P12" s="17">
        <v>480</v>
      </c>
      <c r="Q12" s="17">
        <v>540</v>
      </c>
      <c r="R12" s="17">
        <v>660</v>
      </c>
      <c r="S12" s="17" t="s">
        <v>102</v>
      </c>
    </row>
    <row r="13" spans="8:19">
      <c r="H13" s="24"/>
      <c r="I13" s="5" t="s">
        <v>52</v>
      </c>
      <c r="J13" s="6"/>
      <c r="L13" s="17" t="s">
        <v>77</v>
      </c>
      <c r="M13" s="17">
        <f>256 * 12 * 12</f>
        <v>36864</v>
      </c>
      <c r="N13" s="17">
        <f>384 * 12 * 12</f>
        <v>55296</v>
      </c>
      <c r="O13" s="17">
        <v>50</v>
      </c>
      <c r="P13" s="17">
        <v>48000</v>
      </c>
      <c r="Q13" s="17">
        <v>54000</v>
      </c>
      <c r="R13" s="17">
        <v>66000</v>
      </c>
      <c r="S13" s="17" t="s">
        <v>103</v>
      </c>
    </row>
    <row r="14" spans="8:19">
      <c r="H14" s="24"/>
      <c r="I14" s="25" t="s">
        <v>75</v>
      </c>
      <c r="J14" s="6"/>
      <c r="L14" s="17" t="s">
        <v>82</v>
      </c>
      <c r="M14" s="17">
        <f>384 * 12 * 12</f>
        <v>55296</v>
      </c>
      <c r="N14" s="17">
        <f>384 * 5 * 5</f>
        <v>9600</v>
      </c>
      <c r="O14" s="17">
        <v>0.06</v>
      </c>
      <c r="P14" s="17">
        <v>480</v>
      </c>
      <c r="Q14" s="17">
        <v>540</v>
      </c>
      <c r="R14" s="17">
        <v>660</v>
      </c>
      <c r="S14" s="17" t="s">
        <v>104</v>
      </c>
    </row>
    <row r="15" spans="8:19">
      <c r="H15" s="24"/>
      <c r="I15" s="5" t="s">
        <v>52</v>
      </c>
      <c r="J15" s="6"/>
      <c r="L15" s="17" t="s">
        <v>78</v>
      </c>
      <c r="M15" s="17">
        <f>384 * 5 * 5</f>
        <v>9600</v>
      </c>
      <c r="N15" s="17">
        <v>10</v>
      </c>
      <c r="O15" s="17">
        <v>50</v>
      </c>
      <c r="P15" s="17">
        <v>48000</v>
      </c>
      <c r="Q15" s="17">
        <v>54000</v>
      </c>
      <c r="R15" s="17">
        <v>66000</v>
      </c>
      <c r="S15" s="17" t="s">
        <v>71</v>
      </c>
    </row>
    <row r="16" spans="8:19" ht="17.25" thickBot="1">
      <c r="H16" s="24"/>
      <c r="I16" s="25" t="s">
        <v>79</v>
      </c>
      <c r="J16" s="6"/>
      <c r="L16" s="18" t="s">
        <v>70</v>
      </c>
      <c r="M16" s="18">
        <v>10</v>
      </c>
      <c r="N16" s="18">
        <v>10</v>
      </c>
      <c r="O16" s="18">
        <v>0</v>
      </c>
      <c r="P16" s="18">
        <v>0</v>
      </c>
      <c r="Q16" s="18">
        <v>0</v>
      </c>
      <c r="R16" s="18">
        <v>0</v>
      </c>
      <c r="S16" s="56"/>
    </row>
    <row r="17" spans="8:10">
      <c r="H17" s="24"/>
      <c r="I17" s="5" t="s">
        <v>52</v>
      </c>
      <c r="J17" s="6"/>
    </row>
    <row r="18" spans="8:10">
      <c r="H18" s="24"/>
      <c r="I18" s="25" t="s">
        <v>77</v>
      </c>
      <c r="J18" s="6"/>
    </row>
    <row r="19" spans="8:10">
      <c r="H19" s="24"/>
      <c r="I19" s="5" t="s">
        <v>52</v>
      </c>
      <c r="J19" s="6"/>
    </row>
    <row r="20" spans="8:10">
      <c r="H20" s="24"/>
      <c r="I20" s="25" t="s">
        <v>82</v>
      </c>
      <c r="J20" s="6"/>
    </row>
    <row r="21" spans="8:10">
      <c r="H21" s="24"/>
      <c r="I21" s="5" t="s">
        <v>52</v>
      </c>
      <c r="J21" s="6"/>
    </row>
    <row r="22" spans="8:10">
      <c r="H22" s="24"/>
      <c r="I22" s="25" t="s">
        <v>78</v>
      </c>
      <c r="J22" s="6"/>
    </row>
    <row r="23" spans="8:10">
      <c r="H23" s="24"/>
      <c r="I23" s="5" t="s">
        <v>52</v>
      </c>
      <c r="J23" s="6"/>
    </row>
    <row r="24" spans="8:10">
      <c r="H24" s="24"/>
      <c r="I24" s="25" t="s">
        <v>70</v>
      </c>
      <c r="J24" s="6"/>
    </row>
    <row r="25" spans="8:10" ht="17.25" thickBot="1">
      <c r="H25" s="29"/>
      <c r="I25" s="12"/>
      <c r="J25" s="21"/>
    </row>
  </sheetData>
  <mergeCells count="7">
    <mergeCell ref="S6:S7"/>
    <mergeCell ref="P6:R6"/>
    <mergeCell ref="H6:J6"/>
    <mergeCell ref="L6:L7"/>
    <mergeCell ref="M6:M7"/>
    <mergeCell ref="N6:N7"/>
    <mergeCell ref="O6:O7"/>
  </mergeCells>
  <phoneticPr fontId="1" type="noConversion"/>
  <pageMargins left="0.23622047244094491" right="0.23622047244094491" top="0.23622047244094491" bottom="0.23622047244094491" header="0" footer="0"/>
  <pageSetup paperSize="9" scale="4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01B07-956C-4425-934E-FDCBDF590B44}">
  <sheetPr>
    <pageSetUpPr fitToPage="1"/>
  </sheetPr>
  <dimension ref="H5:S47"/>
  <sheetViews>
    <sheetView workbookViewId="0">
      <selection activeCell="C48" sqref="C48"/>
    </sheetView>
  </sheetViews>
  <sheetFormatPr defaultRowHeight="16.5"/>
  <cols>
    <col min="8" max="8" width="9" customWidth="1"/>
    <col min="9" max="9" width="3.25" customWidth="1"/>
    <col min="10" max="10" width="9" customWidth="1"/>
    <col min="12" max="12" width="13" customWidth="1"/>
    <col min="13" max="15" width="16.125" customWidth="1"/>
    <col min="16" max="16" width="11.75" customWidth="1"/>
    <col min="19" max="19" width="19.25" customWidth="1"/>
  </cols>
  <sheetData>
    <row r="5" spans="8:19" ht="17.25" thickBot="1"/>
    <row r="6" spans="8:19" ht="24.95" customHeight="1" thickBot="1">
      <c r="H6" s="47" t="s">
        <v>56</v>
      </c>
      <c r="I6" s="48"/>
      <c r="J6" s="49"/>
      <c r="L6" s="52" t="s">
        <v>57</v>
      </c>
      <c r="M6" s="54" t="s">
        <v>93</v>
      </c>
      <c r="N6" s="54" t="s">
        <v>94</v>
      </c>
      <c r="O6" s="54" t="s">
        <v>95</v>
      </c>
      <c r="P6" s="50" t="s">
        <v>96</v>
      </c>
      <c r="Q6" s="50"/>
      <c r="R6" s="51"/>
      <c r="S6" s="54" t="s">
        <v>97</v>
      </c>
    </row>
    <row r="7" spans="8:19" ht="24.95" customHeight="1" thickBot="1">
      <c r="H7" s="1"/>
      <c r="I7" s="2"/>
      <c r="J7" s="3"/>
      <c r="L7" s="55"/>
      <c r="M7" s="55"/>
      <c r="N7" s="55"/>
      <c r="O7" s="55"/>
      <c r="P7" s="32"/>
      <c r="Q7" s="33"/>
      <c r="R7" s="33" t="s">
        <v>50</v>
      </c>
      <c r="S7" s="53"/>
    </row>
    <row r="8" spans="8:19">
      <c r="H8" s="4" t="s">
        <v>1</v>
      </c>
      <c r="I8" s="37"/>
      <c r="J8" s="6"/>
      <c r="L8" s="16" t="s">
        <v>1</v>
      </c>
      <c r="M8" s="16">
        <f>224*244*3</f>
        <v>163968</v>
      </c>
      <c r="N8" s="16">
        <f>224*244*3</f>
        <v>163968</v>
      </c>
      <c r="O8" s="16">
        <v>0</v>
      </c>
      <c r="P8" s="16">
        <v>0</v>
      </c>
      <c r="Q8" s="16">
        <v>0</v>
      </c>
      <c r="R8" s="16">
        <v>0</v>
      </c>
      <c r="S8" s="33" t="s">
        <v>2</v>
      </c>
    </row>
    <row r="9" spans="8:19">
      <c r="H9" s="7" t="s">
        <v>53</v>
      </c>
      <c r="I9" s="37"/>
      <c r="J9" s="6"/>
      <c r="L9" s="17" t="s">
        <v>3</v>
      </c>
      <c r="M9" s="17">
        <f>224*244*3</f>
        <v>163968</v>
      </c>
      <c r="N9" s="17">
        <f t="shared" ref="N9:N14" si="0">56 * 56 * 64</f>
        <v>200704</v>
      </c>
      <c r="O9" s="17">
        <v>50</v>
      </c>
      <c r="P9" s="17">
        <v>500</v>
      </c>
      <c r="Q9" s="57">
        <v>666.66669999999999</v>
      </c>
      <c r="R9" s="57">
        <v>888.88890000000004</v>
      </c>
      <c r="S9" s="17" t="s">
        <v>105</v>
      </c>
    </row>
    <row r="10" spans="8:19">
      <c r="H10" s="4" t="s">
        <v>3</v>
      </c>
      <c r="I10" s="8" t="s">
        <v>51</v>
      </c>
      <c r="J10" s="9" t="s">
        <v>5</v>
      </c>
      <c r="L10" s="17" t="s">
        <v>4</v>
      </c>
      <c r="M10" s="17">
        <f>112 * 112 * 64</f>
        <v>802816</v>
      </c>
      <c r="N10" s="17">
        <f t="shared" si="0"/>
        <v>200704</v>
      </c>
      <c r="O10" s="17">
        <v>50</v>
      </c>
      <c r="P10" s="17">
        <v>500</v>
      </c>
      <c r="Q10" s="57">
        <v>666.66669999999999</v>
      </c>
      <c r="R10" s="57">
        <v>888.88890000000004</v>
      </c>
      <c r="S10" s="17" t="s">
        <v>9</v>
      </c>
    </row>
    <row r="11" spans="8:19">
      <c r="H11" s="7" t="s">
        <v>53</v>
      </c>
      <c r="I11" s="37"/>
      <c r="J11" s="10" t="s">
        <v>53</v>
      </c>
      <c r="L11" s="17" t="s">
        <v>6</v>
      </c>
      <c r="M11" s="17">
        <f>(56 * 56 * 64) + (56 * 56 * 64)</f>
        <v>401408</v>
      </c>
      <c r="N11" s="17">
        <f t="shared" si="0"/>
        <v>200704</v>
      </c>
      <c r="O11" s="17">
        <v>50</v>
      </c>
      <c r="P11" s="17">
        <v>500</v>
      </c>
      <c r="Q11" s="57">
        <v>666.66669999999999</v>
      </c>
      <c r="R11" s="57">
        <v>888.88890000000004</v>
      </c>
      <c r="S11" s="17" t="s">
        <v>11</v>
      </c>
    </row>
    <row r="12" spans="8:19">
      <c r="H12" s="11" t="s">
        <v>7</v>
      </c>
      <c r="I12" s="8" t="s">
        <v>54</v>
      </c>
      <c r="J12" s="9" t="s">
        <v>9</v>
      </c>
      <c r="L12" s="17" t="s">
        <v>8</v>
      </c>
      <c r="M12" s="17">
        <f>56 * 56 * 64</f>
        <v>200704</v>
      </c>
      <c r="N12" s="17">
        <f t="shared" si="0"/>
        <v>200704</v>
      </c>
      <c r="O12" s="17">
        <v>50</v>
      </c>
      <c r="P12" s="17">
        <v>500</v>
      </c>
      <c r="Q12" s="57">
        <v>666.66669999999999</v>
      </c>
      <c r="R12" s="57">
        <v>888.88890000000004</v>
      </c>
      <c r="S12" s="17" t="s">
        <v>106</v>
      </c>
    </row>
    <row r="13" spans="8:19">
      <c r="H13" s="7" t="s">
        <v>53</v>
      </c>
      <c r="I13" s="37"/>
      <c r="J13" s="10" t="s">
        <v>53</v>
      </c>
      <c r="L13" s="17" t="s">
        <v>10</v>
      </c>
      <c r="M13" s="17">
        <f>56 * 56 * 64</f>
        <v>200704</v>
      </c>
      <c r="N13" s="17">
        <f t="shared" si="0"/>
        <v>200704</v>
      </c>
      <c r="O13" s="17">
        <v>50</v>
      </c>
      <c r="P13" s="17">
        <v>500</v>
      </c>
      <c r="Q13" s="57">
        <v>666.66669999999999</v>
      </c>
      <c r="R13" s="57">
        <v>888.88890000000004</v>
      </c>
      <c r="S13" s="17" t="s">
        <v>107</v>
      </c>
    </row>
    <row r="14" spans="8:19">
      <c r="H14" s="4" t="s">
        <v>10</v>
      </c>
      <c r="I14" s="8" t="s">
        <v>51</v>
      </c>
      <c r="J14" s="9" t="s">
        <v>12</v>
      </c>
      <c r="L14" s="17" t="s">
        <v>12</v>
      </c>
      <c r="M14" s="17">
        <f>(56 * 56 * 64) + (56 * 56 * 64)</f>
        <v>401408</v>
      </c>
      <c r="N14" s="17">
        <f t="shared" si="0"/>
        <v>200704</v>
      </c>
      <c r="O14" s="17">
        <v>50</v>
      </c>
      <c r="P14" s="17">
        <v>500</v>
      </c>
      <c r="Q14" s="57">
        <v>666.66669999999999</v>
      </c>
      <c r="R14" s="57">
        <v>888.88890000000004</v>
      </c>
      <c r="S14" s="17" t="s">
        <v>17</v>
      </c>
    </row>
    <row r="15" spans="8:19">
      <c r="H15" s="7" t="s">
        <v>53</v>
      </c>
      <c r="I15" s="37"/>
      <c r="J15" s="10" t="s">
        <v>53</v>
      </c>
      <c r="L15" s="17" t="s">
        <v>14</v>
      </c>
      <c r="M15" s="17">
        <f>(56 * 56 * 64) + (56 * 56 * 64)</f>
        <v>401408</v>
      </c>
      <c r="N15" s="17">
        <f xml:space="preserve"> 28 * 28 * 128</f>
        <v>100352</v>
      </c>
      <c r="O15" s="17">
        <v>50</v>
      </c>
      <c r="P15" s="17">
        <v>500</v>
      </c>
      <c r="Q15" s="57">
        <v>666.66669999999999</v>
      </c>
      <c r="R15" s="57">
        <v>888.88890000000004</v>
      </c>
      <c r="S15" s="17" t="s">
        <v>19</v>
      </c>
    </row>
    <row r="16" spans="8:19">
      <c r="H16" s="4" t="s">
        <v>14</v>
      </c>
      <c r="I16" s="8" t="s">
        <v>54</v>
      </c>
      <c r="J16" s="9" t="s">
        <v>16</v>
      </c>
      <c r="L16" s="17" t="s">
        <v>16</v>
      </c>
      <c r="M16" s="17">
        <f>56 * 56 * 64</f>
        <v>200704</v>
      </c>
      <c r="N16" s="17">
        <f>56 * 56 * 64</f>
        <v>200704</v>
      </c>
      <c r="O16" s="17">
        <v>50</v>
      </c>
      <c r="P16" s="17">
        <v>500</v>
      </c>
      <c r="Q16" s="57">
        <v>666.66669999999999</v>
      </c>
      <c r="R16" s="57">
        <v>888.88890000000004</v>
      </c>
      <c r="S16" s="17" t="s">
        <v>108</v>
      </c>
    </row>
    <row r="17" spans="8:19">
      <c r="H17" s="7" t="s">
        <v>53</v>
      </c>
      <c r="I17" s="37"/>
      <c r="J17" s="10" t="s">
        <v>53</v>
      </c>
      <c r="L17" s="17" t="s">
        <v>18</v>
      </c>
      <c r="M17" s="17">
        <f>28 * 28 * 128</f>
        <v>100352</v>
      </c>
      <c r="N17" s="17">
        <f>28 * 28 * 128</f>
        <v>100352</v>
      </c>
      <c r="O17" s="17">
        <v>50</v>
      </c>
      <c r="P17" s="17">
        <v>500</v>
      </c>
      <c r="Q17" s="57">
        <v>666.66669999999999</v>
      </c>
      <c r="R17" s="57">
        <v>888.88890000000004</v>
      </c>
      <c r="S17" s="17" t="s">
        <v>109</v>
      </c>
    </row>
    <row r="18" spans="8:19">
      <c r="H18" s="4" t="s">
        <v>18</v>
      </c>
      <c r="I18" s="8" t="s">
        <v>51</v>
      </c>
      <c r="J18" s="9" t="s">
        <v>20</v>
      </c>
      <c r="L18" s="17" t="s">
        <v>20</v>
      </c>
      <c r="M18" s="17">
        <f>(28 * 28 * 128) + (56 * 56 * 64)</f>
        <v>301056</v>
      </c>
      <c r="N18" s="17">
        <f>28 * 28 * 128</f>
        <v>100352</v>
      </c>
      <c r="O18" s="17">
        <v>50</v>
      </c>
      <c r="P18" s="17">
        <v>500</v>
      </c>
      <c r="Q18" s="57">
        <v>666.66669999999999</v>
      </c>
      <c r="R18" s="57">
        <v>888.88890000000004</v>
      </c>
      <c r="S18" s="17" t="s">
        <v>110</v>
      </c>
    </row>
    <row r="19" spans="8:19">
      <c r="H19" s="7" t="s">
        <v>53</v>
      </c>
      <c r="I19" s="37"/>
      <c r="J19" s="10" t="s">
        <v>53</v>
      </c>
      <c r="L19" s="17" t="s">
        <v>22</v>
      </c>
      <c r="M19" s="17">
        <f>(28 * 28 * 128) + (28 * 28 * 128)</f>
        <v>200704</v>
      </c>
      <c r="N19" s="17">
        <f>28 * 28 * 128</f>
        <v>100352</v>
      </c>
      <c r="O19" s="17">
        <v>50</v>
      </c>
      <c r="P19" s="17">
        <v>500</v>
      </c>
      <c r="Q19" s="57">
        <v>666.66669999999999</v>
      </c>
      <c r="R19" s="57">
        <v>888.88890000000004</v>
      </c>
      <c r="S19" s="17" t="s">
        <v>111</v>
      </c>
    </row>
    <row r="20" spans="8:19">
      <c r="H20" s="4" t="s">
        <v>22</v>
      </c>
      <c r="I20" s="8" t="s">
        <v>54</v>
      </c>
      <c r="J20" s="9" t="s">
        <v>23</v>
      </c>
      <c r="L20" s="17" t="s">
        <v>23</v>
      </c>
      <c r="M20" s="17">
        <f>28 * 28 * 128</f>
        <v>100352</v>
      </c>
      <c r="N20" s="17">
        <f>28 * 28 * 128</f>
        <v>100352</v>
      </c>
      <c r="O20" s="17">
        <v>50</v>
      </c>
      <c r="P20" s="17">
        <v>500</v>
      </c>
      <c r="Q20" s="57">
        <v>666.66669999999999</v>
      </c>
      <c r="R20" s="57">
        <v>888.88890000000004</v>
      </c>
      <c r="S20" s="17" t="s">
        <v>112</v>
      </c>
    </row>
    <row r="21" spans="8:19">
      <c r="H21" s="7" t="s">
        <v>53</v>
      </c>
      <c r="I21" s="37"/>
      <c r="J21" s="10" t="s">
        <v>53</v>
      </c>
      <c r="L21" s="17" t="s">
        <v>27</v>
      </c>
      <c r="M21" s="17">
        <f>28 * 28 * 128</f>
        <v>100352</v>
      </c>
      <c r="N21" s="17">
        <f>28 * 28 * 128</f>
        <v>100352</v>
      </c>
      <c r="O21" s="17">
        <v>50</v>
      </c>
      <c r="P21" s="17">
        <v>500</v>
      </c>
      <c r="Q21" s="57">
        <v>666.66669999999999</v>
      </c>
      <c r="R21" s="57">
        <v>888.88890000000004</v>
      </c>
      <c r="S21" s="17" t="s">
        <v>113</v>
      </c>
    </row>
    <row r="22" spans="8:19">
      <c r="H22" s="4" t="s">
        <v>27</v>
      </c>
      <c r="I22" s="8" t="s">
        <v>51</v>
      </c>
      <c r="J22" s="9" t="s">
        <v>28</v>
      </c>
      <c r="L22" s="17" t="s">
        <v>28</v>
      </c>
      <c r="M22" s="17">
        <f>(28 * 28 * 128) + (28 * 28 * 128)</f>
        <v>200704</v>
      </c>
      <c r="N22" s="17">
        <f>28 * 28 * 128</f>
        <v>100352</v>
      </c>
      <c r="O22" s="17">
        <v>50</v>
      </c>
      <c r="P22" s="17">
        <v>500</v>
      </c>
      <c r="Q22" s="57">
        <v>666.66669999999999</v>
      </c>
      <c r="R22" s="57">
        <v>888.88890000000004</v>
      </c>
      <c r="S22" s="17" t="s">
        <v>114</v>
      </c>
    </row>
    <row r="23" spans="8:19">
      <c r="H23" s="7" t="s">
        <v>53</v>
      </c>
      <c r="I23" s="37"/>
      <c r="J23" s="10" t="s">
        <v>53</v>
      </c>
      <c r="L23" s="17" t="s">
        <v>29</v>
      </c>
      <c r="M23" s="17">
        <f>(28 * 28 * 128) + (28 * 28 * 128)</f>
        <v>200704</v>
      </c>
      <c r="N23" s="17">
        <f>14 * 14 * 256</f>
        <v>50176</v>
      </c>
      <c r="O23" s="17">
        <v>50</v>
      </c>
      <c r="P23" s="17">
        <v>500</v>
      </c>
      <c r="Q23" s="57">
        <v>666.66669999999999</v>
      </c>
      <c r="R23" s="57">
        <v>888.88890000000004</v>
      </c>
      <c r="S23" s="17" t="s">
        <v>115</v>
      </c>
    </row>
    <row r="24" spans="8:19">
      <c r="H24" s="4" t="s">
        <v>29</v>
      </c>
      <c r="I24" s="8" t="s">
        <v>54</v>
      </c>
      <c r="J24" s="9" t="s">
        <v>30</v>
      </c>
      <c r="L24" s="17" t="s">
        <v>30</v>
      </c>
      <c r="M24" s="17">
        <f>28 * 28 * 128</f>
        <v>100352</v>
      </c>
      <c r="N24" s="17">
        <f>28 * 28 * 128</f>
        <v>100352</v>
      </c>
      <c r="O24" s="17">
        <v>50</v>
      </c>
      <c r="P24" s="17">
        <v>500</v>
      </c>
      <c r="Q24" s="57">
        <v>666.66669999999999</v>
      </c>
      <c r="R24" s="57">
        <v>888.88890000000004</v>
      </c>
      <c r="S24" s="17" t="s">
        <v>116</v>
      </c>
    </row>
    <row r="25" spans="8:19">
      <c r="H25" s="7" t="s">
        <v>53</v>
      </c>
      <c r="I25" s="37"/>
      <c r="J25" s="10" t="s">
        <v>53</v>
      </c>
      <c r="L25" s="17" t="s">
        <v>31</v>
      </c>
      <c r="M25" s="17">
        <f>14 * 14 * 256</f>
        <v>50176</v>
      </c>
      <c r="N25" s="17">
        <f>14 * 14 * 256</f>
        <v>50176</v>
      </c>
      <c r="O25" s="17">
        <v>50</v>
      </c>
      <c r="P25" s="17">
        <v>500</v>
      </c>
      <c r="Q25" s="57">
        <v>666.66669999999999</v>
      </c>
      <c r="R25" s="57">
        <v>888.88890000000004</v>
      </c>
      <c r="S25" s="17" t="s">
        <v>117</v>
      </c>
    </row>
    <row r="26" spans="8:19">
      <c r="H26" s="4" t="s">
        <v>31</v>
      </c>
      <c r="I26" s="8" t="s">
        <v>51</v>
      </c>
      <c r="J26" s="9" t="s">
        <v>32</v>
      </c>
      <c r="L26" s="17" t="s">
        <v>32</v>
      </c>
      <c r="M26" s="17">
        <f>(14 * 14 * 256) + (28 * 28 * 128)</f>
        <v>150528</v>
      </c>
      <c r="N26" s="17">
        <f t="shared" ref="N26:N34" si="1">14 * 14 * 256</f>
        <v>50176</v>
      </c>
      <c r="O26" s="17">
        <v>50</v>
      </c>
      <c r="P26" s="17">
        <v>500</v>
      </c>
      <c r="Q26" s="57">
        <v>666.66669999999999</v>
      </c>
      <c r="R26" s="57">
        <v>888.88890000000004</v>
      </c>
      <c r="S26" s="17" t="s">
        <v>118</v>
      </c>
    </row>
    <row r="27" spans="8:19">
      <c r="H27" s="7" t="s">
        <v>53</v>
      </c>
      <c r="I27" s="37"/>
      <c r="J27" s="10" t="s">
        <v>53</v>
      </c>
      <c r="L27" s="17" t="s">
        <v>33</v>
      </c>
      <c r="M27" s="17">
        <f>(14 * 14 * 256) + (14 * 14 * 256)</f>
        <v>100352</v>
      </c>
      <c r="N27" s="17">
        <f t="shared" si="1"/>
        <v>50176</v>
      </c>
      <c r="O27" s="17">
        <v>50</v>
      </c>
      <c r="P27" s="17">
        <v>500</v>
      </c>
      <c r="Q27" s="57">
        <v>666.66669999999999</v>
      </c>
      <c r="R27" s="57">
        <v>888.88890000000004</v>
      </c>
      <c r="S27" s="17" t="s">
        <v>119</v>
      </c>
    </row>
    <row r="28" spans="8:19">
      <c r="H28" s="4" t="s">
        <v>33</v>
      </c>
      <c r="I28" s="8" t="s">
        <v>54</v>
      </c>
      <c r="J28" s="9" t="s">
        <v>34</v>
      </c>
      <c r="L28" s="17" t="s">
        <v>34</v>
      </c>
      <c r="M28" s="17">
        <f>14 * 14 * 256</f>
        <v>50176</v>
      </c>
      <c r="N28" s="17">
        <f t="shared" si="1"/>
        <v>50176</v>
      </c>
      <c r="O28" s="17">
        <v>50</v>
      </c>
      <c r="P28" s="17">
        <v>500</v>
      </c>
      <c r="Q28" s="57">
        <v>666.66669999999999</v>
      </c>
      <c r="R28" s="57">
        <v>888.88890000000004</v>
      </c>
      <c r="S28" s="17" t="s">
        <v>120</v>
      </c>
    </row>
    <row r="29" spans="8:19">
      <c r="H29" s="7" t="s">
        <v>53</v>
      </c>
      <c r="I29" s="37"/>
      <c r="J29" s="10" t="s">
        <v>53</v>
      </c>
      <c r="L29" s="17" t="s">
        <v>35</v>
      </c>
      <c r="M29" s="17">
        <f>14 * 14 * 256</f>
        <v>50176</v>
      </c>
      <c r="N29" s="17">
        <f t="shared" si="1"/>
        <v>50176</v>
      </c>
      <c r="O29" s="17">
        <v>50</v>
      </c>
      <c r="P29" s="17">
        <v>500</v>
      </c>
      <c r="Q29" s="57">
        <v>666.66669999999999</v>
      </c>
      <c r="R29" s="57">
        <v>888.88890000000004</v>
      </c>
      <c r="S29" s="17" t="s">
        <v>121</v>
      </c>
    </row>
    <row r="30" spans="8:19">
      <c r="H30" s="4" t="s">
        <v>35</v>
      </c>
      <c r="I30" s="8" t="s">
        <v>51</v>
      </c>
      <c r="J30" s="9" t="s">
        <v>36</v>
      </c>
      <c r="L30" s="17" t="s">
        <v>36</v>
      </c>
      <c r="M30" s="17">
        <f>(14 * 14 * 256) + (14 * 14 * 256)</f>
        <v>100352</v>
      </c>
      <c r="N30" s="17">
        <f t="shared" si="1"/>
        <v>50176</v>
      </c>
      <c r="O30" s="17">
        <v>50</v>
      </c>
      <c r="P30" s="17">
        <v>500</v>
      </c>
      <c r="Q30" s="57">
        <v>666.66669999999999</v>
      </c>
      <c r="R30" s="57">
        <v>888.88890000000004</v>
      </c>
      <c r="S30" s="17" t="s">
        <v>122</v>
      </c>
    </row>
    <row r="31" spans="8:19">
      <c r="H31" s="7" t="s">
        <v>53</v>
      </c>
      <c r="I31" s="37"/>
      <c r="J31" s="10" t="s">
        <v>53</v>
      </c>
      <c r="L31" s="17" t="s">
        <v>37</v>
      </c>
      <c r="M31" s="17">
        <f>(14 * 14 * 256) + (14 * 14 * 256)</f>
        <v>100352</v>
      </c>
      <c r="N31" s="17">
        <f t="shared" si="1"/>
        <v>50176</v>
      </c>
      <c r="O31" s="17">
        <v>50</v>
      </c>
      <c r="P31" s="17">
        <v>500</v>
      </c>
      <c r="Q31" s="57">
        <v>666.66669999999999</v>
      </c>
      <c r="R31" s="57">
        <v>888.88890000000004</v>
      </c>
      <c r="S31" s="17" t="s">
        <v>123</v>
      </c>
    </row>
    <row r="32" spans="8:19">
      <c r="H32" s="4" t="s">
        <v>37</v>
      </c>
      <c r="I32" s="8" t="s">
        <v>54</v>
      </c>
      <c r="J32" s="9" t="s">
        <v>38</v>
      </c>
      <c r="L32" s="17" t="s">
        <v>38</v>
      </c>
      <c r="M32" s="17">
        <f>14 * 14 * 256</f>
        <v>50176</v>
      </c>
      <c r="N32" s="17">
        <f t="shared" si="1"/>
        <v>50176</v>
      </c>
      <c r="O32" s="17">
        <v>50</v>
      </c>
      <c r="P32" s="17">
        <v>500</v>
      </c>
      <c r="Q32" s="57">
        <v>666.66669999999999</v>
      </c>
      <c r="R32" s="57">
        <v>888.88890000000004</v>
      </c>
      <c r="S32" s="17" t="s">
        <v>124</v>
      </c>
    </row>
    <row r="33" spans="8:19">
      <c r="H33" s="7" t="s">
        <v>53</v>
      </c>
      <c r="I33" s="37"/>
      <c r="J33" s="10" t="s">
        <v>53</v>
      </c>
      <c r="L33" s="17" t="s">
        <v>39</v>
      </c>
      <c r="M33" s="17">
        <f>14 * 14 * 256</f>
        <v>50176</v>
      </c>
      <c r="N33" s="17">
        <f t="shared" si="1"/>
        <v>50176</v>
      </c>
      <c r="O33" s="17">
        <v>50</v>
      </c>
      <c r="P33" s="17">
        <v>500</v>
      </c>
      <c r="Q33" s="57">
        <v>666.66669999999999</v>
      </c>
      <c r="R33" s="57">
        <v>888.88890000000004</v>
      </c>
      <c r="S33" s="17" t="s">
        <v>125</v>
      </c>
    </row>
    <row r="34" spans="8:19">
      <c r="H34" s="4" t="s">
        <v>39</v>
      </c>
      <c r="I34" s="8" t="s">
        <v>51</v>
      </c>
      <c r="J34" s="9" t="s">
        <v>40</v>
      </c>
      <c r="L34" s="17" t="s">
        <v>40</v>
      </c>
      <c r="M34" s="17">
        <f>(14 * 14 * 256) + (14 * 14 * 256)</f>
        <v>100352</v>
      </c>
      <c r="N34" s="17">
        <f t="shared" si="1"/>
        <v>50176</v>
      </c>
      <c r="O34" s="17">
        <v>50</v>
      </c>
      <c r="P34" s="17">
        <v>500</v>
      </c>
      <c r="Q34" s="57">
        <v>666.66669999999999</v>
      </c>
      <c r="R34" s="57">
        <v>888.88890000000004</v>
      </c>
      <c r="S34" s="17" t="s">
        <v>126</v>
      </c>
    </row>
    <row r="35" spans="8:19">
      <c r="H35" s="7" t="s">
        <v>53</v>
      </c>
      <c r="I35" s="37"/>
      <c r="J35" s="10" t="s">
        <v>53</v>
      </c>
      <c r="L35" s="17" t="s">
        <v>41</v>
      </c>
      <c r="M35" s="17">
        <f>(14 * 14 * 256) + (14 * 14 * 256)</f>
        <v>100352</v>
      </c>
      <c r="N35" s="17">
        <f>7 * 7 * 512</f>
        <v>25088</v>
      </c>
      <c r="O35" s="17">
        <v>50</v>
      </c>
      <c r="P35" s="17">
        <v>500</v>
      </c>
      <c r="Q35" s="57">
        <v>666.66669999999999</v>
      </c>
      <c r="R35" s="57">
        <v>888.88890000000004</v>
      </c>
      <c r="S35" s="17" t="s">
        <v>127</v>
      </c>
    </row>
    <row r="36" spans="8:19">
      <c r="H36" s="4" t="s">
        <v>41</v>
      </c>
      <c r="I36" s="8" t="s">
        <v>54</v>
      </c>
      <c r="J36" s="9" t="s">
        <v>42</v>
      </c>
      <c r="L36" s="17" t="s">
        <v>42</v>
      </c>
      <c r="M36" s="17">
        <f>14 * 14 * 256</f>
        <v>50176</v>
      </c>
      <c r="N36" s="17">
        <f>14 * 14 * 256</f>
        <v>50176</v>
      </c>
      <c r="O36" s="17">
        <v>50</v>
      </c>
      <c r="P36" s="17">
        <v>500</v>
      </c>
      <c r="Q36" s="57">
        <v>666.66669999999999</v>
      </c>
      <c r="R36" s="57">
        <v>888.88890000000004</v>
      </c>
      <c r="S36" s="17" t="s">
        <v>128</v>
      </c>
    </row>
    <row r="37" spans="8:19">
      <c r="H37" s="7" t="s">
        <v>53</v>
      </c>
      <c r="I37" s="37"/>
      <c r="J37" s="10" t="s">
        <v>53</v>
      </c>
      <c r="L37" s="17" t="s">
        <v>43</v>
      </c>
      <c r="M37" s="17">
        <f>7 * 7 * 512</f>
        <v>25088</v>
      </c>
      <c r="N37" s="17">
        <f>7 * 7 * 512</f>
        <v>25088</v>
      </c>
      <c r="O37" s="17">
        <v>50</v>
      </c>
      <c r="P37" s="17">
        <v>500</v>
      </c>
      <c r="Q37" s="57">
        <v>666.66669999999999</v>
      </c>
      <c r="R37" s="57">
        <v>888.88890000000004</v>
      </c>
      <c r="S37" s="17" t="s">
        <v>129</v>
      </c>
    </row>
    <row r="38" spans="8:19">
      <c r="H38" s="4" t="s">
        <v>43</v>
      </c>
      <c r="I38" s="8" t="s">
        <v>51</v>
      </c>
      <c r="J38" s="9" t="s">
        <v>44</v>
      </c>
      <c r="L38" s="17" t="s">
        <v>44</v>
      </c>
      <c r="M38" s="17">
        <f>(7 * 7 * 512) + (14 * 14 * 256)</f>
        <v>75264</v>
      </c>
      <c r="N38" s="17">
        <f>7 * 7 * 512</f>
        <v>25088</v>
      </c>
      <c r="O38" s="17">
        <v>50</v>
      </c>
      <c r="P38" s="17">
        <v>500</v>
      </c>
      <c r="Q38" s="57">
        <v>666.66669999999999</v>
      </c>
      <c r="R38" s="57">
        <v>888.88890000000004</v>
      </c>
      <c r="S38" s="17" t="s">
        <v>130</v>
      </c>
    </row>
    <row r="39" spans="8:19">
      <c r="H39" s="7" t="s">
        <v>53</v>
      </c>
      <c r="I39" s="37"/>
      <c r="J39" s="10" t="s">
        <v>53</v>
      </c>
      <c r="L39" s="17" t="s">
        <v>45</v>
      </c>
      <c r="M39" s="17">
        <f>(7 * 7 * 512) + (7 * 7 * 512)</f>
        <v>50176</v>
      </c>
      <c r="N39" s="17">
        <f>7 * 7 * 512</f>
        <v>25088</v>
      </c>
      <c r="O39" s="17">
        <v>50</v>
      </c>
      <c r="P39" s="17">
        <v>500</v>
      </c>
      <c r="Q39" s="57">
        <v>666.66669999999999</v>
      </c>
      <c r="R39" s="57">
        <v>888.88890000000004</v>
      </c>
      <c r="S39" s="17" t="s">
        <v>47</v>
      </c>
    </row>
    <row r="40" spans="8:19">
      <c r="H40" s="4" t="s">
        <v>45</v>
      </c>
      <c r="I40" s="8" t="s">
        <v>54</v>
      </c>
      <c r="J40" s="9" t="s">
        <v>46</v>
      </c>
      <c r="L40" s="17" t="s">
        <v>46</v>
      </c>
      <c r="M40" s="17">
        <f>7 * 7 * 512</f>
        <v>25088</v>
      </c>
      <c r="N40" s="17">
        <f>7 * 7 * 512</f>
        <v>25088</v>
      </c>
      <c r="O40" s="17">
        <v>50</v>
      </c>
      <c r="P40" s="17">
        <v>500</v>
      </c>
      <c r="Q40" s="57">
        <v>666.66669999999999</v>
      </c>
      <c r="R40" s="57">
        <v>888.88890000000004</v>
      </c>
      <c r="S40" s="17" t="s">
        <v>131</v>
      </c>
    </row>
    <row r="41" spans="8:19">
      <c r="H41" s="7" t="s">
        <v>53</v>
      </c>
      <c r="I41" s="8" t="s">
        <v>55</v>
      </c>
      <c r="J41" s="10"/>
      <c r="L41" s="17" t="s">
        <v>47</v>
      </c>
      <c r="M41" s="17">
        <f>(7 * 7 * 512) + (7 * 7 * 512)</f>
        <v>50176</v>
      </c>
      <c r="N41" s="17">
        <f>7 * 7 * 512</f>
        <v>25088</v>
      </c>
      <c r="O41" s="17">
        <v>50</v>
      </c>
      <c r="P41" s="17">
        <v>500</v>
      </c>
      <c r="Q41" s="57">
        <v>666.66669999999999</v>
      </c>
      <c r="R41" s="57">
        <v>888.88890000000004</v>
      </c>
      <c r="S41" s="17" t="s">
        <v>48</v>
      </c>
    </row>
    <row r="42" spans="8:19">
      <c r="H42" s="4" t="s">
        <v>47</v>
      </c>
      <c r="I42" s="8"/>
      <c r="J42" s="10"/>
      <c r="L42" s="17" t="s">
        <v>48</v>
      </c>
      <c r="M42" s="17">
        <f>7 * 7 * 512</f>
        <v>25088</v>
      </c>
      <c r="N42" s="17">
        <v>10</v>
      </c>
      <c r="O42" s="17">
        <v>1</v>
      </c>
      <c r="P42" s="17">
        <v>250</v>
      </c>
      <c r="Q42" s="57">
        <v>333.33330000000001</v>
      </c>
      <c r="R42" s="57">
        <v>444.44439999999997</v>
      </c>
      <c r="S42" s="17" t="s">
        <v>49</v>
      </c>
    </row>
    <row r="43" spans="8:19" ht="17.25" thickBot="1">
      <c r="H43" s="7" t="s">
        <v>53</v>
      </c>
      <c r="I43" s="37"/>
      <c r="J43" s="10"/>
      <c r="L43" s="18" t="s">
        <v>49</v>
      </c>
      <c r="M43" s="18">
        <v>10</v>
      </c>
      <c r="N43" s="18">
        <v>10</v>
      </c>
      <c r="O43" s="18">
        <v>0</v>
      </c>
      <c r="P43" s="18">
        <v>0</v>
      </c>
      <c r="Q43" s="18">
        <v>0</v>
      </c>
      <c r="R43" s="18">
        <v>0</v>
      </c>
      <c r="S43" s="34"/>
    </row>
    <row r="44" spans="8:19">
      <c r="H44" s="4" t="s">
        <v>48</v>
      </c>
      <c r="I44" s="8"/>
      <c r="J44" s="6"/>
    </row>
    <row r="45" spans="8:19">
      <c r="H45" s="7" t="s">
        <v>53</v>
      </c>
      <c r="I45" s="19"/>
      <c r="J45" s="20"/>
    </row>
    <row r="46" spans="8:19">
      <c r="H46" s="4" t="s">
        <v>49</v>
      </c>
      <c r="I46" s="19"/>
      <c r="J46" s="28"/>
    </row>
    <row r="47" spans="8:19" ht="17.25" thickBot="1">
      <c r="H47" s="29"/>
      <c r="I47" s="12"/>
      <c r="J47" s="21"/>
    </row>
  </sheetData>
  <mergeCells count="7">
    <mergeCell ref="S6:S7"/>
    <mergeCell ref="H6:J6"/>
    <mergeCell ref="L6:L7"/>
    <mergeCell ref="M6:M7"/>
    <mergeCell ref="N6:N7"/>
    <mergeCell ref="O6:O7"/>
    <mergeCell ref="P6:R6"/>
  </mergeCells>
  <phoneticPr fontId="1" type="noConversion"/>
  <pageMargins left="0.23622047244094491" right="0.23622047244094491" top="0.23622047244094491" bottom="0.23622047244094491" header="0" footer="0"/>
  <pageSetup paperSize="9" scale="44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4A613-9862-4558-8304-74E23C4FD7F3}">
  <sheetPr>
    <pageSetUpPr fitToPage="1"/>
  </sheetPr>
  <dimension ref="H5:S53"/>
  <sheetViews>
    <sheetView tabSelected="1" workbookViewId="0">
      <selection activeCell="F46" sqref="F46"/>
    </sheetView>
  </sheetViews>
  <sheetFormatPr defaultRowHeight="16.5"/>
  <cols>
    <col min="8" max="8" width="5.625" customWidth="1"/>
    <col min="9" max="9" width="9" customWidth="1"/>
    <col min="10" max="10" width="5.625" customWidth="1"/>
    <col min="12" max="12" width="13" customWidth="1"/>
    <col min="13" max="15" width="16.125" customWidth="1"/>
    <col min="16" max="16" width="11.75" customWidth="1"/>
    <col min="19" max="19" width="19.25" customWidth="1"/>
  </cols>
  <sheetData>
    <row r="5" spans="8:19" ht="17.25" thickBot="1"/>
    <row r="6" spans="8:19" ht="24.95" customHeight="1" thickBot="1">
      <c r="H6" s="47" t="s">
        <v>56</v>
      </c>
      <c r="I6" s="48"/>
      <c r="J6" s="49"/>
      <c r="L6" s="52" t="s">
        <v>57</v>
      </c>
      <c r="M6" s="54" t="s">
        <v>93</v>
      </c>
      <c r="N6" s="54" t="s">
        <v>94</v>
      </c>
      <c r="O6" s="54" t="s">
        <v>95</v>
      </c>
      <c r="P6" s="50" t="s">
        <v>96</v>
      </c>
      <c r="Q6" s="50"/>
      <c r="R6" s="51"/>
      <c r="S6" s="54" t="s">
        <v>97</v>
      </c>
    </row>
    <row r="7" spans="8:19" ht="24.95" customHeight="1" thickBot="1">
      <c r="H7" s="1"/>
      <c r="I7" s="2"/>
      <c r="J7" s="3"/>
      <c r="L7" s="55"/>
      <c r="M7" s="55"/>
      <c r="N7" s="55"/>
      <c r="O7" s="55"/>
      <c r="P7" s="32"/>
      <c r="Q7" s="33"/>
      <c r="R7" s="33" t="s">
        <v>50</v>
      </c>
      <c r="S7" s="53"/>
    </row>
    <row r="8" spans="8:19">
      <c r="H8" s="30"/>
      <c r="I8" s="25" t="s">
        <v>0</v>
      </c>
      <c r="J8" s="28"/>
      <c r="L8" s="16" t="s">
        <v>0</v>
      </c>
      <c r="M8" s="16">
        <f>224 * 244 * 3</f>
        <v>163968</v>
      </c>
      <c r="N8" s="16">
        <f>224 * 244 * 3</f>
        <v>163968</v>
      </c>
      <c r="O8" s="16">
        <v>0</v>
      </c>
      <c r="P8" s="16">
        <v>0</v>
      </c>
      <c r="Q8" s="16">
        <v>0</v>
      </c>
      <c r="R8" s="16">
        <v>0</v>
      </c>
      <c r="S8" s="33" t="s">
        <v>26</v>
      </c>
    </row>
    <row r="9" spans="8:19">
      <c r="H9" s="30"/>
      <c r="I9" s="37" t="s">
        <v>52</v>
      </c>
      <c r="J9" s="28"/>
      <c r="L9" s="17" t="s">
        <v>26</v>
      </c>
      <c r="M9" s="17">
        <f>224 * 244 * 3</f>
        <v>163968</v>
      </c>
      <c r="N9" s="17">
        <f>224 * 244 * 64</f>
        <v>3497984</v>
      </c>
      <c r="O9" s="17">
        <v>50</v>
      </c>
      <c r="P9" s="17">
        <v>1000</v>
      </c>
      <c r="Q9" s="17">
        <v>1400</v>
      </c>
      <c r="R9" s="17">
        <v>2400</v>
      </c>
      <c r="S9" s="17" t="s">
        <v>75</v>
      </c>
    </row>
    <row r="10" spans="8:19">
      <c r="H10" s="30"/>
      <c r="I10" s="25" t="s">
        <v>26</v>
      </c>
      <c r="J10" s="28"/>
      <c r="L10" s="17" t="s">
        <v>75</v>
      </c>
      <c r="M10" s="17">
        <f>224 * 244 * 64</f>
        <v>3497984</v>
      </c>
      <c r="N10" s="17">
        <f>224 * 244 * 64</f>
        <v>3497984</v>
      </c>
      <c r="O10" s="17">
        <v>50</v>
      </c>
      <c r="P10" s="17">
        <v>1000</v>
      </c>
      <c r="Q10" s="17">
        <v>1400</v>
      </c>
      <c r="R10" s="17">
        <v>2400</v>
      </c>
      <c r="S10" s="17" t="s">
        <v>76</v>
      </c>
    </row>
    <row r="11" spans="8:19">
      <c r="H11" s="30"/>
      <c r="I11" s="37" t="s">
        <v>52</v>
      </c>
      <c r="J11" s="28"/>
      <c r="L11" s="17" t="s">
        <v>76</v>
      </c>
      <c r="M11" s="17">
        <f>224 * 244 * 64</f>
        <v>3497984</v>
      </c>
      <c r="N11" s="17">
        <f>112 * 112 * 64</f>
        <v>802816</v>
      </c>
      <c r="O11" s="17">
        <v>3.5</v>
      </c>
      <c r="P11" s="17">
        <v>10</v>
      </c>
      <c r="Q11" s="17">
        <v>14</v>
      </c>
      <c r="R11" s="17">
        <v>24</v>
      </c>
      <c r="S11" s="17" t="s">
        <v>77</v>
      </c>
    </row>
    <row r="12" spans="8:19">
      <c r="H12" s="30"/>
      <c r="I12" s="25" t="s">
        <v>75</v>
      </c>
      <c r="J12" s="28"/>
      <c r="L12" s="17" t="s">
        <v>77</v>
      </c>
      <c r="M12" s="17">
        <f>112 * 112 * 64</f>
        <v>802816</v>
      </c>
      <c r="N12" s="17">
        <f>112 * 112 * 128</f>
        <v>1605632</v>
      </c>
      <c r="O12" s="17">
        <v>50</v>
      </c>
      <c r="P12" s="17">
        <v>1000</v>
      </c>
      <c r="Q12" s="17">
        <v>1400</v>
      </c>
      <c r="R12" s="17">
        <v>2400</v>
      </c>
      <c r="S12" s="17" t="s">
        <v>78</v>
      </c>
    </row>
    <row r="13" spans="8:19">
      <c r="H13" s="30"/>
      <c r="I13" s="37" t="s">
        <v>52</v>
      </c>
      <c r="J13" s="28"/>
      <c r="L13" s="17" t="s">
        <v>78</v>
      </c>
      <c r="M13" s="17">
        <f>112 * 112 * 128</f>
        <v>1605632</v>
      </c>
      <c r="N13" s="17">
        <f>112 * 112 * 128</f>
        <v>1605632</v>
      </c>
      <c r="O13" s="17">
        <v>50</v>
      </c>
      <c r="P13" s="17">
        <v>1000</v>
      </c>
      <c r="Q13" s="17">
        <v>1400</v>
      </c>
      <c r="R13" s="17">
        <v>2400</v>
      </c>
      <c r="S13" s="17" t="s">
        <v>79</v>
      </c>
    </row>
    <row r="14" spans="8:19">
      <c r="H14" s="30"/>
      <c r="I14" s="25" t="s">
        <v>76</v>
      </c>
      <c r="J14" s="28"/>
      <c r="L14" s="17" t="s">
        <v>79</v>
      </c>
      <c r="M14" s="17">
        <f>112 * 112 * 128</f>
        <v>1605632</v>
      </c>
      <c r="N14" s="17">
        <f>56 * 56 * 128</f>
        <v>401408</v>
      </c>
      <c r="O14" s="17">
        <v>1.6</v>
      </c>
      <c r="P14" s="17">
        <v>10</v>
      </c>
      <c r="Q14" s="17">
        <v>14</v>
      </c>
      <c r="R14" s="17">
        <v>24</v>
      </c>
      <c r="S14" s="17" t="s">
        <v>80</v>
      </c>
    </row>
    <row r="15" spans="8:19">
      <c r="H15" s="30"/>
      <c r="I15" s="37" t="s">
        <v>52</v>
      </c>
      <c r="J15" s="28"/>
      <c r="L15" s="17" t="s">
        <v>80</v>
      </c>
      <c r="M15" s="17">
        <f>56 * 56 * 128</f>
        <v>401408</v>
      </c>
      <c r="N15" s="17">
        <f>56 * 56 * 256</f>
        <v>802816</v>
      </c>
      <c r="O15" s="17">
        <v>50</v>
      </c>
      <c r="P15" s="17">
        <v>1000</v>
      </c>
      <c r="Q15" s="17">
        <v>1400</v>
      </c>
      <c r="R15" s="17">
        <v>2400</v>
      </c>
      <c r="S15" s="17" t="s">
        <v>81</v>
      </c>
    </row>
    <row r="16" spans="8:19">
      <c r="H16" s="30"/>
      <c r="I16" s="25" t="s">
        <v>77</v>
      </c>
      <c r="J16" s="28"/>
      <c r="L16" s="17" t="s">
        <v>81</v>
      </c>
      <c r="M16" s="17">
        <f>56 * 56 * 256</f>
        <v>802816</v>
      </c>
      <c r="N16" s="17">
        <f>56 * 56 * 256</f>
        <v>802816</v>
      </c>
      <c r="O16" s="17">
        <v>50</v>
      </c>
      <c r="P16" s="17">
        <v>1000</v>
      </c>
      <c r="Q16" s="17">
        <v>1400</v>
      </c>
      <c r="R16" s="17">
        <v>2400</v>
      </c>
      <c r="S16" s="17" t="s">
        <v>24</v>
      </c>
    </row>
    <row r="17" spans="8:19">
      <c r="H17" s="30"/>
      <c r="I17" s="37" t="s">
        <v>52</v>
      </c>
      <c r="J17" s="28"/>
      <c r="L17" s="17" t="s">
        <v>24</v>
      </c>
      <c r="M17" s="17">
        <f>56 * 56 * 256</f>
        <v>802816</v>
      </c>
      <c r="N17" s="17">
        <f>56 * 56 * 256</f>
        <v>802816</v>
      </c>
      <c r="O17" s="17">
        <v>50</v>
      </c>
      <c r="P17" s="17">
        <v>1000</v>
      </c>
      <c r="Q17" s="17">
        <v>1400</v>
      </c>
      <c r="R17" s="17">
        <v>2400</v>
      </c>
      <c r="S17" s="17" t="s">
        <v>82</v>
      </c>
    </row>
    <row r="18" spans="8:19">
      <c r="H18" s="30"/>
      <c r="I18" s="25" t="s">
        <v>78</v>
      </c>
      <c r="J18" s="28"/>
      <c r="L18" s="17" t="s">
        <v>82</v>
      </c>
      <c r="M18" s="17">
        <f>56 * 56 * 256</f>
        <v>802816</v>
      </c>
      <c r="N18" s="17">
        <f>28 * 28 * 256</f>
        <v>200704</v>
      </c>
      <c r="O18" s="17">
        <v>0.8</v>
      </c>
      <c r="P18" s="17">
        <v>10</v>
      </c>
      <c r="Q18" s="17">
        <v>14</v>
      </c>
      <c r="R18" s="17">
        <v>24</v>
      </c>
      <c r="S18" s="17" t="s">
        <v>25</v>
      </c>
    </row>
    <row r="19" spans="8:19">
      <c r="H19" s="30"/>
      <c r="I19" s="37" t="s">
        <v>52</v>
      </c>
      <c r="J19" s="28"/>
      <c r="L19" s="17" t="s">
        <v>25</v>
      </c>
      <c r="M19" s="17">
        <f>28 * 28 * 256</f>
        <v>200704</v>
      </c>
      <c r="N19" s="17">
        <f>28 * 28 * 512</f>
        <v>401408</v>
      </c>
      <c r="O19" s="17">
        <v>50</v>
      </c>
      <c r="P19" s="17">
        <v>1000</v>
      </c>
      <c r="Q19" s="17">
        <v>1400</v>
      </c>
      <c r="R19" s="17">
        <v>2400</v>
      </c>
      <c r="S19" s="17" t="s">
        <v>83</v>
      </c>
    </row>
    <row r="20" spans="8:19">
      <c r="H20" s="30"/>
      <c r="I20" s="25" t="s">
        <v>79</v>
      </c>
      <c r="J20" s="28"/>
      <c r="L20" s="17" t="s">
        <v>83</v>
      </c>
      <c r="M20" s="17">
        <f>28 * 28 * 512</f>
        <v>401408</v>
      </c>
      <c r="N20" s="17">
        <f>28 * 28 * 512</f>
        <v>401408</v>
      </c>
      <c r="O20" s="17">
        <v>50</v>
      </c>
      <c r="P20" s="17">
        <v>1000</v>
      </c>
      <c r="Q20" s="17">
        <v>1400</v>
      </c>
      <c r="R20" s="17">
        <v>2400</v>
      </c>
      <c r="S20" s="17" t="s">
        <v>135</v>
      </c>
    </row>
    <row r="21" spans="8:19">
      <c r="H21" s="30"/>
      <c r="I21" s="37" t="s">
        <v>52</v>
      </c>
      <c r="J21" s="28"/>
      <c r="L21" s="17" t="s">
        <v>84</v>
      </c>
      <c r="M21" s="17">
        <f>28 * 28 * 512</f>
        <v>401408</v>
      </c>
      <c r="N21" s="17">
        <f>28 * 28 * 512</f>
        <v>401408</v>
      </c>
      <c r="O21" s="17">
        <v>50</v>
      </c>
      <c r="P21" s="17">
        <v>1000</v>
      </c>
      <c r="Q21" s="17">
        <v>1400</v>
      </c>
      <c r="R21" s="17">
        <v>2400</v>
      </c>
      <c r="S21" s="17" t="s">
        <v>85</v>
      </c>
    </row>
    <row r="22" spans="8:19">
      <c r="H22" s="30"/>
      <c r="I22" s="25" t="s">
        <v>80</v>
      </c>
      <c r="J22" s="28"/>
      <c r="L22" s="17" t="s">
        <v>85</v>
      </c>
      <c r="M22" s="17">
        <f>28 * 28 * 512</f>
        <v>401408</v>
      </c>
      <c r="N22" s="17">
        <f>14 * 14 * 512</f>
        <v>100352</v>
      </c>
      <c r="O22" s="17">
        <v>0.4</v>
      </c>
      <c r="P22" s="17">
        <v>10</v>
      </c>
      <c r="Q22" s="17">
        <v>14</v>
      </c>
      <c r="R22" s="17">
        <v>24</v>
      </c>
      <c r="S22" s="17" t="s">
        <v>86</v>
      </c>
    </row>
    <row r="23" spans="8:19">
      <c r="H23" s="30"/>
      <c r="I23" s="37" t="s">
        <v>52</v>
      </c>
      <c r="J23" s="28"/>
      <c r="L23" s="17" t="s">
        <v>86</v>
      </c>
      <c r="M23" s="17">
        <f>14 * 14 * 512</f>
        <v>100352</v>
      </c>
      <c r="N23" s="17">
        <f>14 * 14 * 512</f>
        <v>100352</v>
      </c>
      <c r="O23" s="17">
        <v>50</v>
      </c>
      <c r="P23" s="17">
        <v>1000</v>
      </c>
      <c r="Q23" s="17">
        <v>1400</v>
      </c>
      <c r="R23" s="17">
        <v>2400</v>
      </c>
      <c r="S23" s="17" t="s">
        <v>136</v>
      </c>
    </row>
    <row r="24" spans="8:19">
      <c r="H24" s="30"/>
      <c r="I24" s="25" t="s">
        <v>81</v>
      </c>
      <c r="J24" s="28"/>
      <c r="L24" s="17" t="s">
        <v>87</v>
      </c>
      <c r="M24" s="17">
        <f>14 * 14 * 512</f>
        <v>100352</v>
      </c>
      <c r="N24" s="17">
        <f>14 * 14 * 512</f>
        <v>100352</v>
      </c>
      <c r="O24" s="17">
        <v>50</v>
      </c>
      <c r="P24" s="17">
        <v>1000</v>
      </c>
      <c r="Q24" s="17">
        <v>1400</v>
      </c>
      <c r="R24" s="17">
        <v>2400</v>
      </c>
      <c r="S24" s="17" t="s">
        <v>88</v>
      </c>
    </row>
    <row r="25" spans="8:19">
      <c r="H25" s="30"/>
      <c r="I25" s="37" t="s">
        <v>52</v>
      </c>
      <c r="J25" s="28"/>
      <c r="L25" s="17" t="s">
        <v>88</v>
      </c>
      <c r="M25" s="17">
        <f>14 * 14 * 512</f>
        <v>100352</v>
      </c>
      <c r="N25" s="17">
        <f>14 * 14 * 512</f>
        <v>100352</v>
      </c>
      <c r="O25" s="17">
        <v>50</v>
      </c>
      <c r="P25" s="17">
        <v>1000</v>
      </c>
      <c r="Q25" s="17">
        <v>1400</v>
      </c>
      <c r="R25" s="17">
        <v>2400</v>
      </c>
      <c r="S25" s="17" t="s">
        <v>89</v>
      </c>
    </row>
    <row r="26" spans="8:19">
      <c r="H26" s="30"/>
      <c r="I26" s="25" t="s">
        <v>24</v>
      </c>
      <c r="J26" s="28"/>
      <c r="L26" s="17" t="s">
        <v>89</v>
      </c>
      <c r="M26" s="17">
        <f>14 * 14 * 512</f>
        <v>100352</v>
      </c>
      <c r="N26" s="17">
        <f>7 * 7 * 512</f>
        <v>25088</v>
      </c>
      <c r="O26" s="17">
        <v>0.1</v>
      </c>
      <c r="P26" s="17">
        <v>10</v>
      </c>
      <c r="Q26" s="17">
        <v>14</v>
      </c>
      <c r="R26" s="17">
        <v>24</v>
      </c>
      <c r="S26" s="17" t="s">
        <v>90</v>
      </c>
    </row>
    <row r="27" spans="8:19">
      <c r="H27" s="30"/>
      <c r="I27" s="37" t="s">
        <v>52</v>
      </c>
      <c r="J27" s="28"/>
      <c r="L27" s="17" t="s">
        <v>90</v>
      </c>
      <c r="M27" s="17">
        <f>7 * 7 * 512</f>
        <v>25088</v>
      </c>
      <c r="N27" s="17">
        <v>4096</v>
      </c>
      <c r="O27" s="17">
        <v>1</v>
      </c>
      <c r="P27" s="17">
        <v>500</v>
      </c>
      <c r="Q27" s="17">
        <v>700</v>
      </c>
      <c r="R27" s="17">
        <v>1200</v>
      </c>
      <c r="S27" s="17" t="s">
        <v>91</v>
      </c>
    </row>
    <row r="28" spans="8:19">
      <c r="H28" s="30"/>
      <c r="I28" s="25" t="s">
        <v>82</v>
      </c>
      <c r="J28" s="28"/>
      <c r="L28" s="17" t="s">
        <v>91</v>
      </c>
      <c r="M28" s="17">
        <v>4096</v>
      </c>
      <c r="N28" s="17">
        <v>4096</v>
      </c>
      <c r="O28" s="17">
        <v>1</v>
      </c>
      <c r="P28" s="17">
        <v>500</v>
      </c>
      <c r="Q28" s="17">
        <v>700</v>
      </c>
      <c r="R28" s="17">
        <v>1200</v>
      </c>
      <c r="S28" s="17" t="s">
        <v>92</v>
      </c>
    </row>
    <row r="29" spans="8:19">
      <c r="H29" s="30"/>
      <c r="I29" s="37" t="s">
        <v>52</v>
      </c>
      <c r="J29" s="28"/>
      <c r="L29" s="17" t="s">
        <v>92</v>
      </c>
      <c r="M29" s="17">
        <v>4096</v>
      </c>
      <c r="N29" s="17">
        <v>1000</v>
      </c>
      <c r="O29" s="17">
        <v>1</v>
      </c>
      <c r="P29" s="17">
        <v>500</v>
      </c>
      <c r="Q29" s="17">
        <v>700</v>
      </c>
      <c r="R29" s="17">
        <v>1200</v>
      </c>
      <c r="S29" s="17" t="s">
        <v>70</v>
      </c>
    </row>
    <row r="30" spans="8:19" ht="17.25" thickBot="1">
      <c r="H30" s="30"/>
      <c r="I30" s="25" t="s">
        <v>25</v>
      </c>
      <c r="J30" s="28"/>
      <c r="L30" s="18" t="s">
        <v>70</v>
      </c>
      <c r="M30" s="18">
        <v>1000</v>
      </c>
      <c r="N30" s="18">
        <v>1000</v>
      </c>
      <c r="O30" s="18">
        <v>0</v>
      </c>
      <c r="P30" s="18">
        <v>0</v>
      </c>
      <c r="Q30" s="18">
        <v>0</v>
      </c>
      <c r="R30" s="18">
        <v>0</v>
      </c>
      <c r="S30" s="34"/>
    </row>
    <row r="31" spans="8:19">
      <c r="H31" s="30"/>
      <c r="I31" s="37" t="s">
        <v>52</v>
      </c>
      <c r="J31" s="28"/>
    </row>
    <row r="32" spans="8:19">
      <c r="H32" s="30"/>
      <c r="I32" s="25" t="s">
        <v>83</v>
      </c>
      <c r="J32" s="28"/>
    </row>
    <row r="33" spans="8:10">
      <c r="H33" s="30"/>
      <c r="I33" s="37" t="s">
        <v>52</v>
      </c>
      <c r="J33" s="28"/>
    </row>
    <row r="34" spans="8:10">
      <c r="H34" s="30"/>
      <c r="I34" s="25" t="s">
        <v>84</v>
      </c>
      <c r="J34" s="28"/>
    </row>
    <row r="35" spans="8:10">
      <c r="H35" s="30"/>
      <c r="I35" s="37" t="s">
        <v>52</v>
      </c>
      <c r="J35" s="28"/>
    </row>
    <row r="36" spans="8:10">
      <c r="H36" s="30"/>
      <c r="I36" s="25" t="s">
        <v>85</v>
      </c>
      <c r="J36" s="28"/>
    </row>
    <row r="37" spans="8:10">
      <c r="H37" s="30"/>
      <c r="I37" s="37" t="s">
        <v>52</v>
      </c>
      <c r="J37" s="28"/>
    </row>
    <row r="38" spans="8:10">
      <c r="H38" s="30"/>
      <c r="I38" s="25" t="s">
        <v>86</v>
      </c>
      <c r="J38" s="28"/>
    </row>
    <row r="39" spans="8:10">
      <c r="H39" s="30"/>
      <c r="I39" s="37" t="s">
        <v>52</v>
      </c>
      <c r="J39" s="28"/>
    </row>
    <row r="40" spans="8:10">
      <c r="H40" s="30"/>
      <c r="I40" s="25" t="s">
        <v>87</v>
      </c>
      <c r="J40" s="28"/>
    </row>
    <row r="41" spans="8:10">
      <c r="H41" s="30"/>
      <c r="I41" s="37" t="s">
        <v>52</v>
      </c>
      <c r="J41" s="28"/>
    </row>
    <row r="42" spans="8:10">
      <c r="H42" s="30"/>
      <c r="I42" s="25" t="s">
        <v>88</v>
      </c>
      <c r="J42" s="28"/>
    </row>
    <row r="43" spans="8:10">
      <c r="H43" s="30"/>
      <c r="I43" s="37" t="s">
        <v>52</v>
      </c>
      <c r="J43" s="28"/>
    </row>
    <row r="44" spans="8:10">
      <c r="H44" s="30"/>
      <c r="I44" s="25" t="s">
        <v>89</v>
      </c>
      <c r="J44" s="28"/>
    </row>
    <row r="45" spans="8:10">
      <c r="H45" s="30"/>
      <c r="I45" s="37" t="s">
        <v>52</v>
      </c>
      <c r="J45" s="28"/>
    </row>
    <row r="46" spans="8:10">
      <c r="H46" s="30"/>
      <c r="I46" s="25" t="s">
        <v>90</v>
      </c>
      <c r="J46" s="28"/>
    </row>
    <row r="47" spans="8:10">
      <c r="H47" s="30"/>
      <c r="I47" s="37" t="s">
        <v>52</v>
      </c>
      <c r="J47" s="28"/>
    </row>
    <row r="48" spans="8:10">
      <c r="H48" s="30"/>
      <c r="I48" s="25" t="s">
        <v>91</v>
      </c>
      <c r="J48" s="28"/>
    </row>
    <row r="49" spans="8:10">
      <c r="H49" s="30"/>
      <c r="I49" s="37" t="s">
        <v>52</v>
      </c>
      <c r="J49" s="28"/>
    </row>
    <row r="50" spans="8:10">
      <c r="H50" s="30"/>
      <c r="I50" s="25" t="s">
        <v>92</v>
      </c>
      <c r="J50" s="28"/>
    </row>
    <row r="51" spans="8:10">
      <c r="H51" s="30"/>
      <c r="I51" s="37" t="s">
        <v>52</v>
      </c>
      <c r="J51" s="28"/>
    </row>
    <row r="52" spans="8:10">
      <c r="H52" s="30"/>
      <c r="I52" s="25" t="s">
        <v>70</v>
      </c>
      <c r="J52" s="28"/>
    </row>
    <row r="53" spans="8:10" ht="17.25" thickBot="1">
      <c r="H53" s="29"/>
      <c r="I53" s="12"/>
      <c r="J53" s="21"/>
    </row>
  </sheetData>
  <mergeCells count="7">
    <mergeCell ref="S6:S7"/>
    <mergeCell ref="H6:J6"/>
    <mergeCell ref="L6:L7"/>
    <mergeCell ref="M6:M7"/>
    <mergeCell ref="N6:N7"/>
    <mergeCell ref="O6:O7"/>
    <mergeCell ref="P6:R6"/>
  </mergeCells>
  <phoneticPr fontId="1" type="noConversion"/>
  <pageMargins left="0.23622047244094491" right="0.23622047244094491" top="0.23622047244094491" bottom="0.23622047244094491" header="0" footer="0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AlexNet</vt:lpstr>
      <vt:lpstr>NiN</vt:lpstr>
      <vt:lpstr>ResNet</vt:lpstr>
      <vt:lpstr>VGG 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tykim92</dc:creator>
  <cp:lastModifiedBy>김태영</cp:lastModifiedBy>
  <cp:lastPrinted>2022-07-06T08:16:23Z</cp:lastPrinted>
  <dcterms:created xsi:type="dcterms:W3CDTF">2022-07-04T00:48:54Z</dcterms:created>
  <dcterms:modified xsi:type="dcterms:W3CDTF">2022-07-06T08:55:08Z</dcterms:modified>
</cp:coreProperties>
</file>