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nsei-my.sharepoint.com/personal/hihikim92_o365_yonsei_ac_kr/Documents/"/>
    </mc:Choice>
  </mc:AlternateContent>
  <xr:revisionPtr revIDLastSave="310" documentId="8_{D2EBCBE2-2A9D-4E42-A6F9-1837720ED05A}" xr6:coauthVersionLast="47" xr6:coauthVersionMax="47" xr10:uidLastSave="{3D451AF5-FE47-4007-A013-F4381956E128}"/>
  <bookViews>
    <workbookView xWindow="-120" yWindow="-120" windowWidth="38640" windowHeight="21240" activeTab="3" xr2:uid="{863FE7F8-763B-4A7F-92F5-4D692FBE6252}"/>
  </bookViews>
  <sheets>
    <sheet name="ResNet" sheetId="1" r:id="rId1"/>
    <sheet name="AlexNet" sheetId="2" r:id="rId2"/>
    <sheet name="VGG16" sheetId="3" r:id="rId3"/>
    <sheet name="N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4" l="1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9" i="3"/>
  <c r="M9" i="3"/>
  <c r="N10" i="3"/>
  <c r="M10" i="3"/>
  <c r="N8" i="3"/>
  <c r="M8" i="3"/>
  <c r="M28" i="2"/>
  <c r="M27" i="2"/>
  <c r="M26" i="2"/>
  <c r="M25" i="2"/>
  <c r="N24" i="2"/>
  <c r="N23" i="2"/>
  <c r="M24" i="2"/>
  <c r="M23" i="2"/>
  <c r="N22" i="2"/>
  <c r="N21" i="2"/>
  <c r="M22" i="2"/>
  <c r="M21" i="2"/>
  <c r="N20" i="2"/>
  <c r="N19" i="2"/>
  <c r="M20" i="2"/>
  <c r="M19" i="2"/>
  <c r="N18" i="2"/>
  <c r="N17" i="2"/>
  <c r="M18" i="2"/>
  <c r="M17" i="2"/>
  <c r="N16" i="2"/>
  <c r="N15" i="2"/>
  <c r="M16" i="2"/>
  <c r="M15" i="2"/>
  <c r="N14" i="2"/>
  <c r="N13" i="2"/>
  <c r="M14" i="2"/>
  <c r="M13" i="2"/>
  <c r="N12" i="2"/>
  <c r="N11" i="2"/>
  <c r="M12" i="2"/>
  <c r="M11" i="2"/>
  <c r="N10" i="2"/>
  <c r="N9" i="2"/>
  <c r="M10" i="2"/>
  <c r="M9" i="2"/>
  <c r="M9" i="1"/>
  <c r="N8" i="1"/>
  <c r="M8" i="1"/>
  <c r="N8" i="2"/>
  <c r="M8" i="2"/>
  <c r="M41" i="1"/>
  <c r="M42" i="1"/>
  <c r="N41" i="1"/>
  <c r="N40" i="1"/>
  <c r="M40" i="1"/>
  <c r="N39" i="1"/>
  <c r="M39" i="1"/>
  <c r="N38" i="1"/>
  <c r="M38" i="1"/>
  <c r="N37" i="1"/>
  <c r="M37" i="1"/>
  <c r="N35" i="1"/>
  <c r="N36" i="1"/>
  <c r="M36" i="1"/>
  <c r="M35" i="1"/>
  <c r="M34" i="1"/>
  <c r="N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N15" i="1"/>
  <c r="N17" i="1"/>
  <c r="N16" i="1"/>
  <c r="N14" i="1"/>
  <c r="N13" i="1"/>
  <c r="N12" i="1"/>
  <c r="N11" i="1"/>
  <c r="N10" i="1"/>
  <c r="N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<sst xmlns="http://schemas.openxmlformats.org/spreadsheetml/2006/main" count="320" uniqueCount="99">
  <si>
    <t>INPUT</t>
  </si>
  <si>
    <t>INPUT</t>
    <phoneticPr fontId="1" type="noConversion"/>
  </si>
  <si>
    <t>CNN_1_1</t>
  </si>
  <si>
    <t>CNN_1_1</t>
    <phoneticPr fontId="1" type="noConversion"/>
  </si>
  <si>
    <t>CNN_1_2</t>
  </si>
  <si>
    <t>CNN_1_2</t>
    <phoneticPr fontId="1" type="noConversion"/>
  </si>
  <si>
    <t>CNN_2_1</t>
  </si>
  <si>
    <t>CNN_2_1</t>
    <phoneticPr fontId="1" type="noConversion"/>
  </si>
  <si>
    <t>CNN_2_2</t>
  </si>
  <si>
    <t>CNN_2_2</t>
    <phoneticPr fontId="1" type="noConversion"/>
  </si>
  <si>
    <t>CNN_3_1</t>
  </si>
  <si>
    <t>CNN_3_1</t>
    <phoneticPr fontId="1" type="noConversion"/>
  </si>
  <si>
    <t>CNN_3_2</t>
  </si>
  <si>
    <t>CNN_3_2</t>
    <phoneticPr fontId="1" type="noConversion"/>
  </si>
  <si>
    <t>CNN_4_1</t>
  </si>
  <si>
    <t>CNN_4_1</t>
    <phoneticPr fontId="1" type="noConversion"/>
  </si>
  <si>
    <t>CNN_4_2</t>
  </si>
  <si>
    <t>CNN_4_2</t>
    <phoneticPr fontId="1" type="noConversion"/>
  </si>
  <si>
    <t>CNN_5_1</t>
  </si>
  <si>
    <t>CNN_5_1</t>
    <phoneticPr fontId="1" type="noConversion"/>
  </si>
  <si>
    <t>CNN_5_2</t>
  </si>
  <si>
    <t>CNN_5_2</t>
    <phoneticPr fontId="1" type="noConversion"/>
  </si>
  <si>
    <t>CNN_6_1</t>
  </si>
  <si>
    <t>CNN_6_2</t>
  </si>
  <si>
    <t>CNN_7</t>
  </si>
  <si>
    <t>CNN_8</t>
  </si>
  <si>
    <t>CNN_1</t>
  </si>
  <si>
    <t>CNN_7_1</t>
  </si>
  <si>
    <t>CNN_7_2</t>
  </si>
  <si>
    <t>CNN_8_1</t>
  </si>
  <si>
    <t>CNN_8_2</t>
  </si>
  <si>
    <t>CNN_9_1</t>
  </si>
  <si>
    <t>CNN_9_2</t>
  </si>
  <si>
    <t>CNN_10_1</t>
  </si>
  <si>
    <t>CNN_10_2</t>
  </si>
  <si>
    <t>CNN_11_1</t>
  </si>
  <si>
    <t>CNN_11_2</t>
  </si>
  <si>
    <t>CNN_12_1</t>
  </si>
  <si>
    <t>CNN_12_2</t>
  </si>
  <si>
    <t>CNN_13_1</t>
  </si>
  <si>
    <t>CNN_13_2</t>
  </si>
  <si>
    <t>CNN_14_1</t>
  </si>
  <si>
    <t>CNN_14_2</t>
  </si>
  <si>
    <t>CNN_15_1</t>
  </si>
  <si>
    <t>CNN_15_2</t>
  </si>
  <si>
    <t>CNN_16_1</t>
  </si>
  <si>
    <t>CNN_16_2</t>
  </si>
  <si>
    <t>CNN_17</t>
    <phoneticPr fontId="1" type="noConversion"/>
  </si>
  <si>
    <t>FC</t>
    <phoneticPr fontId="1" type="noConversion"/>
  </si>
  <si>
    <t>OUT</t>
    <phoneticPr fontId="1" type="noConversion"/>
  </si>
  <si>
    <t>D_1,D_2,D_3</t>
    <phoneticPr fontId="1" type="noConversion"/>
  </si>
  <si>
    <t>D_4,D_5</t>
    <phoneticPr fontId="1" type="noConversion"/>
  </si>
  <si>
    <t>edge</t>
    <phoneticPr fontId="1" type="noConversion"/>
  </si>
  <si>
    <t>→</t>
    <phoneticPr fontId="1" type="noConversion"/>
  </si>
  <si>
    <t>↓</t>
  </si>
  <si>
    <t>↓</t>
    <phoneticPr fontId="1" type="noConversion"/>
  </si>
  <si>
    <t>←</t>
    <phoneticPr fontId="1" type="noConversion"/>
  </si>
  <si>
    <t>↙</t>
    <phoneticPr fontId="1" type="noConversion"/>
  </si>
  <si>
    <t>DNN ARCHITECTURE</t>
    <phoneticPr fontId="1" type="noConversion"/>
  </si>
  <si>
    <t>LAYER NAME</t>
    <phoneticPr fontId="1" type="noConversion"/>
  </si>
  <si>
    <t>Computation Intensity</t>
    <phoneticPr fontId="1" type="noConversion"/>
  </si>
  <si>
    <t>INPUT DATA
SIZE (BYTE)</t>
    <phoneticPr fontId="1" type="noConversion"/>
  </si>
  <si>
    <t>OUTPUT DATA
SIZE (BYTE)</t>
    <phoneticPr fontId="1" type="noConversion"/>
  </si>
  <si>
    <t>MEMORY
(MB)</t>
    <phoneticPr fontId="1" type="noConversion"/>
  </si>
  <si>
    <t>MAX_1_1</t>
    <phoneticPr fontId="1" type="noConversion"/>
  </si>
  <si>
    <t>MAX_2_1</t>
  </si>
  <si>
    <t>MAX_2_1</t>
    <phoneticPr fontId="1" type="noConversion"/>
  </si>
  <si>
    <t>MAX_1_2</t>
    <phoneticPr fontId="1" type="noConversion"/>
  </si>
  <si>
    <t>MAX_2_2</t>
  </si>
  <si>
    <t>MAX_2_2</t>
    <phoneticPr fontId="1" type="noConversion"/>
  </si>
  <si>
    <t>MAX_3_1</t>
    <phoneticPr fontId="1" type="noConversion"/>
  </si>
  <si>
    <t>MAX_3_2</t>
    <phoneticPr fontId="1" type="noConversion"/>
  </si>
  <si>
    <t>FC_1_1</t>
    <phoneticPr fontId="1" type="noConversion"/>
  </si>
  <si>
    <t>FC_1_2</t>
    <phoneticPr fontId="1" type="noConversion"/>
  </si>
  <si>
    <t>FC_2_1</t>
    <phoneticPr fontId="1" type="noConversion"/>
  </si>
  <si>
    <t>FC_2_2</t>
    <phoneticPr fontId="1" type="noConversion"/>
  </si>
  <si>
    <t>OUTPUT</t>
  </si>
  <si>
    <t>OUTPUT</t>
    <phoneticPr fontId="1" type="noConversion"/>
  </si>
  <si>
    <t>↙↘</t>
    <phoneticPr fontId="1" type="noConversion"/>
  </si>
  <si>
    <t>↘</t>
    <phoneticPr fontId="1" type="noConversion"/>
  </si>
  <si>
    <t>↘↙</t>
    <phoneticPr fontId="1" type="noConversion"/>
  </si>
  <si>
    <t>CNN_2</t>
  </si>
  <si>
    <t>MAX_1</t>
  </si>
  <si>
    <t>CNN_3</t>
  </si>
  <si>
    <t>CNN_4</t>
  </si>
  <si>
    <t>MAX_2</t>
  </si>
  <si>
    <t>CNN_5</t>
  </si>
  <si>
    <t>CNN_6</t>
  </si>
  <si>
    <t>MAX_3</t>
  </si>
  <si>
    <t>CNN_9</t>
  </si>
  <si>
    <t>CNN_10</t>
    <phoneticPr fontId="1" type="noConversion"/>
  </si>
  <si>
    <t>MAX_4</t>
  </si>
  <si>
    <t>CNN_11</t>
  </si>
  <si>
    <t>CNN_12</t>
    <phoneticPr fontId="1" type="noConversion"/>
  </si>
  <si>
    <t>CNN_13</t>
  </si>
  <si>
    <t>MAX_5</t>
  </si>
  <si>
    <t>FC_1</t>
  </si>
  <si>
    <t>FC_2</t>
  </si>
  <si>
    <t>FC_3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</si>
</sst>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9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64DE-B16D-4F86-9E28-697122B0045D}">
  <dimension ref="D5:R84"/>
  <sheetViews>
    <sheetView workbookViewId="0">
      <selection activeCell="V14" sqref="V14"/>
    </sheetView>
  </sheetViews>
  <sheetFormatPr defaultRowHeight="16.5" x14ac:dyDescent="0.3"/>
  <cols>
    <col min="5" max="5" width="9" customWidth="1"/>
    <col min="9" max="9" width="3.25" customWidth="1"/>
    <col min="12" max="12" width="13" customWidth="1"/>
    <col min="13" max="15" width="16.125" customWidth="1"/>
    <col min="16" max="16" width="11.75" customWidth="1"/>
    <col min="17" max="18" width="9.5" bestFit="1" customWidth="1"/>
  </cols>
  <sheetData>
    <row r="5" spans="8:18" ht="17.25" thickBot="1" x14ac:dyDescent="0.35"/>
    <row r="6" spans="8:18" ht="17.25" thickBot="1" x14ac:dyDescent="0.35">
      <c r="H6" s="2" t="s">
        <v>58</v>
      </c>
      <c r="I6" s="3"/>
      <c r="J6" s="4"/>
      <c r="L6" s="18" t="s">
        <v>59</v>
      </c>
      <c r="M6" s="33" t="s">
        <v>61</v>
      </c>
      <c r="N6" s="33" t="s">
        <v>62</v>
      </c>
      <c r="O6" s="33" t="s">
        <v>63</v>
      </c>
      <c r="P6" s="22" t="s">
        <v>60</v>
      </c>
      <c r="Q6" s="22"/>
      <c r="R6" s="23"/>
    </row>
    <row r="7" spans="8:18" ht="17.25" thickBot="1" x14ac:dyDescent="0.35">
      <c r="H7" s="5"/>
      <c r="I7" s="6"/>
      <c r="J7" s="7"/>
      <c r="L7" s="24"/>
      <c r="M7" s="24"/>
      <c r="N7" s="24"/>
      <c r="O7" s="24"/>
      <c r="P7" s="25" t="s">
        <v>50</v>
      </c>
      <c r="Q7" s="26" t="s">
        <v>51</v>
      </c>
      <c r="R7" s="26" t="s">
        <v>52</v>
      </c>
    </row>
    <row r="8" spans="8:18" x14ac:dyDescent="0.3">
      <c r="H8" s="8" t="s">
        <v>1</v>
      </c>
      <c r="I8" s="9"/>
      <c r="J8" s="10"/>
      <c r="L8" s="27" t="s">
        <v>1</v>
      </c>
      <c r="M8" s="27">
        <f>224*244*3</f>
        <v>163968</v>
      </c>
      <c r="N8" s="27">
        <f>224*244*3</f>
        <v>163968</v>
      </c>
      <c r="O8" s="27">
        <v>0</v>
      </c>
      <c r="P8" s="27">
        <v>0</v>
      </c>
      <c r="Q8" s="27">
        <v>0</v>
      </c>
      <c r="R8" s="27">
        <v>0</v>
      </c>
    </row>
    <row r="9" spans="8:18" x14ac:dyDescent="0.3">
      <c r="H9" s="11" t="s">
        <v>55</v>
      </c>
      <c r="I9" s="9"/>
      <c r="J9" s="10"/>
      <c r="L9" s="28" t="s">
        <v>2</v>
      </c>
      <c r="M9" s="28">
        <f>224*244*3</f>
        <v>163968</v>
      </c>
      <c r="N9" s="28">
        <f>56 * 56 * 64</f>
        <v>200704</v>
      </c>
      <c r="O9" s="28">
        <v>50</v>
      </c>
      <c r="P9" s="28">
        <v>500</v>
      </c>
      <c r="Q9" s="28">
        <v>666.66669999999999</v>
      </c>
      <c r="R9" s="28">
        <v>888.88890000000004</v>
      </c>
    </row>
    <row r="10" spans="8:18" x14ac:dyDescent="0.3">
      <c r="H10" s="8" t="s">
        <v>3</v>
      </c>
      <c r="I10" s="12" t="s">
        <v>53</v>
      </c>
      <c r="J10" s="13" t="s">
        <v>5</v>
      </c>
      <c r="L10" s="28" t="s">
        <v>4</v>
      </c>
      <c r="M10" s="28">
        <f>112 * 112 * 64</f>
        <v>802816</v>
      </c>
      <c r="N10" s="28">
        <f>56 * 56 * 64</f>
        <v>200704</v>
      </c>
      <c r="O10" s="28">
        <v>50</v>
      </c>
      <c r="P10" s="28">
        <v>500</v>
      </c>
      <c r="Q10" s="28">
        <v>666.66669999999999</v>
      </c>
      <c r="R10" s="28">
        <v>888.88890000000004</v>
      </c>
    </row>
    <row r="11" spans="8:18" x14ac:dyDescent="0.3">
      <c r="H11" s="11" t="s">
        <v>55</v>
      </c>
      <c r="I11" s="9"/>
      <c r="J11" s="14" t="s">
        <v>55</v>
      </c>
      <c r="L11" s="28" t="s">
        <v>6</v>
      </c>
      <c r="M11" s="28">
        <f>(56 * 56 * 64) + (56 * 56 * 64)</f>
        <v>401408</v>
      </c>
      <c r="N11" s="28">
        <f>56 * 56 * 64</f>
        <v>200704</v>
      </c>
      <c r="O11" s="28">
        <v>50</v>
      </c>
      <c r="P11" s="28">
        <v>500</v>
      </c>
      <c r="Q11" s="28">
        <v>666.66669999999999</v>
      </c>
      <c r="R11" s="28">
        <v>888.88890000000004</v>
      </c>
    </row>
    <row r="12" spans="8:18" x14ac:dyDescent="0.3">
      <c r="H12" s="15" t="s">
        <v>7</v>
      </c>
      <c r="I12" s="12" t="s">
        <v>56</v>
      </c>
      <c r="J12" s="13" t="s">
        <v>9</v>
      </c>
      <c r="L12" s="28" t="s">
        <v>8</v>
      </c>
      <c r="M12" s="28">
        <f>56 * 56 * 64</f>
        <v>200704</v>
      </c>
      <c r="N12" s="28">
        <f>56 * 56 * 64</f>
        <v>200704</v>
      </c>
      <c r="O12" s="28">
        <v>50</v>
      </c>
      <c r="P12" s="28">
        <v>500</v>
      </c>
      <c r="Q12" s="28">
        <v>666.66669999999999</v>
      </c>
      <c r="R12" s="28">
        <v>888.88890000000004</v>
      </c>
    </row>
    <row r="13" spans="8:18" x14ac:dyDescent="0.3">
      <c r="H13" s="11" t="s">
        <v>55</v>
      </c>
      <c r="I13" s="9"/>
      <c r="J13" s="14" t="s">
        <v>55</v>
      </c>
      <c r="L13" s="28" t="s">
        <v>10</v>
      </c>
      <c r="M13" s="28">
        <f>56 * 56 * 64</f>
        <v>200704</v>
      </c>
      <c r="N13" s="28">
        <f>56 * 56 * 64</f>
        <v>200704</v>
      </c>
      <c r="O13" s="28">
        <v>50</v>
      </c>
      <c r="P13" s="28">
        <v>500</v>
      </c>
      <c r="Q13" s="28">
        <v>666.66669999999999</v>
      </c>
      <c r="R13" s="28">
        <v>888.88890000000004</v>
      </c>
    </row>
    <row r="14" spans="8:18" x14ac:dyDescent="0.3">
      <c r="H14" s="8" t="s">
        <v>10</v>
      </c>
      <c r="I14" s="12" t="s">
        <v>53</v>
      </c>
      <c r="J14" s="13" t="s">
        <v>12</v>
      </c>
      <c r="L14" s="28" t="s">
        <v>12</v>
      </c>
      <c r="M14" s="28">
        <f>(56 * 56 * 64) + (56 * 56 * 64)</f>
        <v>401408</v>
      </c>
      <c r="N14" s="28">
        <f>56 * 56 * 64</f>
        <v>200704</v>
      </c>
      <c r="O14" s="28">
        <v>50</v>
      </c>
      <c r="P14" s="28">
        <v>500</v>
      </c>
      <c r="Q14" s="28">
        <v>666.66669999999999</v>
      </c>
      <c r="R14" s="28">
        <v>888.88890000000004</v>
      </c>
    </row>
    <row r="15" spans="8:18" x14ac:dyDescent="0.3">
      <c r="H15" s="11" t="s">
        <v>55</v>
      </c>
      <c r="I15" s="9"/>
      <c r="J15" s="14" t="s">
        <v>55</v>
      </c>
      <c r="L15" s="28" t="s">
        <v>14</v>
      </c>
      <c r="M15" s="28">
        <f>(56 * 56 * 64) + (56 * 56 * 64)</f>
        <v>401408</v>
      </c>
      <c r="N15" s="28">
        <f xml:space="preserve"> 28 * 28 * 128</f>
        <v>100352</v>
      </c>
      <c r="O15" s="28">
        <v>50</v>
      </c>
      <c r="P15" s="28">
        <v>500</v>
      </c>
      <c r="Q15" s="28">
        <v>666.66669999999999</v>
      </c>
      <c r="R15" s="28">
        <v>888.88890000000004</v>
      </c>
    </row>
    <row r="16" spans="8:18" x14ac:dyDescent="0.3">
      <c r="H16" s="8" t="s">
        <v>14</v>
      </c>
      <c r="I16" s="12" t="s">
        <v>56</v>
      </c>
      <c r="J16" s="13" t="s">
        <v>16</v>
      </c>
      <c r="L16" s="28" t="s">
        <v>16</v>
      </c>
      <c r="M16" s="28">
        <f>56 * 56 * 64</f>
        <v>200704</v>
      </c>
      <c r="N16" s="28">
        <f>56 * 56 * 64</f>
        <v>200704</v>
      </c>
      <c r="O16" s="28">
        <v>50</v>
      </c>
      <c r="P16" s="28">
        <v>500</v>
      </c>
      <c r="Q16" s="28">
        <v>666.66669999999999</v>
      </c>
      <c r="R16" s="28">
        <v>888.88890000000004</v>
      </c>
    </row>
    <row r="17" spans="8:18" x14ac:dyDescent="0.3">
      <c r="H17" s="11" t="s">
        <v>55</v>
      </c>
      <c r="I17" s="9"/>
      <c r="J17" s="14" t="s">
        <v>55</v>
      </c>
      <c r="L17" s="28" t="s">
        <v>18</v>
      </c>
      <c r="M17" s="28">
        <f>28 * 28 * 128</f>
        <v>100352</v>
      </c>
      <c r="N17" s="28">
        <f>28 * 28 * 128</f>
        <v>100352</v>
      </c>
      <c r="O17" s="28">
        <v>50</v>
      </c>
      <c r="P17" s="28">
        <v>500</v>
      </c>
      <c r="Q17" s="28">
        <v>666.66669999999999</v>
      </c>
      <c r="R17" s="28">
        <v>888.88890000000004</v>
      </c>
    </row>
    <row r="18" spans="8:18" x14ac:dyDescent="0.3">
      <c r="H18" s="8" t="s">
        <v>18</v>
      </c>
      <c r="I18" s="12" t="s">
        <v>53</v>
      </c>
      <c r="J18" s="13" t="s">
        <v>20</v>
      </c>
      <c r="L18" s="28" t="s">
        <v>20</v>
      </c>
      <c r="M18" s="28">
        <f>(28 * 28 * 128) + (56 * 56 * 64)</f>
        <v>301056</v>
      </c>
      <c r="N18" s="28">
        <f>28 * 28 * 128</f>
        <v>100352</v>
      </c>
      <c r="O18" s="28">
        <v>50</v>
      </c>
      <c r="P18" s="28">
        <v>500</v>
      </c>
      <c r="Q18" s="28">
        <v>666.66669999999999</v>
      </c>
      <c r="R18" s="28">
        <v>888.88890000000004</v>
      </c>
    </row>
    <row r="19" spans="8:18" x14ac:dyDescent="0.3">
      <c r="H19" s="11" t="s">
        <v>55</v>
      </c>
      <c r="I19" s="9"/>
      <c r="J19" s="14" t="s">
        <v>55</v>
      </c>
      <c r="L19" s="28" t="s">
        <v>22</v>
      </c>
      <c r="M19" s="28">
        <f>(28 * 28 * 128) + (28 * 28 * 128)</f>
        <v>200704</v>
      </c>
      <c r="N19" s="28">
        <f>28 * 28 * 128</f>
        <v>100352</v>
      </c>
      <c r="O19" s="28">
        <v>50</v>
      </c>
      <c r="P19" s="28">
        <v>500</v>
      </c>
      <c r="Q19" s="28">
        <v>666.66669999999999</v>
      </c>
      <c r="R19" s="28">
        <v>888.88890000000004</v>
      </c>
    </row>
    <row r="20" spans="8:18" x14ac:dyDescent="0.3">
      <c r="H20" s="8" t="s">
        <v>22</v>
      </c>
      <c r="I20" s="12" t="s">
        <v>56</v>
      </c>
      <c r="J20" s="13" t="s">
        <v>23</v>
      </c>
      <c r="L20" s="28" t="s">
        <v>23</v>
      </c>
      <c r="M20" s="28">
        <f>28 * 28 * 128</f>
        <v>100352</v>
      </c>
      <c r="N20" s="28">
        <f>28 * 28 * 128</f>
        <v>100352</v>
      </c>
      <c r="O20" s="28">
        <v>50</v>
      </c>
      <c r="P20" s="28">
        <v>500</v>
      </c>
      <c r="Q20" s="28">
        <v>666.66669999999999</v>
      </c>
      <c r="R20" s="28">
        <v>888.88890000000004</v>
      </c>
    </row>
    <row r="21" spans="8:18" x14ac:dyDescent="0.3">
      <c r="H21" s="11" t="s">
        <v>55</v>
      </c>
      <c r="I21" s="9"/>
      <c r="J21" s="14" t="s">
        <v>55</v>
      </c>
      <c r="L21" s="28" t="s">
        <v>27</v>
      </c>
      <c r="M21" s="28">
        <f>28 * 28 * 128</f>
        <v>100352</v>
      </c>
      <c r="N21" s="28">
        <f>28 * 28 * 128</f>
        <v>100352</v>
      </c>
      <c r="O21" s="28">
        <v>50</v>
      </c>
      <c r="P21" s="28">
        <v>500</v>
      </c>
      <c r="Q21" s="28">
        <v>666.66669999999999</v>
      </c>
      <c r="R21" s="28">
        <v>888.88890000000004</v>
      </c>
    </row>
    <row r="22" spans="8:18" x14ac:dyDescent="0.3">
      <c r="H22" s="8" t="s">
        <v>27</v>
      </c>
      <c r="I22" s="12" t="s">
        <v>53</v>
      </c>
      <c r="J22" s="13" t="s">
        <v>28</v>
      </c>
      <c r="L22" s="28" t="s">
        <v>28</v>
      </c>
      <c r="M22" s="28">
        <f>(28 * 28 * 128) + (28 * 28 * 128)</f>
        <v>200704</v>
      </c>
      <c r="N22" s="28">
        <f>28 * 28 * 128</f>
        <v>100352</v>
      </c>
      <c r="O22" s="28">
        <v>50</v>
      </c>
      <c r="P22" s="28">
        <v>500</v>
      </c>
      <c r="Q22" s="28">
        <v>666.66669999999999</v>
      </c>
      <c r="R22" s="28">
        <v>888.88890000000004</v>
      </c>
    </row>
    <row r="23" spans="8:18" x14ac:dyDescent="0.3">
      <c r="H23" s="11" t="s">
        <v>55</v>
      </c>
      <c r="I23" s="9"/>
      <c r="J23" s="14" t="s">
        <v>55</v>
      </c>
      <c r="L23" s="28" t="s">
        <v>29</v>
      </c>
      <c r="M23" s="28">
        <f>(28 * 28 * 128) + (28 * 28 * 128)</f>
        <v>200704</v>
      </c>
      <c r="N23" s="28">
        <f>14 * 14 * 256</f>
        <v>50176</v>
      </c>
      <c r="O23" s="28">
        <v>50</v>
      </c>
      <c r="P23" s="28">
        <v>500</v>
      </c>
      <c r="Q23" s="28">
        <v>666.66669999999999</v>
      </c>
      <c r="R23" s="28">
        <v>888.88890000000004</v>
      </c>
    </row>
    <row r="24" spans="8:18" x14ac:dyDescent="0.3">
      <c r="H24" s="8" t="s">
        <v>29</v>
      </c>
      <c r="I24" s="12" t="s">
        <v>56</v>
      </c>
      <c r="J24" s="13" t="s">
        <v>30</v>
      </c>
      <c r="L24" s="28" t="s">
        <v>30</v>
      </c>
      <c r="M24" s="28">
        <f>28 * 28 * 128</f>
        <v>100352</v>
      </c>
      <c r="N24" s="28">
        <f>28 * 28 * 128</f>
        <v>100352</v>
      </c>
      <c r="O24" s="28">
        <v>50</v>
      </c>
      <c r="P24" s="28">
        <v>500</v>
      </c>
      <c r="Q24" s="28">
        <v>666.66669999999999</v>
      </c>
      <c r="R24" s="28">
        <v>888.88890000000004</v>
      </c>
    </row>
    <row r="25" spans="8:18" x14ac:dyDescent="0.3">
      <c r="H25" s="11" t="s">
        <v>55</v>
      </c>
      <c r="I25" s="9"/>
      <c r="J25" s="14" t="s">
        <v>55</v>
      </c>
      <c r="L25" s="28" t="s">
        <v>31</v>
      </c>
      <c r="M25" s="28">
        <f>14 * 14 * 256</f>
        <v>50176</v>
      </c>
      <c r="N25" s="28">
        <f>14 * 14 * 256</f>
        <v>50176</v>
      </c>
      <c r="O25" s="28">
        <v>50</v>
      </c>
      <c r="P25" s="28">
        <v>500</v>
      </c>
      <c r="Q25" s="28">
        <v>666.66669999999999</v>
      </c>
      <c r="R25" s="28">
        <v>888.88890000000004</v>
      </c>
    </row>
    <row r="26" spans="8:18" x14ac:dyDescent="0.3">
      <c r="H26" s="8" t="s">
        <v>31</v>
      </c>
      <c r="I26" s="12" t="s">
        <v>53</v>
      </c>
      <c r="J26" s="13" t="s">
        <v>32</v>
      </c>
      <c r="L26" s="28" t="s">
        <v>32</v>
      </c>
      <c r="M26" s="28">
        <f>(14 * 14 * 256) + (28 * 28 * 128)</f>
        <v>150528</v>
      </c>
      <c r="N26" s="28">
        <f>14 * 14 * 256</f>
        <v>50176</v>
      </c>
      <c r="O26" s="28">
        <v>50</v>
      </c>
      <c r="P26" s="28">
        <v>500</v>
      </c>
      <c r="Q26" s="28">
        <v>666.66669999999999</v>
      </c>
      <c r="R26" s="28">
        <v>888.88890000000004</v>
      </c>
    </row>
    <row r="27" spans="8:18" x14ac:dyDescent="0.3">
      <c r="H27" s="11" t="s">
        <v>55</v>
      </c>
      <c r="I27" s="9"/>
      <c r="J27" s="14" t="s">
        <v>55</v>
      </c>
      <c r="L27" s="28" t="s">
        <v>33</v>
      </c>
      <c r="M27" s="28">
        <f>(14 * 14 * 256) + (14 * 14 * 256)</f>
        <v>100352</v>
      </c>
      <c r="N27" s="28">
        <f>14 * 14 * 256</f>
        <v>50176</v>
      </c>
      <c r="O27" s="28">
        <v>50</v>
      </c>
      <c r="P27" s="28">
        <v>500</v>
      </c>
      <c r="Q27" s="28">
        <v>666.66669999999999</v>
      </c>
      <c r="R27" s="28">
        <v>888.88890000000004</v>
      </c>
    </row>
    <row r="28" spans="8:18" x14ac:dyDescent="0.3">
      <c r="H28" s="8" t="s">
        <v>33</v>
      </c>
      <c r="I28" s="12" t="s">
        <v>56</v>
      </c>
      <c r="J28" s="13" t="s">
        <v>34</v>
      </c>
      <c r="L28" s="28" t="s">
        <v>34</v>
      </c>
      <c r="M28" s="28">
        <f>14 * 14 * 256</f>
        <v>50176</v>
      </c>
      <c r="N28" s="28">
        <f>14 * 14 * 256</f>
        <v>50176</v>
      </c>
      <c r="O28" s="28">
        <v>50</v>
      </c>
      <c r="P28" s="28">
        <v>500</v>
      </c>
      <c r="Q28" s="28">
        <v>666.66669999999999</v>
      </c>
      <c r="R28" s="28">
        <v>888.88890000000004</v>
      </c>
    </row>
    <row r="29" spans="8:18" x14ac:dyDescent="0.3">
      <c r="H29" s="11" t="s">
        <v>55</v>
      </c>
      <c r="I29" s="9"/>
      <c r="J29" s="14" t="s">
        <v>55</v>
      </c>
      <c r="L29" s="28" t="s">
        <v>35</v>
      </c>
      <c r="M29" s="28">
        <f>14 * 14 * 256</f>
        <v>50176</v>
      </c>
      <c r="N29" s="28">
        <f>14 * 14 * 256</f>
        <v>50176</v>
      </c>
      <c r="O29" s="28">
        <v>50</v>
      </c>
      <c r="P29" s="28">
        <v>500</v>
      </c>
      <c r="Q29" s="28">
        <v>666.66669999999999</v>
      </c>
      <c r="R29" s="28">
        <v>888.88890000000004</v>
      </c>
    </row>
    <row r="30" spans="8:18" x14ac:dyDescent="0.3">
      <c r="H30" s="8" t="s">
        <v>35</v>
      </c>
      <c r="I30" s="12" t="s">
        <v>53</v>
      </c>
      <c r="J30" s="13" t="s">
        <v>36</v>
      </c>
      <c r="L30" s="28" t="s">
        <v>36</v>
      </c>
      <c r="M30" s="28">
        <f>(14 * 14 * 256) + (14 * 14 * 256)</f>
        <v>100352</v>
      </c>
      <c r="N30" s="28">
        <f>14 * 14 * 256</f>
        <v>50176</v>
      </c>
      <c r="O30" s="28">
        <v>50</v>
      </c>
      <c r="P30" s="28">
        <v>500</v>
      </c>
      <c r="Q30" s="28">
        <v>666.66669999999999</v>
      </c>
      <c r="R30" s="28">
        <v>888.88890000000004</v>
      </c>
    </row>
    <row r="31" spans="8:18" x14ac:dyDescent="0.3">
      <c r="H31" s="11" t="s">
        <v>55</v>
      </c>
      <c r="I31" s="9"/>
      <c r="J31" s="14" t="s">
        <v>55</v>
      </c>
      <c r="L31" s="28" t="s">
        <v>37</v>
      </c>
      <c r="M31" s="28">
        <f>(14 * 14 * 256) + (14 * 14 * 256)</f>
        <v>100352</v>
      </c>
      <c r="N31" s="28">
        <f>14 * 14 * 256</f>
        <v>50176</v>
      </c>
      <c r="O31" s="28">
        <v>50</v>
      </c>
      <c r="P31" s="28">
        <v>500</v>
      </c>
      <c r="Q31" s="28">
        <v>666.66669999999999</v>
      </c>
      <c r="R31" s="28">
        <v>888.88890000000004</v>
      </c>
    </row>
    <row r="32" spans="8:18" x14ac:dyDescent="0.3">
      <c r="H32" s="8" t="s">
        <v>37</v>
      </c>
      <c r="I32" s="12" t="s">
        <v>56</v>
      </c>
      <c r="J32" s="13" t="s">
        <v>38</v>
      </c>
      <c r="L32" s="28" t="s">
        <v>38</v>
      </c>
      <c r="M32" s="28">
        <f>14 * 14 * 256</f>
        <v>50176</v>
      </c>
      <c r="N32" s="28">
        <f>14 * 14 * 256</f>
        <v>50176</v>
      </c>
      <c r="O32" s="28">
        <v>50</v>
      </c>
      <c r="P32" s="28">
        <v>500</v>
      </c>
      <c r="Q32" s="28">
        <v>666.66669999999999</v>
      </c>
      <c r="R32" s="28">
        <v>888.88890000000004</v>
      </c>
    </row>
    <row r="33" spans="4:18" x14ac:dyDescent="0.3">
      <c r="H33" s="11" t="s">
        <v>55</v>
      </c>
      <c r="I33" s="9"/>
      <c r="J33" s="14" t="s">
        <v>55</v>
      </c>
      <c r="L33" s="28" t="s">
        <v>39</v>
      </c>
      <c r="M33" s="28">
        <f>14 * 14 * 256</f>
        <v>50176</v>
      </c>
      <c r="N33" s="28">
        <f>14 * 14 * 256</f>
        <v>50176</v>
      </c>
      <c r="O33" s="28">
        <v>50</v>
      </c>
      <c r="P33" s="28">
        <v>500</v>
      </c>
      <c r="Q33" s="28">
        <v>666.66669999999999</v>
      </c>
      <c r="R33" s="28">
        <v>888.88890000000004</v>
      </c>
    </row>
    <row r="34" spans="4:18" x14ac:dyDescent="0.3">
      <c r="H34" s="8" t="s">
        <v>39</v>
      </c>
      <c r="I34" s="12" t="s">
        <v>53</v>
      </c>
      <c r="J34" s="13" t="s">
        <v>40</v>
      </c>
      <c r="L34" s="28" t="s">
        <v>40</v>
      </c>
      <c r="M34" s="28">
        <f>(14 * 14 * 256) + (14 * 14 * 256)</f>
        <v>100352</v>
      </c>
      <c r="N34" s="28">
        <f>14 * 14 * 256</f>
        <v>50176</v>
      </c>
      <c r="O34" s="28">
        <v>50</v>
      </c>
      <c r="P34" s="28">
        <v>500</v>
      </c>
      <c r="Q34" s="28">
        <v>666.66669999999999</v>
      </c>
      <c r="R34" s="28">
        <v>888.88890000000004</v>
      </c>
    </row>
    <row r="35" spans="4:18" x14ac:dyDescent="0.3">
      <c r="H35" s="11" t="s">
        <v>55</v>
      </c>
      <c r="I35" s="9"/>
      <c r="J35" s="14" t="s">
        <v>55</v>
      </c>
      <c r="L35" s="28" t="s">
        <v>41</v>
      </c>
      <c r="M35" s="28">
        <f>(14 * 14 * 256) + (14 * 14 * 256)</f>
        <v>100352</v>
      </c>
      <c r="N35" s="28">
        <f>7 * 7 * 512</f>
        <v>25088</v>
      </c>
      <c r="O35" s="28">
        <v>50</v>
      </c>
      <c r="P35" s="28">
        <v>500</v>
      </c>
      <c r="Q35" s="28">
        <v>666.66669999999999</v>
      </c>
      <c r="R35" s="28">
        <v>888.88890000000004</v>
      </c>
    </row>
    <row r="36" spans="4:18" x14ac:dyDescent="0.3">
      <c r="H36" s="8" t="s">
        <v>41</v>
      </c>
      <c r="I36" s="12" t="s">
        <v>56</v>
      </c>
      <c r="J36" s="13" t="s">
        <v>42</v>
      </c>
      <c r="L36" s="28" t="s">
        <v>42</v>
      </c>
      <c r="M36" s="28">
        <f>14 * 14 * 256</f>
        <v>50176</v>
      </c>
      <c r="N36" s="28">
        <f>14 * 14 * 256</f>
        <v>50176</v>
      </c>
      <c r="O36" s="28">
        <v>50</v>
      </c>
      <c r="P36" s="28">
        <v>500</v>
      </c>
      <c r="Q36" s="28">
        <v>666.66669999999999</v>
      </c>
      <c r="R36" s="28">
        <v>888.88890000000004</v>
      </c>
    </row>
    <row r="37" spans="4:18" x14ac:dyDescent="0.3">
      <c r="H37" s="11" t="s">
        <v>55</v>
      </c>
      <c r="I37" s="9"/>
      <c r="J37" s="14" t="s">
        <v>55</v>
      </c>
      <c r="L37" s="28" t="s">
        <v>43</v>
      </c>
      <c r="M37" s="28">
        <f>7 * 7 * 512</f>
        <v>25088</v>
      </c>
      <c r="N37" s="28">
        <f>7 * 7 * 512</f>
        <v>25088</v>
      </c>
      <c r="O37" s="28">
        <v>50</v>
      </c>
      <c r="P37" s="28">
        <v>500</v>
      </c>
      <c r="Q37" s="28">
        <v>666.66669999999999</v>
      </c>
      <c r="R37" s="28">
        <v>888.88890000000004</v>
      </c>
    </row>
    <row r="38" spans="4:18" x14ac:dyDescent="0.3">
      <c r="H38" s="8" t="s">
        <v>43</v>
      </c>
      <c r="I38" s="12" t="s">
        <v>53</v>
      </c>
      <c r="J38" s="13" t="s">
        <v>44</v>
      </c>
      <c r="L38" s="28" t="s">
        <v>44</v>
      </c>
      <c r="M38" s="28">
        <f>(7 * 7 * 512) + (14 * 14 * 256)</f>
        <v>75264</v>
      </c>
      <c r="N38" s="28">
        <f>7 * 7 * 512</f>
        <v>25088</v>
      </c>
      <c r="O38" s="28">
        <v>50</v>
      </c>
      <c r="P38" s="28">
        <v>500</v>
      </c>
      <c r="Q38" s="28">
        <v>666.66669999999999</v>
      </c>
      <c r="R38" s="28">
        <v>888.88890000000004</v>
      </c>
    </row>
    <row r="39" spans="4:18" x14ac:dyDescent="0.3">
      <c r="H39" s="11" t="s">
        <v>55</v>
      </c>
      <c r="I39" s="9"/>
      <c r="J39" s="14" t="s">
        <v>55</v>
      </c>
      <c r="L39" s="28" t="s">
        <v>45</v>
      </c>
      <c r="M39" s="28">
        <f>(7 * 7 * 512) + (7 * 7 * 512)</f>
        <v>50176</v>
      </c>
      <c r="N39" s="28">
        <f>7 * 7 * 512</f>
        <v>25088</v>
      </c>
      <c r="O39" s="28">
        <v>50</v>
      </c>
      <c r="P39" s="28">
        <v>500</v>
      </c>
      <c r="Q39" s="28">
        <v>666.66669999999999</v>
      </c>
      <c r="R39" s="28">
        <v>888.88890000000004</v>
      </c>
    </row>
    <row r="40" spans="4:18" x14ac:dyDescent="0.3">
      <c r="H40" s="8" t="s">
        <v>45</v>
      </c>
      <c r="I40" s="12" t="s">
        <v>56</v>
      </c>
      <c r="J40" s="13" t="s">
        <v>46</v>
      </c>
      <c r="L40" s="28" t="s">
        <v>46</v>
      </c>
      <c r="M40" s="28">
        <f>7 * 7 * 512</f>
        <v>25088</v>
      </c>
      <c r="N40" s="28">
        <f>7 * 7 * 512</f>
        <v>25088</v>
      </c>
      <c r="O40" s="28">
        <v>50</v>
      </c>
      <c r="P40" s="28">
        <v>500</v>
      </c>
      <c r="Q40" s="28">
        <v>666.66669999999999</v>
      </c>
      <c r="R40" s="28">
        <v>888.88890000000004</v>
      </c>
    </row>
    <row r="41" spans="4:18" x14ac:dyDescent="0.3">
      <c r="H41" s="11" t="s">
        <v>55</v>
      </c>
      <c r="I41" s="12" t="s">
        <v>57</v>
      </c>
      <c r="J41" s="14"/>
      <c r="L41" s="28" t="s">
        <v>47</v>
      </c>
      <c r="M41" s="28">
        <f>(7 * 7 * 512) + (7 * 7 * 512)</f>
        <v>50176</v>
      </c>
      <c r="N41" s="28">
        <f>7 * 7 * 512</f>
        <v>25088</v>
      </c>
      <c r="O41" s="28">
        <v>50</v>
      </c>
      <c r="P41" s="28">
        <v>500</v>
      </c>
      <c r="Q41" s="28">
        <v>666.66669999999999</v>
      </c>
      <c r="R41" s="28">
        <v>888.88890000000004</v>
      </c>
    </row>
    <row r="42" spans="4:18" x14ac:dyDescent="0.3">
      <c r="H42" s="8" t="s">
        <v>47</v>
      </c>
      <c r="I42" s="12"/>
      <c r="J42" s="14"/>
      <c r="L42" s="28" t="s">
        <v>48</v>
      </c>
      <c r="M42" s="28">
        <f>7 * 7 * 512</f>
        <v>25088</v>
      </c>
      <c r="N42" s="28">
        <v>10</v>
      </c>
      <c r="O42" s="28">
        <v>1</v>
      </c>
      <c r="P42" s="28">
        <v>250</v>
      </c>
      <c r="Q42" s="28">
        <v>333.33330000000001</v>
      </c>
      <c r="R42" s="28">
        <v>444.44439999999997</v>
      </c>
    </row>
    <row r="43" spans="4:18" ht="17.25" thickBot="1" x14ac:dyDescent="0.35">
      <c r="H43" s="11" t="s">
        <v>55</v>
      </c>
      <c r="I43" s="9"/>
      <c r="J43" s="14"/>
      <c r="L43" s="29" t="s">
        <v>49</v>
      </c>
      <c r="M43" s="29">
        <v>10</v>
      </c>
      <c r="N43" s="29">
        <v>10</v>
      </c>
      <c r="O43" s="29">
        <v>0</v>
      </c>
      <c r="P43" s="29">
        <v>0</v>
      </c>
      <c r="Q43" s="29">
        <v>0</v>
      </c>
      <c r="R43" s="29">
        <v>0</v>
      </c>
    </row>
    <row r="44" spans="4:18" x14ac:dyDescent="0.3">
      <c r="H44" s="8" t="s">
        <v>48</v>
      </c>
      <c r="I44" s="12"/>
      <c r="J44" s="10"/>
    </row>
    <row r="45" spans="4:18" x14ac:dyDescent="0.3">
      <c r="H45" s="11" t="s">
        <v>55</v>
      </c>
      <c r="I45" s="30"/>
      <c r="J45" s="31"/>
    </row>
    <row r="46" spans="4:18" x14ac:dyDescent="0.3">
      <c r="H46" s="8" t="s">
        <v>49</v>
      </c>
      <c r="I46" s="30"/>
      <c r="J46" s="40"/>
    </row>
    <row r="47" spans="4:18" ht="17.25" thickBot="1" x14ac:dyDescent="0.35">
      <c r="D47" s="1"/>
      <c r="F47" s="1"/>
      <c r="H47" s="41"/>
      <c r="I47" s="16"/>
      <c r="J47" s="32"/>
    </row>
    <row r="48" spans="4:18" x14ac:dyDescent="0.3">
      <c r="D48" s="1"/>
    </row>
    <row r="49" spans="4:6" x14ac:dyDescent="0.3">
      <c r="D49" s="1"/>
      <c r="F49" s="1"/>
    </row>
    <row r="51" spans="4:6" x14ac:dyDescent="0.3">
      <c r="D51" s="1"/>
      <c r="F51" s="1"/>
    </row>
    <row r="52" spans="4:6" x14ac:dyDescent="0.3">
      <c r="D52" s="1"/>
    </row>
    <row r="53" spans="4:6" x14ac:dyDescent="0.3">
      <c r="D53" s="1"/>
      <c r="F53" s="1"/>
    </row>
    <row r="55" spans="4:6" x14ac:dyDescent="0.3">
      <c r="D55" s="1"/>
      <c r="F55" s="1"/>
    </row>
    <row r="56" spans="4:6" x14ac:dyDescent="0.3">
      <c r="D56" s="1"/>
    </row>
    <row r="57" spans="4:6" x14ac:dyDescent="0.3">
      <c r="D57" s="1"/>
      <c r="F57" s="1"/>
    </row>
    <row r="59" spans="4:6" x14ac:dyDescent="0.3">
      <c r="D59" s="1"/>
      <c r="F59" s="1"/>
    </row>
    <row r="60" spans="4:6" x14ac:dyDescent="0.3">
      <c r="D60" s="1"/>
    </row>
    <row r="61" spans="4:6" x14ac:dyDescent="0.3">
      <c r="D61" s="1"/>
      <c r="F61" s="1"/>
    </row>
    <row r="63" spans="4:6" x14ac:dyDescent="0.3">
      <c r="D63" s="1"/>
      <c r="F63" s="1"/>
    </row>
    <row r="64" spans="4:6" x14ac:dyDescent="0.3">
      <c r="D64" s="1"/>
    </row>
    <row r="65" spans="4:6" x14ac:dyDescent="0.3">
      <c r="D65" s="1"/>
      <c r="F65" s="1"/>
    </row>
    <row r="67" spans="4:6" x14ac:dyDescent="0.3">
      <c r="D67" s="1"/>
      <c r="F67" s="1"/>
    </row>
    <row r="68" spans="4:6" x14ac:dyDescent="0.3">
      <c r="D68" s="1"/>
    </row>
    <row r="69" spans="4:6" x14ac:dyDescent="0.3">
      <c r="D69" s="1"/>
      <c r="F69" s="1"/>
    </row>
    <row r="71" spans="4:6" x14ac:dyDescent="0.3">
      <c r="D71" s="1"/>
      <c r="F71" s="1"/>
    </row>
    <row r="72" spans="4:6" x14ac:dyDescent="0.3">
      <c r="D72" s="1"/>
    </row>
    <row r="73" spans="4:6" x14ac:dyDescent="0.3">
      <c r="D73" s="1"/>
      <c r="F73" s="1"/>
    </row>
    <row r="75" spans="4:6" x14ac:dyDescent="0.3">
      <c r="D75" s="1"/>
      <c r="F75" s="1"/>
    </row>
    <row r="76" spans="4:6" x14ac:dyDescent="0.3">
      <c r="D76" s="1"/>
    </row>
    <row r="77" spans="4:6" x14ac:dyDescent="0.3">
      <c r="D77" s="1"/>
      <c r="F77" s="1"/>
    </row>
    <row r="79" spans="4:6" x14ac:dyDescent="0.3">
      <c r="D79" s="1"/>
      <c r="F79" s="1"/>
    </row>
    <row r="80" spans="4:6" x14ac:dyDescent="0.3">
      <c r="D80" s="1"/>
    </row>
    <row r="81" spans="4:6" x14ac:dyDescent="0.3">
      <c r="D81" s="1"/>
      <c r="F81" s="1"/>
    </row>
    <row r="83" spans="4:6" x14ac:dyDescent="0.3">
      <c r="D83" s="1"/>
      <c r="F83" s="1"/>
    </row>
    <row r="84" spans="4:6" x14ac:dyDescent="0.3">
      <c r="D84" s="1"/>
    </row>
  </sheetData>
  <mergeCells count="6">
    <mergeCell ref="H6:J6"/>
    <mergeCell ref="P6:R6"/>
    <mergeCell ref="L6:L7"/>
    <mergeCell ref="M6:M7"/>
    <mergeCell ref="N6:N7"/>
    <mergeCell ref="O6:O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84C1-E7C0-443C-AFB4-3139755104FF}">
  <dimension ref="H5:R31"/>
  <sheetViews>
    <sheetView workbookViewId="0">
      <selection activeCell="H13" sqref="H13"/>
    </sheetView>
  </sheetViews>
  <sheetFormatPr defaultRowHeight="16.5" x14ac:dyDescent="0.3"/>
  <cols>
    <col min="9" max="9" width="9" customWidth="1"/>
    <col min="12" max="12" width="13" customWidth="1"/>
    <col min="13" max="15" width="16.125" customWidth="1"/>
    <col min="16" max="16" width="11.75" customWidth="1"/>
  </cols>
  <sheetData>
    <row r="5" spans="8:18" ht="17.25" thickBot="1" x14ac:dyDescent="0.35"/>
    <row r="6" spans="8:18" ht="17.25" thickBot="1" x14ac:dyDescent="0.35">
      <c r="H6" s="2" t="s">
        <v>58</v>
      </c>
      <c r="I6" s="3"/>
      <c r="J6" s="4"/>
      <c r="L6" s="42" t="s">
        <v>59</v>
      </c>
      <c r="M6" s="33" t="s">
        <v>61</v>
      </c>
      <c r="N6" s="50" t="s">
        <v>62</v>
      </c>
      <c r="O6" s="33" t="s">
        <v>63</v>
      </c>
      <c r="P6" s="22" t="s">
        <v>60</v>
      </c>
      <c r="Q6" s="22"/>
      <c r="R6" s="23"/>
    </row>
    <row r="7" spans="8:18" ht="17.25" thickBot="1" x14ac:dyDescent="0.35">
      <c r="H7" s="35"/>
      <c r="I7" s="34"/>
      <c r="J7" s="20"/>
      <c r="L7" s="43"/>
      <c r="M7" s="19"/>
      <c r="N7" s="51"/>
      <c r="O7" s="19"/>
      <c r="P7" s="20" t="s">
        <v>50</v>
      </c>
      <c r="Q7" s="17" t="s">
        <v>51</v>
      </c>
      <c r="R7" s="17" t="s">
        <v>52</v>
      </c>
    </row>
    <row r="8" spans="8:18" x14ac:dyDescent="0.3">
      <c r="H8" s="36"/>
      <c r="I8" s="37" t="s">
        <v>1</v>
      </c>
      <c r="J8" s="10"/>
      <c r="L8" s="44" t="s">
        <v>1</v>
      </c>
      <c r="M8" s="47">
        <f>224*244*3</f>
        <v>163968</v>
      </c>
      <c r="N8" s="52">
        <f>224*244*3</f>
        <v>163968</v>
      </c>
      <c r="O8" s="47">
        <v>0</v>
      </c>
      <c r="P8" s="52">
        <v>0</v>
      </c>
      <c r="Q8" s="47">
        <v>0</v>
      </c>
      <c r="R8" s="55">
        <v>0</v>
      </c>
    </row>
    <row r="9" spans="8:18" x14ac:dyDescent="0.3">
      <c r="H9" s="36"/>
      <c r="I9" s="12" t="s">
        <v>78</v>
      </c>
      <c r="J9" s="10"/>
      <c r="L9" s="45" t="s">
        <v>3</v>
      </c>
      <c r="M9" s="48">
        <f>224 * 244 * 3</f>
        <v>163968</v>
      </c>
      <c r="N9" s="53">
        <f>55 * 55 * 48</f>
        <v>145200</v>
      </c>
      <c r="O9" s="48">
        <v>50</v>
      </c>
      <c r="P9" s="53">
        <v>5250</v>
      </c>
      <c r="Q9" s="48">
        <v>7250</v>
      </c>
      <c r="R9" s="56">
        <v>8125</v>
      </c>
    </row>
    <row r="10" spans="8:18" x14ac:dyDescent="0.3">
      <c r="H10" s="8" t="s">
        <v>3</v>
      </c>
      <c r="I10" s="9"/>
      <c r="J10" s="13" t="s">
        <v>5</v>
      </c>
      <c r="L10" s="45" t="s">
        <v>5</v>
      </c>
      <c r="M10" s="48">
        <f>224 * 244 * 3</f>
        <v>163968</v>
      </c>
      <c r="N10" s="53">
        <f>55 * 55 * 48</f>
        <v>145200</v>
      </c>
      <c r="O10" s="48">
        <v>50</v>
      </c>
      <c r="P10" s="53">
        <v>5250</v>
      </c>
      <c r="Q10" s="48">
        <v>7250</v>
      </c>
      <c r="R10" s="56">
        <v>8125</v>
      </c>
    </row>
    <row r="11" spans="8:18" x14ac:dyDescent="0.3">
      <c r="H11" s="11" t="s">
        <v>55</v>
      </c>
      <c r="I11" s="9"/>
      <c r="J11" s="10" t="s">
        <v>54</v>
      </c>
      <c r="L11" s="45" t="s">
        <v>64</v>
      </c>
      <c r="M11" s="48">
        <f>55 * 55 * 48</f>
        <v>145200</v>
      </c>
      <c r="N11" s="53">
        <f>27 * 27 * 48</f>
        <v>34992</v>
      </c>
      <c r="O11" s="48">
        <v>0.15</v>
      </c>
      <c r="P11" s="53">
        <v>52.5</v>
      </c>
      <c r="Q11" s="48">
        <v>72.5</v>
      </c>
      <c r="R11" s="56">
        <v>81.25</v>
      </c>
    </row>
    <row r="12" spans="8:18" x14ac:dyDescent="0.3">
      <c r="H12" s="8" t="s">
        <v>64</v>
      </c>
      <c r="I12" s="9"/>
      <c r="J12" s="13" t="s">
        <v>67</v>
      </c>
      <c r="L12" s="45" t="s">
        <v>67</v>
      </c>
      <c r="M12" s="48">
        <f>55 * 55 * 48</f>
        <v>145200</v>
      </c>
      <c r="N12" s="53">
        <f>27 * 27 * 48</f>
        <v>34992</v>
      </c>
      <c r="O12" s="48">
        <v>0.15</v>
      </c>
      <c r="P12" s="53">
        <v>52.5</v>
      </c>
      <c r="Q12" s="48">
        <v>72.5</v>
      </c>
      <c r="R12" s="56">
        <v>81.25</v>
      </c>
    </row>
    <row r="13" spans="8:18" x14ac:dyDescent="0.3">
      <c r="H13" s="36" t="s">
        <v>54</v>
      </c>
      <c r="I13" s="9"/>
      <c r="J13" s="10" t="s">
        <v>54</v>
      </c>
      <c r="L13" s="45" t="s">
        <v>7</v>
      </c>
      <c r="M13" s="48">
        <f>27 * 27 * 48</f>
        <v>34992</v>
      </c>
      <c r="N13" s="53">
        <f>27 * 27 * 128</f>
        <v>93312</v>
      </c>
      <c r="O13" s="48">
        <v>50</v>
      </c>
      <c r="P13" s="53">
        <v>5250</v>
      </c>
      <c r="Q13" s="48">
        <v>7250</v>
      </c>
      <c r="R13" s="56">
        <v>8125</v>
      </c>
    </row>
    <row r="14" spans="8:18" x14ac:dyDescent="0.3">
      <c r="H14" s="8" t="s">
        <v>7</v>
      </c>
      <c r="I14" s="9"/>
      <c r="J14" s="13" t="s">
        <v>9</v>
      </c>
      <c r="L14" s="45" t="s">
        <v>9</v>
      </c>
      <c r="M14" s="48">
        <f>27 * 27 * 48</f>
        <v>34992</v>
      </c>
      <c r="N14" s="53">
        <f>27 * 27 * 128</f>
        <v>93312</v>
      </c>
      <c r="O14" s="48">
        <v>50</v>
      </c>
      <c r="P14" s="53">
        <v>5250</v>
      </c>
      <c r="Q14" s="48">
        <v>7250</v>
      </c>
      <c r="R14" s="56">
        <v>8125</v>
      </c>
    </row>
    <row r="15" spans="8:18" x14ac:dyDescent="0.3">
      <c r="H15" s="36" t="s">
        <v>54</v>
      </c>
      <c r="I15" s="9"/>
      <c r="J15" s="10" t="s">
        <v>54</v>
      </c>
      <c r="L15" s="45" t="s">
        <v>65</v>
      </c>
      <c r="M15" s="48">
        <f>27 * 27 * 128</f>
        <v>93312</v>
      </c>
      <c r="N15" s="53">
        <f>13 * 13 * 128</f>
        <v>21632</v>
      </c>
      <c r="O15" s="48">
        <v>0.09</v>
      </c>
      <c r="P15" s="53">
        <v>52.5</v>
      </c>
      <c r="Q15" s="48">
        <v>72.5</v>
      </c>
      <c r="R15" s="56">
        <v>81.25</v>
      </c>
    </row>
    <row r="16" spans="8:18" x14ac:dyDescent="0.3">
      <c r="H16" s="8" t="s">
        <v>66</v>
      </c>
      <c r="I16" s="9"/>
      <c r="J16" s="13" t="s">
        <v>69</v>
      </c>
      <c r="L16" s="45" t="s">
        <v>68</v>
      </c>
      <c r="M16" s="48">
        <f>27 * 27 * 128</f>
        <v>93312</v>
      </c>
      <c r="N16" s="53">
        <f>13 * 13 * 128</f>
        <v>21632</v>
      </c>
      <c r="O16" s="48">
        <v>0.09</v>
      </c>
      <c r="P16" s="53">
        <v>52.5</v>
      </c>
      <c r="Q16" s="48">
        <v>72.5</v>
      </c>
      <c r="R16" s="56">
        <v>81.25</v>
      </c>
    </row>
    <row r="17" spans="8:18" x14ac:dyDescent="0.3">
      <c r="H17" s="36" t="s">
        <v>54</v>
      </c>
      <c r="I17" s="9"/>
      <c r="J17" s="10" t="s">
        <v>54</v>
      </c>
      <c r="L17" s="45" t="s">
        <v>11</v>
      </c>
      <c r="M17" s="48">
        <f>13 * 13 * 128</f>
        <v>21632</v>
      </c>
      <c r="N17" s="53">
        <f>13 * 13 * 192</f>
        <v>32448</v>
      </c>
      <c r="O17" s="48">
        <v>50</v>
      </c>
      <c r="P17" s="53">
        <v>5250</v>
      </c>
      <c r="Q17" s="48">
        <v>7250</v>
      </c>
      <c r="R17" s="56">
        <v>8125</v>
      </c>
    </row>
    <row r="18" spans="8:18" x14ac:dyDescent="0.3">
      <c r="H18" s="8" t="s">
        <v>11</v>
      </c>
      <c r="I18" s="9"/>
      <c r="J18" s="13" t="s">
        <v>13</v>
      </c>
      <c r="L18" s="45" t="s">
        <v>13</v>
      </c>
      <c r="M18" s="48">
        <f>13 * 13 * 128</f>
        <v>21632</v>
      </c>
      <c r="N18" s="53">
        <f>13 * 13 * 192</f>
        <v>32448</v>
      </c>
      <c r="O18" s="48">
        <v>50</v>
      </c>
      <c r="P18" s="53">
        <v>5250</v>
      </c>
      <c r="Q18" s="48">
        <v>7250</v>
      </c>
      <c r="R18" s="56">
        <v>8125</v>
      </c>
    </row>
    <row r="19" spans="8:18" x14ac:dyDescent="0.3">
      <c r="H19" s="36" t="s">
        <v>54</v>
      </c>
      <c r="I19" s="9"/>
      <c r="J19" s="10" t="s">
        <v>54</v>
      </c>
      <c r="L19" s="45" t="s">
        <v>15</v>
      </c>
      <c r="M19" s="48">
        <f>13 * 13 * 192</f>
        <v>32448</v>
      </c>
      <c r="N19" s="53">
        <f>13 * 13 * 192</f>
        <v>32448</v>
      </c>
      <c r="O19" s="48">
        <v>50</v>
      </c>
      <c r="P19" s="53">
        <v>5250</v>
      </c>
      <c r="Q19" s="48">
        <v>7250</v>
      </c>
      <c r="R19" s="56">
        <v>8125</v>
      </c>
    </row>
    <row r="20" spans="8:18" x14ac:dyDescent="0.3">
      <c r="H20" s="8" t="s">
        <v>15</v>
      </c>
      <c r="I20" s="9"/>
      <c r="J20" s="13" t="s">
        <v>17</v>
      </c>
      <c r="L20" s="45" t="s">
        <v>17</v>
      </c>
      <c r="M20" s="48">
        <f>13 * 13 * 192</f>
        <v>32448</v>
      </c>
      <c r="N20" s="53">
        <f>13 * 13 * 192</f>
        <v>32448</v>
      </c>
      <c r="O20" s="48">
        <v>50</v>
      </c>
      <c r="P20" s="53">
        <v>5250</v>
      </c>
      <c r="Q20" s="48">
        <v>7250</v>
      </c>
      <c r="R20" s="56">
        <v>8125</v>
      </c>
    </row>
    <row r="21" spans="8:18" x14ac:dyDescent="0.3">
      <c r="H21" s="36" t="s">
        <v>54</v>
      </c>
      <c r="I21" s="9"/>
      <c r="J21" s="10" t="s">
        <v>54</v>
      </c>
      <c r="L21" s="45" t="s">
        <v>19</v>
      </c>
      <c r="M21" s="48">
        <f>13 * 13 * 192</f>
        <v>32448</v>
      </c>
      <c r="N21" s="53">
        <f>13 * 13 * 126</f>
        <v>21294</v>
      </c>
      <c r="O21" s="48">
        <v>50</v>
      </c>
      <c r="P21" s="53">
        <v>5250</v>
      </c>
      <c r="Q21" s="48">
        <v>7250</v>
      </c>
      <c r="R21" s="56">
        <v>8125</v>
      </c>
    </row>
    <row r="22" spans="8:18" x14ac:dyDescent="0.3">
      <c r="H22" s="8" t="s">
        <v>19</v>
      </c>
      <c r="I22" s="9"/>
      <c r="J22" s="13" t="s">
        <v>21</v>
      </c>
      <c r="L22" s="45" t="s">
        <v>21</v>
      </c>
      <c r="M22" s="48">
        <f>13 * 13 * 192</f>
        <v>32448</v>
      </c>
      <c r="N22" s="53">
        <f>13 * 13 * 126</f>
        <v>21294</v>
      </c>
      <c r="O22" s="48">
        <v>50</v>
      </c>
      <c r="P22" s="53">
        <v>5250</v>
      </c>
      <c r="Q22" s="48">
        <v>7250</v>
      </c>
      <c r="R22" s="56">
        <v>8125</v>
      </c>
    </row>
    <row r="23" spans="8:18" x14ac:dyDescent="0.3">
      <c r="H23" s="36" t="s">
        <v>54</v>
      </c>
      <c r="I23" s="9"/>
      <c r="J23" s="10" t="s">
        <v>54</v>
      </c>
      <c r="L23" s="45" t="s">
        <v>70</v>
      </c>
      <c r="M23" s="48">
        <f>13 * 13 * 126</f>
        <v>21294</v>
      </c>
      <c r="N23" s="53">
        <f>6 * 6 * 126</f>
        <v>4536</v>
      </c>
      <c r="O23" s="48">
        <v>0.02</v>
      </c>
      <c r="P23" s="53">
        <v>52.5</v>
      </c>
      <c r="Q23" s="48">
        <v>72.5</v>
      </c>
      <c r="R23" s="56">
        <v>81.25</v>
      </c>
    </row>
    <row r="24" spans="8:18" x14ac:dyDescent="0.3">
      <c r="H24" s="8" t="s">
        <v>70</v>
      </c>
      <c r="I24" s="9"/>
      <c r="J24" s="13" t="s">
        <v>71</v>
      </c>
      <c r="L24" s="45" t="s">
        <v>71</v>
      </c>
      <c r="M24" s="48">
        <f>13 * 13 * 126</f>
        <v>21294</v>
      </c>
      <c r="N24" s="53">
        <f>6 * 6 * 126</f>
        <v>4536</v>
      </c>
      <c r="O24" s="48">
        <v>0.02</v>
      </c>
      <c r="P24" s="53">
        <v>52.5</v>
      </c>
      <c r="Q24" s="48">
        <v>72.5</v>
      </c>
      <c r="R24" s="56">
        <v>81.25</v>
      </c>
    </row>
    <row r="25" spans="8:18" x14ac:dyDescent="0.3">
      <c r="H25" s="36" t="s">
        <v>54</v>
      </c>
      <c r="I25" s="9" t="s">
        <v>80</v>
      </c>
      <c r="J25" s="10" t="s">
        <v>54</v>
      </c>
      <c r="L25" s="45" t="s">
        <v>72</v>
      </c>
      <c r="M25" s="48">
        <f>6 * 6 * 126 + 6 * 6 * 126</f>
        <v>9072</v>
      </c>
      <c r="N25" s="53">
        <v>2048</v>
      </c>
      <c r="O25" s="48">
        <v>1</v>
      </c>
      <c r="P25" s="53">
        <v>2625</v>
      </c>
      <c r="Q25" s="48">
        <v>3625</v>
      </c>
      <c r="R25" s="56">
        <v>4062.5</v>
      </c>
    </row>
    <row r="26" spans="8:18" x14ac:dyDescent="0.3">
      <c r="H26" s="8" t="s">
        <v>72</v>
      </c>
      <c r="I26" s="9"/>
      <c r="J26" s="13" t="s">
        <v>73</v>
      </c>
      <c r="L26" s="45" t="s">
        <v>73</v>
      </c>
      <c r="M26" s="48">
        <f>6 * 6 * 126 + 6 * 6 * 126</f>
        <v>9072</v>
      </c>
      <c r="N26" s="53">
        <v>2048</v>
      </c>
      <c r="O26" s="48">
        <v>1</v>
      </c>
      <c r="P26" s="53">
        <v>2625</v>
      </c>
      <c r="Q26" s="48">
        <v>3625</v>
      </c>
      <c r="R26" s="56">
        <v>4062.5</v>
      </c>
    </row>
    <row r="27" spans="8:18" x14ac:dyDescent="0.3">
      <c r="H27" s="36" t="s">
        <v>54</v>
      </c>
      <c r="I27" s="9" t="s">
        <v>80</v>
      </c>
      <c r="J27" s="10" t="s">
        <v>54</v>
      </c>
      <c r="L27" s="45" t="s">
        <v>74</v>
      </c>
      <c r="M27" s="48">
        <f>2048 + 2048</f>
        <v>4096</v>
      </c>
      <c r="N27" s="53">
        <v>500</v>
      </c>
      <c r="O27" s="48">
        <v>1</v>
      </c>
      <c r="P27" s="53">
        <v>2625</v>
      </c>
      <c r="Q27" s="48">
        <v>3625</v>
      </c>
      <c r="R27" s="56">
        <v>4062.5</v>
      </c>
    </row>
    <row r="28" spans="8:18" x14ac:dyDescent="0.3">
      <c r="H28" s="8" t="s">
        <v>74</v>
      </c>
      <c r="I28" s="9"/>
      <c r="J28" s="13" t="s">
        <v>75</v>
      </c>
      <c r="L28" s="45" t="s">
        <v>75</v>
      </c>
      <c r="M28" s="48">
        <f>2048 + 2048</f>
        <v>4096</v>
      </c>
      <c r="N28" s="53">
        <v>500</v>
      </c>
      <c r="O28" s="48">
        <v>1</v>
      </c>
      <c r="P28" s="53">
        <v>2625</v>
      </c>
      <c r="Q28" s="48">
        <v>3625</v>
      </c>
      <c r="R28" s="56">
        <v>4062.5</v>
      </c>
    </row>
    <row r="29" spans="8:18" ht="17.25" thickBot="1" x14ac:dyDescent="0.35">
      <c r="H29" s="36" t="s">
        <v>79</v>
      </c>
      <c r="I29" s="9"/>
      <c r="J29" s="10" t="s">
        <v>57</v>
      </c>
      <c r="L29" s="46" t="s">
        <v>77</v>
      </c>
      <c r="M29" s="49">
        <v>1000</v>
      </c>
      <c r="N29" s="54">
        <v>1000</v>
      </c>
      <c r="O29" s="49">
        <v>0</v>
      </c>
      <c r="P29" s="54">
        <v>0</v>
      </c>
      <c r="Q29" s="49">
        <v>0</v>
      </c>
      <c r="R29" s="57">
        <v>0</v>
      </c>
    </row>
    <row r="30" spans="8:18" x14ac:dyDescent="0.3">
      <c r="H30" s="36"/>
      <c r="I30" s="37" t="s">
        <v>77</v>
      </c>
      <c r="J30" s="10"/>
    </row>
    <row r="31" spans="8:18" ht="17.25" thickBot="1" x14ac:dyDescent="0.35">
      <c r="H31" s="38"/>
      <c r="I31" s="39"/>
      <c r="J31" s="21"/>
    </row>
  </sheetData>
  <mergeCells count="6">
    <mergeCell ref="H6:J6"/>
    <mergeCell ref="L6:L7"/>
    <mergeCell ref="M6:M7"/>
    <mergeCell ref="N6:N7"/>
    <mergeCell ref="O6:O7"/>
    <mergeCell ref="P6:R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C711-26CF-4313-9704-3A34DEB2EE78}">
  <dimension ref="H5:R53"/>
  <sheetViews>
    <sheetView workbookViewId="0">
      <selection activeCell="I9" sqref="I9"/>
    </sheetView>
  </sheetViews>
  <sheetFormatPr defaultRowHeight="16.5" x14ac:dyDescent="0.3"/>
  <cols>
    <col min="7" max="7" width="9" customWidth="1"/>
    <col min="8" max="8" width="5.625" customWidth="1"/>
    <col min="9" max="9" width="9.125" customWidth="1"/>
    <col min="10" max="10" width="5.625" customWidth="1"/>
    <col min="12" max="12" width="13" customWidth="1"/>
    <col min="13" max="15" width="16.125" customWidth="1"/>
    <col min="16" max="16" width="11.75" customWidth="1"/>
  </cols>
  <sheetData>
    <row r="5" spans="8:18" ht="17.25" thickBot="1" x14ac:dyDescent="0.35"/>
    <row r="6" spans="8:18" ht="17.25" thickBot="1" x14ac:dyDescent="0.35">
      <c r="H6" s="2" t="s">
        <v>58</v>
      </c>
      <c r="I6" s="3"/>
      <c r="J6" s="4"/>
      <c r="L6" s="18" t="s">
        <v>59</v>
      </c>
      <c r="M6" s="33" t="s">
        <v>61</v>
      </c>
      <c r="N6" s="33" t="s">
        <v>62</v>
      </c>
      <c r="O6" s="33" t="s">
        <v>63</v>
      </c>
      <c r="P6" s="22" t="s">
        <v>60</v>
      </c>
      <c r="Q6" s="22"/>
      <c r="R6" s="23"/>
    </row>
    <row r="7" spans="8:18" ht="17.25" thickBot="1" x14ac:dyDescent="0.35">
      <c r="H7" s="5"/>
      <c r="I7" s="6"/>
      <c r="J7" s="7"/>
      <c r="L7" s="19"/>
      <c r="M7" s="19"/>
      <c r="N7" s="19"/>
      <c r="O7" s="19"/>
      <c r="P7" s="20" t="s">
        <v>50</v>
      </c>
      <c r="Q7" s="17" t="s">
        <v>51</v>
      </c>
      <c r="R7" s="17" t="s">
        <v>52</v>
      </c>
    </row>
    <row r="8" spans="8:18" x14ac:dyDescent="0.3">
      <c r="H8" s="58"/>
      <c r="I8" s="37" t="s">
        <v>0</v>
      </c>
      <c r="J8" s="40"/>
      <c r="L8" s="27" t="s">
        <v>0</v>
      </c>
      <c r="M8" s="27">
        <f>224 * 244 * 3</f>
        <v>163968</v>
      </c>
      <c r="N8" s="27">
        <f>224 * 244 * 3</f>
        <v>163968</v>
      </c>
      <c r="O8" s="27">
        <v>0</v>
      </c>
      <c r="P8" s="27">
        <v>0</v>
      </c>
      <c r="Q8" s="27">
        <v>0</v>
      </c>
      <c r="R8" s="27">
        <v>0</v>
      </c>
    </row>
    <row r="9" spans="8:18" x14ac:dyDescent="0.3">
      <c r="H9" s="58"/>
      <c r="I9" s="9" t="s">
        <v>54</v>
      </c>
      <c r="J9" s="40"/>
      <c r="L9" s="28" t="s">
        <v>26</v>
      </c>
      <c r="M9" s="28">
        <f>224 * 244 * 3</f>
        <v>163968</v>
      </c>
      <c r="N9" s="28">
        <f>224 * 244 * 64</f>
        <v>3497984</v>
      </c>
      <c r="O9" s="28">
        <v>50</v>
      </c>
      <c r="P9" s="28">
        <v>1000</v>
      </c>
      <c r="Q9" s="28">
        <v>1400</v>
      </c>
      <c r="R9" s="28">
        <v>2400</v>
      </c>
    </row>
    <row r="10" spans="8:18" x14ac:dyDescent="0.3">
      <c r="H10" s="58"/>
      <c r="I10" s="37" t="s">
        <v>26</v>
      </c>
      <c r="J10" s="40"/>
      <c r="L10" s="28" t="s">
        <v>81</v>
      </c>
      <c r="M10" s="28">
        <f>224 * 244 * 64</f>
        <v>3497984</v>
      </c>
      <c r="N10" s="28">
        <f>224 * 244 * 64</f>
        <v>3497984</v>
      </c>
      <c r="O10" s="28">
        <v>50</v>
      </c>
      <c r="P10" s="28">
        <v>1000</v>
      </c>
      <c r="Q10" s="28">
        <v>1400</v>
      </c>
      <c r="R10" s="28">
        <v>2400</v>
      </c>
    </row>
    <row r="11" spans="8:18" x14ac:dyDescent="0.3">
      <c r="H11" s="58"/>
      <c r="I11" s="9" t="s">
        <v>54</v>
      </c>
      <c r="J11" s="40"/>
      <c r="L11" s="28" t="s">
        <v>82</v>
      </c>
      <c r="M11" s="28">
        <f>224 * 244 * 64</f>
        <v>3497984</v>
      </c>
      <c r="N11" s="28">
        <f>112 * 112 * 64</f>
        <v>802816</v>
      </c>
      <c r="O11" s="28">
        <v>3.5</v>
      </c>
      <c r="P11" s="28">
        <v>10</v>
      </c>
      <c r="Q11" s="28">
        <v>14</v>
      </c>
      <c r="R11" s="28">
        <v>24</v>
      </c>
    </row>
    <row r="12" spans="8:18" x14ac:dyDescent="0.3">
      <c r="H12" s="58"/>
      <c r="I12" s="37" t="s">
        <v>81</v>
      </c>
      <c r="J12" s="40"/>
      <c r="L12" s="28" t="s">
        <v>83</v>
      </c>
      <c r="M12" s="28">
        <f>112 * 112 * 64</f>
        <v>802816</v>
      </c>
      <c r="N12" s="28">
        <f>112 * 112 * 128</f>
        <v>1605632</v>
      </c>
      <c r="O12" s="28">
        <v>50</v>
      </c>
      <c r="P12" s="28">
        <v>1000</v>
      </c>
      <c r="Q12" s="28">
        <v>1400</v>
      </c>
      <c r="R12" s="28">
        <v>2400</v>
      </c>
    </row>
    <row r="13" spans="8:18" x14ac:dyDescent="0.3">
      <c r="H13" s="58"/>
      <c r="I13" s="9" t="s">
        <v>54</v>
      </c>
      <c r="J13" s="40"/>
      <c r="L13" s="28" t="s">
        <v>84</v>
      </c>
      <c r="M13" s="28">
        <f>112 * 112 * 128</f>
        <v>1605632</v>
      </c>
      <c r="N13" s="28">
        <f>112 * 112 * 128</f>
        <v>1605632</v>
      </c>
      <c r="O13" s="28">
        <v>50</v>
      </c>
      <c r="P13" s="28">
        <v>1000</v>
      </c>
      <c r="Q13" s="28">
        <v>1400</v>
      </c>
      <c r="R13" s="28">
        <v>2400</v>
      </c>
    </row>
    <row r="14" spans="8:18" x14ac:dyDescent="0.3">
      <c r="H14" s="58"/>
      <c r="I14" s="37" t="s">
        <v>82</v>
      </c>
      <c r="J14" s="40"/>
      <c r="L14" s="28" t="s">
        <v>85</v>
      </c>
      <c r="M14" s="28">
        <f>112 * 112 * 128</f>
        <v>1605632</v>
      </c>
      <c r="N14" s="28">
        <f>56 * 56 * 128</f>
        <v>401408</v>
      </c>
      <c r="O14" s="28">
        <v>1.6</v>
      </c>
      <c r="P14" s="28">
        <v>10</v>
      </c>
      <c r="Q14" s="28">
        <v>14</v>
      </c>
      <c r="R14" s="28">
        <v>24</v>
      </c>
    </row>
    <row r="15" spans="8:18" x14ac:dyDescent="0.3">
      <c r="H15" s="58"/>
      <c r="I15" s="9" t="s">
        <v>54</v>
      </c>
      <c r="J15" s="40"/>
      <c r="L15" s="28" t="s">
        <v>86</v>
      </c>
      <c r="M15" s="28">
        <f>56 * 56 * 128</f>
        <v>401408</v>
      </c>
      <c r="N15" s="28">
        <f>56 * 56 * 256</f>
        <v>802816</v>
      </c>
      <c r="O15" s="28">
        <v>50</v>
      </c>
      <c r="P15" s="28">
        <v>1000</v>
      </c>
      <c r="Q15" s="28">
        <v>1400</v>
      </c>
      <c r="R15" s="28">
        <v>2400</v>
      </c>
    </row>
    <row r="16" spans="8:18" x14ac:dyDescent="0.3">
      <c r="H16" s="58"/>
      <c r="I16" s="37" t="s">
        <v>83</v>
      </c>
      <c r="J16" s="40"/>
      <c r="L16" s="28" t="s">
        <v>87</v>
      </c>
      <c r="M16" s="28">
        <f>56 * 56 * 256</f>
        <v>802816</v>
      </c>
      <c r="N16" s="28">
        <f>56 * 56 * 256</f>
        <v>802816</v>
      </c>
      <c r="O16" s="28">
        <v>50</v>
      </c>
      <c r="P16" s="28">
        <v>1000</v>
      </c>
      <c r="Q16" s="28">
        <v>1400</v>
      </c>
      <c r="R16" s="28">
        <v>2400</v>
      </c>
    </row>
    <row r="17" spans="8:18" x14ac:dyDescent="0.3">
      <c r="H17" s="58"/>
      <c r="I17" s="9" t="s">
        <v>54</v>
      </c>
      <c r="J17" s="40"/>
      <c r="L17" s="28" t="s">
        <v>24</v>
      </c>
      <c r="M17" s="28">
        <f>56 * 56 * 256</f>
        <v>802816</v>
      </c>
      <c r="N17" s="28">
        <f>56 * 56 * 256</f>
        <v>802816</v>
      </c>
      <c r="O17" s="28">
        <v>50</v>
      </c>
      <c r="P17" s="28">
        <v>1000</v>
      </c>
      <c r="Q17" s="28">
        <v>1400</v>
      </c>
      <c r="R17" s="28">
        <v>2400</v>
      </c>
    </row>
    <row r="18" spans="8:18" x14ac:dyDescent="0.3">
      <c r="H18" s="58"/>
      <c r="I18" s="37" t="s">
        <v>84</v>
      </c>
      <c r="J18" s="40"/>
      <c r="L18" s="28" t="s">
        <v>88</v>
      </c>
      <c r="M18" s="28">
        <f>56 * 56 * 256</f>
        <v>802816</v>
      </c>
      <c r="N18" s="28">
        <f>28 * 28 * 256</f>
        <v>200704</v>
      </c>
      <c r="O18" s="28">
        <v>0.8</v>
      </c>
      <c r="P18" s="28">
        <v>10</v>
      </c>
      <c r="Q18" s="28">
        <v>14</v>
      </c>
      <c r="R18" s="28">
        <v>24</v>
      </c>
    </row>
    <row r="19" spans="8:18" x14ac:dyDescent="0.3">
      <c r="H19" s="58"/>
      <c r="I19" s="9" t="s">
        <v>54</v>
      </c>
      <c r="J19" s="40"/>
      <c r="L19" s="28" t="s">
        <v>25</v>
      </c>
      <c r="M19" s="28">
        <f>28 * 28 * 256</f>
        <v>200704</v>
      </c>
      <c r="N19" s="28">
        <f>28 * 28 * 512</f>
        <v>401408</v>
      </c>
      <c r="O19" s="28">
        <v>50</v>
      </c>
      <c r="P19" s="28">
        <v>1000</v>
      </c>
      <c r="Q19" s="28">
        <v>1400</v>
      </c>
      <c r="R19" s="28">
        <v>2400</v>
      </c>
    </row>
    <row r="20" spans="8:18" x14ac:dyDescent="0.3">
      <c r="H20" s="58"/>
      <c r="I20" s="37" t="s">
        <v>85</v>
      </c>
      <c r="J20" s="40"/>
      <c r="L20" s="28" t="s">
        <v>89</v>
      </c>
      <c r="M20" s="28">
        <f>28 * 28 * 512</f>
        <v>401408</v>
      </c>
      <c r="N20" s="28">
        <f>28 * 28 * 512</f>
        <v>401408</v>
      </c>
      <c r="O20" s="28">
        <v>50</v>
      </c>
      <c r="P20" s="28">
        <v>1000</v>
      </c>
      <c r="Q20" s="28">
        <v>1400</v>
      </c>
      <c r="R20" s="28">
        <v>2400</v>
      </c>
    </row>
    <row r="21" spans="8:18" x14ac:dyDescent="0.3">
      <c r="H21" s="58"/>
      <c r="I21" s="9" t="s">
        <v>54</v>
      </c>
      <c r="J21" s="40"/>
      <c r="L21" s="28" t="s">
        <v>90</v>
      </c>
      <c r="M21" s="28">
        <f>28 * 28 * 512</f>
        <v>401408</v>
      </c>
      <c r="N21" s="28">
        <f>28 * 28 * 512</f>
        <v>401408</v>
      </c>
      <c r="O21" s="28">
        <v>50</v>
      </c>
      <c r="P21" s="28">
        <v>1000</v>
      </c>
      <c r="Q21" s="28">
        <v>1400</v>
      </c>
      <c r="R21" s="28">
        <v>2400</v>
      </c>
    </row>
    <row r="22" spans="8:18" x14ac:dyDescent="0.3">
      <c r="H22" s="58"/>
      <c r="I22" s="37" t="s">
        <v>86</v>
      </c>
      <c r="J22" s="40"/>
      <c r="L22" s="28" t="s">
        <v>91</v>
      </c>
      <c r="M22" s="28">
        <f>28 * 28 * 512</f>
        <v>401408</v>
      </c>
      <c r="N22" s="28">
        <f>14 * 14 * 512</f>
        <v>100352</v>
      </c>
      <c r="O22" s="28">
        <v>0.4</v>
      </c>
      <c r="P22" s="28">
        <v>10</v>
      </c>
      <c r="Q22" s="28">
        <v>14</v>
      </c>
      <c r="R22" s="28">
        <v>24</v>
      </c>
    </row>
    <row r="23" spans="8:18" x14ac:dyDescent="0.3">
      <c r="H23" s="58"/>
      <c r="I23" s="9" t="s">
        <v>54</v>
      </c>
      <c r="J23" s="40"/>
      <c r="L23" s="28" t="s">
        <v>92</v>
      </c>
      <c r="M23" s="28">
        <f>14 * 14 * 512</f>
        <v>100352</v>
      </c>
      <c r="N23" s="28">
        <f>14 * 14 * 512</f>
        <v>100352</v>
      </c>
      <c r="O23" s="28">
        <v>50</v>
      </c>
      <c r="P23" s="28">
        <v>1000</v>
      </c>
      <c r="Q23" s="28">
        <v>1400</v>
      </c>
      <c r="R23" s="28">
        <v>2400</v>
      </c>
    </row>
    <row r="24" spans="8:18" x14ac:dyDescent="0.3">
      <c r="H24" s="58"/>
      <c r="I24" s="37" t="s">
        <v>87</v>
      </c>
      <c r="J24" s="40"/>
      <c r="L24" s="28" t="s">
        <v>93</v>
      </c>
      <c r="M24" s="28">
        <f>14 * 14 * 512</f>
        <v>100352</v>
      </c>
      <c r="N24" s="28">
        <f>14 * 14 * 512</f>
        <v>100352</v>
      </c>
      <c r="O24" s="28">
        <v>50</v>
      </c>
      <c r="P24" s="28">
        <v>1000</v>
      </c>
      <c r="Q24" s="28">
        <v>1400</v>
      </c>
      <c r="R24" s="28">
        <v>2400</v>
      </c>
    </row>
    <row r="25" spans="8:18" x14ac:dyDescent="0.3">
      <c r="H25" s="58"/>
      <c r="I25" s="9" t="s">
        <v>54</v>
      </c>
      <c r="J25" s="40"/>
      <c r="L25" s="28" t="s">
        <v>94</v>
      </c>
      <c r="M25" s="28">
        <f>14 * 14 * 512</f>
        <v>100352</v>
      </c>
      <c r="N25" s="28">
        <f>14 * 14 * 512</f>
        <v>100352</v>
      </c>
      <c r="O25" s="28">
        <v>50</v>
      </c>
      <c r="P25" s="28">
        <v>1000</v>
      </c>
      <c r="Q25" s="28">
        <v>1400</v>
      </c>
      <c r="R25" s="28">
        <v>2400</v>
      </c>
    </row>
    <row r="26" spans="8:18" x14ac:dyDescent="0.3">
      <c r="H26" s="58"/>
      <c r="I26" s="37" t="s">
        <v>24</v>
      </c>
      <c r="J26" s="40"/>
      <c r="L26" s="28" t="s">
        <v>95</v>
      </c>
      <c r="M26" s="28">
        <f>14 * 14 * 512</f>
        <v>100352</v>
      </c>
      <c r="N26" s="28">
        <f>7 * 7 * 512</f>
        <v>25088</v>
      </c>
      <c r="O26" s="28">
        <v>0.1</v>
      </c>
      <c r="P26" s="28">
        <v>10</v>
      </c>
      <c r="Q26" s="28">
        <v>14</v>
      </c>
      <c r="R26" s="28">
        <v>24</v>
      </c>
    </row>
    <row r="27" spans="8:18" x14ac:dyDescent="0.3">
      <c r="H27" s="58"/>
      <c r="I27" s="9" t="s">
        <v>54</v>
      </c>
      <c r="J27" s="40"/>
      <c r="L27" s="28" t="s">
        <v>96</v>
      </c>
      <c r="M27" s="28">
        <f>7 * 7 * 512</f>
        <v>25088</v>
      </c>
      <c r="N27" s="28">
        <v>4096</v>
      </c>
      <c r="O27" s="28">
        <v>1</v>
      </c>
      <c r="P27" s="28">
        <v>500</v>
      </c>
      <c r="Q27" s="28">
        <v>700</v>
      </c>
      <c r="R27" s="28">
        <v>1200</v>
      </c>
    </row>
    <row r="28" spans="8:18" x14ac:dyDescent="0.3">
      <c r="H28" s="58"/>
      <c r="I28" s="37" t="s">
        <v>88</v>
      </c>
      <c r="J28" s="40"/>
      <c r="L28" s="28" t="s">
        <v>97</v>
      </c>
      <c r="M28" s="28">
        <v>4096</v>
      </c>
      <c r="N28" s="28">
        <v>4096</v>
      </c>
      <c r="O28" s="28">
        <v>1</v>
      </c>
      <c r="P28" s="28">
        <v>500</v>
      </c>
      <c r="Q28" s="28">
        <v>700</v>
      </c>
      <c r="R28" s="28">
        <v>1200</v>
      </c>
    </row>
    <row r="29" spans="8:18" x14ac:dyDescent="0.3">
      <c r="H29" s="58"/>
      <c r="I29" s="9" t="s">
        <v>54</v>
      </c>
      <c r="J29" s="40"/>
      <c r="L29" s="28" t="s">
        <v>98</v>
      </c>
      <c r="M29" s="28">
        <v>4096</v>
      </c>
      <c r="N29" s="28">
        <v>1000</v>
      </c>
      <c r="O29" s="28">
        <v>1</v>
      </c>
      <c r="P29" s="28">
        <v>500</v>
      </c>
      <c r="Q29" s="28">
        <v>700</v>
      </c>
      <c r="R29" s="28">
        <v>1200</v>
      </c>
    </row>
    <row r="30" spans="8:18" ht="17.25" thickBot="1" x14ac:dyDescent="0.35">
      <c r="H30" s="58"/>
      <c r="I30" s="37" t="s">
        <v>25</v>
      </c>
      <c r="J30" s="40"/>
      <c r="L30" s="29" t="s">
        <v>76</v>
      </c>
      <c r="M30" s="29">
        <v>1000</v>
      </c>
      <c r="N30" s="29">
        <v>1000</v>
      </c>
      <c r="O30" s="29">
        <v>0</v>
      </c>
      <c r="P30" s="29">
        <v>0</v>
      </c>
      <c r="Q30" s="29">
        <v>0</v>
      </c>
      <c r="R30" s="29">
        <v>0</v>
      </c>
    </row>
    <row r="31" spans="8:18" x14ac:dyDescent="0.3">
      <c r="H31" s="58"/>
      <c r="I31" s="9" t="s">
        <v>54</v>
      </c>
      <c r="J31" s="40"/>
    </row>
    <row r="32" spans="8:18" x14ac:dyDescent="0.3">
      <c r="H32" s="58"/>
      <c r="I32" s="37" t="s">
        <v>89</v>
      </c>
      <c r="J32" s="40"/>
    </row>
    <row r="33" spans="8:10" x14ac:dyDescent="0.3">
      <c r="H33" s="58"/>
      <c r="I33" s="9" t="s">
        <v>54</v>
      </c>
      <c r="J33" s="40"/>
    </row>
    <row r="34" spans="8:10" x14ac:dyDescent="0.3">
      <c r="H34" s="58"/>
      <c r="I34" s="37" t="s">
        <v>90</v>
      </c>
      <c r="J34" s="40"/>
    </row>
    <row r="35" spans="8:10" x14ac:dyDescent="0.3">
      <c r="H35" s="58"/>
      <c r="I35" s="9" t="s">
        <v>54</v>
      </c>
      <c r="J35" s="40"/>
    </row>
    <row r="36" spans="8:10" x14ac:dyDescent="0.3">
      <c r="H36" s="58"/>
      <c r="I36" s="37" t="s">
        <v>91</v>
      </c>
      <c r="J36" s="40"/>
    </row>
    <row r="37" spans="8:10" x14ac:dyDescent="0.3">
      <c r="H37" s="58"/>
      <c r="I37" s="9" t="s">
        <v>54</v>
      </c>
      <c r="J37" s="40"/>
    </row>
    <row r="38" spans="8:10" x14ac:dyDescent="0.3">
      <c r="H38" s="58"/>
      <c r="I38" s="37" t="s">
        <v>92</v>
      </c>
      <c r="J38" s="40"/>
    </row>
    <row r="39" spans="8:10" x14ac:dyDescent="0.3">
      <c r="H39" s="58"/>
      <c r="I39" s="9" t="s">
        <v>54</v>
      </c>
      <c r="J39" s="40"/>
    </row>
    <row r="40" spans="8:10" x14ac:dyDescent="0.3">
      <c r="H40" s="58"/>
      <c r="I40" s="37" t="s">
        <v>93</v>
      </c>
      <c r="J40" s="40"/>
    </row>
    <row r="41" spans="8:10" x14ac:dyDescent="0.3">
      <c r="H41" s="58"/>
      <c r="I41" s="9" t="s">
        <v>54</v>
      </c>
      <c r="J41" s="40"/>
    </row>
    <row r="42" spans="8:10" x14ac:dyDescent="0.3">
      <c r="H42" s="58"/>
      <c r="I42" s="37" t="s">
        <v>94</v>
      </c>
      <c r="J42" s="40"/>
    </row>
    <row r="43" spans="8:10" x14ac:dyDescent="0.3">
      <c r="H43" s="58"/>
      <c r="I43" s="9" t="s">
        <v>54</v>
      </c>
      <c r="J43" s="40"/>
    </row>
    <row r="44" spans="8:10" x14ac:dyDescent="0.3">
      <c r="H44" s="58"/>
      <c r="I44" s="37" t="s">
        <v>95</v>
      </c>
      <c r="J44" s="40"/>
    </row>
    <row r="45" spans="8:10" x14ac:dyDescent="0.3">
      <c r="H45" s="58"/>
      <c r="I45" s="9" t="s">
        <v>54</v>
      </c>
      <c r="J45" s="40"/>
    </row>
    <row r="46" spans="8:10" x14ac:dyDescent="0.3">
      <c r="H46" s="58"/>
      <c r="I46" s="37" t="s">
        <v>96</v>
      </c>
      <c r="J46" s="40"/>
    </row>
    <row r="47" spans="8:10" x14ac:dyDescent="0.3">
      <c r="H47" s="58"/>
      <c r="I47" s="9" t="s">
        <v>54</v>
      </c>
      <c r="J47" s="40"/>
    </row>
    <row r="48" spans="8:10" x14ac:dyDescent="0.3">
      <c r="H48" s="58"/>
      <c r="I48" s="37" t="s">
        <v>97</v>
      </c>
      <c r="J48" s="40"/>
    </row>
    <row r="49" spans="8:10" x14ac:dyDescent="0.3">
      <c r="H49" s="58"/>
      <c r="I49" s="9" t="s">
        <v>54</v>
      </c>
      <c r="J49" s="40"/>
    </row>
    <row r="50" spans="8:10" x14ac:dyDescent="0.3">
      <c r="H50" s="58"/>
      <c r="I50" s="37" t="s">
        <v>98</v>
      </c>
      <c r="J50" s="40"/>
    </row>
    <row r="51" spans="8:10" x14ac:dyDescent="0.3">
      <c r="H51" s="58"/>
      <c r="I51" s="9" t="s">
        <v>54</v>
      </c>
      <c r="J51" s="40"/>
    </row>
    <row r="52" spans="8:10" x14ac:dyDescent="0.3">
      <c r="H52" s="58"/>
      <c r="I52" s="37" t="s">
        <v>76</v>
      </c>
      <c r="J52" s="40"/>
    </row>
    <row r="53" spans="8:10" ht="17.25" thickBot="1" x14ac:dyDescent="0.35">
      <c r="H53" s="41"/>
      <c r="I53" s="16"/>
      <c r="J53" s="32"/>
    </row>
  </sheetData>
  <mergeCells count="6">
    <mergeCell ref="H6:J6"/>
    <mergeCell ref="L6:L7"/>
    <mergeCell ref="M6:M7"/>
    <mergeCell ref="N6:N7"/>
    <mergeCell ref="O6:O7"/>
    <mergeCell ref="P6:R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4CF-47C6-4BE8-A36E-A33C28F09A2B}">
  <dimension ref="H5:R25"/>
  <sheetViews>
    <sheetView tabSelected="1" workbookViewId="0">
      <selection activeCell="G5" sqref="G5:S26"/>
    </sheetView>
  </sheetViews>
  <sheetFormatPr defaultRowHeight="16.5" x14ac:dyDescent="0.3"/>
  <cols>
    <col min="8" max="8" width="5.625" customWidth="1"/>
    <col min="9" max="9" width="9" customWidth="1"/>
    <col min="10" max="10" width="5.625" customWidth="1"/>
    <col min="12" max="12" width="13" customWidth="1"/>
    <col min="13" max="15" width="16.125" customWidth="1"/>
    <col min="16" max="16" width="11.75" customWidth="1"/>
  </cols>
  <sheetData>
    <row r="5" spans="8:18" ht="17.25" thickBot="1" x14ac:dyDescent="0.35"/>
    <row r="6" spans="8:18" ht="17.25" thickBot="1" x14ac:dyDescent="0.35">
      <c r="H6" s="2" t="s">
        <v>58</v>
      </c>
      <c r="I6" s="3"/>
      <c r="J6" s="4"/>
      <c r="L6" s="18" t="s">
        <v>59</v>
      </c>
      <c r="M6" s="33" t="s">
        <v>61</v>
      </c>
      <c r="N6" s="33" t="s">
        <v>62</v>
      </c>
      <c r="O6" s="33" t="s">
        <v>63</v>
      </c>
      <c r="P6" s="22" t="s">
        <v>60</v>
      </c>
      <c r="Q6" s="22"/>
      <c r="R6" s="23"/>
    </row>
    <row r="7" spans="8:18" ht="17.25" thickBot="1" x14ac:dyDescent="0.35">
      <c r="H7" s="35"/>
      <c r="I7" s="34"/>
      <c r="J7" s="20"/>
      <c r="L7" s="19"/>
      <c r="M7" s="19"/>
      <c r="N7" s="19"/>
      <c r="O7" s="19"/>
      <c r="P7" s="20" t="s">
        <v>50</v>
      </c>
      <c r="Q7" s="17" t="s">
        <v>51</v>
      </c>
      <c r="R7" s="17" t="s">
        <v>52</v>
      </c>
    </row>
    <row r="8" spans="8:18" x14ac:dyDescent="0.3">
      <c r="H8" s="36"/>
      <c r="I8" s="37" t="s">
        <v>1</v>
      </c>
      <c r="J8" s="10"/>
      <c r="L8" s="27" t="s">
        <v>1</v>
      </c>
      <c r="M8" s="27">
        <f>224 * 244</f>
        <v>54656</v>
      </c>
      <c r="N8" s="27">
        <f>224 * 244</f>
        <v>54656</v>
      </c>
      <c r="O8" s="27">
        <v>0</v>
      </c>
      <c r="P8" s="27">
        <v>0</v>
      </c>
      <c r="Q8" s="27">
        <v>0</v>
      </c>
      <c r="R8" s="27">
        <v>0</v>
      </c>
    </row>
    <row r="9" spans="8:18" x14ac:dyDescent="0.3">
      <c r="H9" s="36"/>
      <c r="I9" s="9" t="s">
        <v>54</v>
      </c>
      <c r="J9" s="10"/>
      <c r="L9" s="28" t="s">
        <v>26</v>
      </c>
      <c r="M9" s="28">
        <f>224 * 244</f>
        <v>54656</v>
      </c>
      <c r="N9" s="28">
        <f>96 * 54 * 54</f>
        <v>279936</v>
      </c>
      <c r="O9" s="28">
        <v>50</v>
      </c>
      <c r="P9" s="28">
        <v>48000</v>
      </c>
      <c r="Q9" s="28">
        <v>54000</v>
      </c>
      <c r="R9" s="28">
        <v>66000</v>
      </c>
    </row>
    <row r="10" spans="8:18" x14ac:dyDescent="0.3">
      <c r="H10" s="36"/>
      <c r="I10" s="37" t="s">
        <v>26</v>
      </c>
      <c r="J10" s="10"/>
      <c r="L10" s="28" t="s">
        <v>82</v>
      </c>
      <c r="M10" s="28">
        <f>96 * 54 * 54</f>
        <v>279936</v>
      </c>
      <c r="N10" s="28">
        <f>96 * 26 * 26</f>
        <v>64896</v>
      </c>
      <c r="O10" s="28">
        <v>0.28000000000000003</v>
      </c>
      <c r="P10" s="28">
        <v>480</v>
      </c>
      <c r="Q10" s="28">
        <v>540</v>
      </c>
      <c r="R10" s="28">
        <v>660</v>
      </c>
    </row>
    <row r="11" spans="8:18" x14ac:dyDescent="0.3">
      <c r="H11" s="36"/>
      <c r="I11" s="9" t="s">
        <v>54</v>
      </c>
      <c r="J11" s="10"/>
      <c r="L11" s="28" t="s">
        <v>81</v>
      </c>
      <c r="M11" s="28">
        <f>96 * 26 * 26</f>
        <v>64896</v>
      </c>
      <c r="N11" s="28">
        <f>256 * 26 * 26</f>
        <v>173056</v>
      </c>
      <c r="O11" s="28">
        <v>50</v>
      </c>
      <c r="P11" s="28">
        <v>48000</v>
      </c>
      <c r="Q11" s="28">
        <v>54000</v>
      </c>
      <c r="R11" s="28">
        <v>66000</v>
      </c>
    </row>
    <row r="12" spans="8:18" x14ac:dyDescent="0.3">
      <c r="H12" s="36"/>
      <c r="I12" s="37" t="s">
        <v>82</v>
      </c>
      <c r="J12" s="10"/>
      <c r="L12" s="28" t="s">
        <v>85</v>
      </c>
      <c r="M12" s="28">
        <f>256 * 26 * 26</f>
        <v>173056</v>
      </c>
      <c r="N12" s="28">
        <f>256 * 12 * 12</f>
        <v>36864</v>
      </c>
      <c r="O12" s="28">
        <v>0.17</v>
      </c>
      <c r="P12" s="28">
        <v>480</v>
      </c>
      <c r="Q12" s="28">
        <v>540</v>
      </c>
      <c r="R12" s="28">
        <v>660</v>
      </c>
    </row>
    <row r="13" spans="8:18" x14ac:dyDescent="0.3">
      <c r="H13" s="36"/>
      <c r="I13" s="9" t="s">
        <v>54</v>
      </c>
      <c r="J13" s="10"/>
      <c r="L13" s="28" t="s">
        <v>83</v>
      </c>
      <c r="M13" s="28">
        <f>256 * 12 * 12</f>
        <v>36864</v>
      </c>
      <c r="N13" s="28">
        <f>384 * 12 * 12</f>
        <v>55296</v>
      </c>
      <c r="O13" s="28">
        <v>50</v>
      </c>
      <c r="P13" s="28">
        <v>48000</v>
      </c>
      <c r="Q13" s="28">
        <v>54000</v>
      </c>
      <c r="R13" s="28">
        <v>66000</v>
      </c>
    </row>
    <row r="14" spans="8:18" x14ac:dyDescent="0.3">
      <c r="H14" s="36"/>
      <c r="I14" s="37" t="s">
        <v>81</v>
      </c>
      <c r="J14" s="10"/>
      <c r="L14" s="28" t="s">
        <v>88</v>
      </c>
      <c r="M14" s="28">
        <f>384 * 12 * 12</f>
        <v>55296</v>
      </c>
      <c r="N14" s="28">
        <f>384 * 5 * 5</f>
        <v>9600</v>
      </c>
      <c r="O14" s="28">
        <v>0.06</v>
      </c>
      <c r="P14" s="28">
        <v>480</v>
      </c>
      <c r="Q14" s="28">
        <v>540</v>
      </c>
      <c r="R14" s="28">
        <v>660</v>
      </c>
    </row>
    <row r="15" spans="8:18" x14ac:dyDescent="0.3">
      <c r="H15" s="36"/>
      <c r="I15" s="9" t="s">
        <v>54</v>
      </c>
      <c r="J15" s="10"/>
      <c r="L15" s="28" t="s">
        <v>84</v>
      </c>
      <c r="M15" s="28">
        <f>384 * 5 * 5</f>
        <v>9600</v>
      </c>
      <c r="N15" s="28">
        <v>10</v>
      </c>
      <c r="O15" s="28">
        <v>50</v>
      </c>
      <c r="P15" s="28">
        <v>48000</v>
      </c>
      <c r="Q15" s="28">
        <v>54000</v>
      </c>
      <c r="R15" s="28">
        <v>66000</v>
      </c>
    </row>
    <row r="16" spans="8:18" ht="17.25" thickBot="1" x14ac:dyDescent="0.35">
      <c r="H16" s="36"/>
      <c r="I16" s="37" t="s">
        <v>85</v>
      </c>
      <c r="J16" s="10"/>
      <c r="L16" s="29" t="s">
        <v>76</v>
      </c>
      <c r="M16" s="29">
        <v>10</v>
      </c>
      <c r="N16" s="29">
        <v>10</v>
      </c>
      <c r="O16" s="29">
        <v>0</v>
      </c>
      <c r="P16" s="29">
        <v>0</v>
      </c>
      <c r="Q16" s="29">
        <v>0</v>
      </c>
      <c r="R16" s="29">
        <v>0</v>
      </c>
    </row>
    <row r="17" spans="8:10" x14ac:dyDescent="0.3">
      <c r="H17" s="36"/>
      <c r="I17" s="9" t="s">
        <v>54</v>
      </c>
      <c r="J17" s="10"/>
    </row>
    <row r="18" spans="8:10" x14ac:dyDescent="0.3">
      <c r="H18" s="36"/>
      <c r="I18" s="37" t="s">
        <v>83</v>
      </c>
      <c r="J18" s="10"/>
    </row>
    <row r="19" spans="8:10" x14ac:dyDescent="0.3">
      <c r="H19" s="36"/>
      <c r="I19" s="9" t="s">
        <v>54</v>
      </c>
      <c r="J19" s="10"/>
    </row>
    <row r="20" spans="8:10" x14ac:dyDescent="0.3">
      <c r="H20" s="36"/>
      <c r="I20" s="37" t="s">
        <v>88</v>
      </c>
      <c r="J20" s="10"/>
    </row>
    <row r="21" spans="8:10" x14ac:dyDescent="0.3">
      <c r="H21" s="36"/>
      <c r="I21" s="9" t="s">
        <v>54</v>
      </c>
      <c r="J21" s="10"/>
    </row>
    <row r="22" spans="8:10" x14ac:dyDescent="0.3">
      <c r="H22" s="36"/>
      <c r="I22" s="37" t="s">
        <v>84</v>
      </c>
      <c r="J22" s="10"/>
    </row>
    <row r="23" spans="8:10" x14ac:dyDescent="0.3">
      <c r="H23" s="36"/>
      <c r="I23" s="9" t="s">
        <v>54</v>
      </c>
      <c r="J23" s="10"/>
    </row>
    <row r="24" spans="8:10" x14ac:dyDescent="0.3">
      <c r="H24" s="36"/>
      <c r="I24" s="37" t="s">
        <v>76</v>
      </c>
      <c r="J24" s="10"/>
    </row>
    <row r="25" spans="8:10" ht="17.25" thickBot="1" x14ac:dyDescent="0.35">
      <c r="H25" s="41"/>
      <c r="I25" s="16"/>
      <c r="J25" s="32"/>
    </row>
  </sheetData>
  <mergeCells count="6">
    <mergeCell ref="H6:J6"/>
    <mergeCell ref="L6:L7"/>
    <mergeCell ref="M6:M7"/>
    <mergeCell ref="N6:N7"/>
    <mergeCell ref="O6:O7"/>
    <mergeCell ref="P6:R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ResNet</vt:lpstr>
      <vt:lpstr>AlexNet</vt:lpstr>
      <vt:lpstr>VGG16</vt:lpstr>
      <vt:lpstr>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tykim92</dc:creator>
  <cp:lastModifiedBy>김태영</cp:lastModifiedBy>
  <cp:lastPrinted>2022-07-04T02:37:14Z</cp:lastPrinted>
  <dcterms:created xsi:type="dcterms:W3CDTF">2022-07-04T00:48:54Z</dcterms:created>
  <dcterms:modified xsi:type="dcterms:W3CDTF">2022-07-04T02:37:15Z</dcterms:modified>
</cp:coreProperties>
</file>