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ing2\Desktop\scripts\documents\"/>
    </mc:Choice>
  </mc:AlternateContent>
  <xr:revisionPtr revIDLastSave="0" documentId="13_ncr:1_{1AE4A5CD-0D6A-42D8-924D-BBE140FC2145}" xr6:coauthVersionLast="47" xr6:coauthVersionMax="47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поиск максимума" sheetId="6" r:id="rId4"/>
    <sheet name="подтверждение максимума" sheetId="7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3" l="1"/>
  <c r="H46" i="3"/>
  <c r="H47" i="3"/>
  <c r="H48" i="3"/>
  <c r="G25" i="3"/>
  <c r="E25" i="3"/>
  <c r="F25" i="3" s="1"/>
  <c r="D25" i="3"/>
  <c r="G8" i="3"/>
  <c r="G9" i="3"/>
  <c r="E8" i="3"/>
  <c r="F8" i="3" s="1"/>
  <c r="E9" i="3"/>
  <c r="F9" i="3" s="1"/>
  <c r="D8" i="3"/>
  <c r="D9" i="3"/>
  <c r="G3" i="3"/>
  <c r="C39" i="3"/>
  <c r="H25" i="3" l="1"/>
  <c r="H9" i="3"/>
  <c r="H8" i="3"/>
  <c r="G4" i="3"/>
  <c r="G5" i="3"/>
  <c r="G6" i="3"/>
  <c r="G7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6" i="3"/>
  <c r="G27" i="3"/>
  <c r="G28" i="3"/>
  <c r="G29" i="3"/>
  <c r="G30" i="3"/>
  <c r="G31" i="3"/>
  <c r="G2" i="3"/>
  <c r="P3" i="3"/>
  <c r="P4" i="3"/>
  <c r="P6" i="3"/>
  <c r="P7" i="3"/>
  <c r="P2" i="3"/>
  <c r="D5" i="3"/>
  <c r="E5" i="3"/>
  <c r="F5" i="3" s="1"/>
  <c r="D39" i="3" l="1"/>
  <c r="D3" i="3" l="1"/>
  <c r="E3" i="3"/>
  <c r="F3" i="3" s="1"/>
  <c r="W2" i="3"/>
  <c r="E2" i="3" l="1"/>
  <c r="G39" i="3" l="1"/>
  <c r="A3" i="4" l="1"/>
  <c r="A4" i="4"/>
  <c r="A5" i="4"/>
  <c r="A6" i="4"/>
  <c r="A7" i="4"/>
  <c r="A8" i="4"/>
  <c r="A9" i="4"/>
  <c r="A10" i="4"/>
  <c r="A11" i="4"/>
  <c r="A12" i="4"/>
  <c r="A13" i="4"/>
  <c r="A2" i="4"/>
  <c r="F37" i="3" s="1"/>
  <c r="H37" i="3" s="1"/>
  <c r="F48" i="3" l="1"/>
  <c r="F40" i="3"/>
  <c r="H40" i="3" s="1"/>
  <c r="F46" i="3"/>
  <c r="F41" i="3"/>
  <c r="H41" i="3" s="1"/>
  <c r="F47" i="3"/>
  <c r="F42" i="3"/>
  <c r="H42" i="3" s="1"/>
  <c r="F38" i="3"/>
  <c r="H38" i="3" s="1"/>
  <c r="F45" i="3"/>
  <c r="H45" i="3" s="1"/>
  <c r="F44" i="3"/>
  <c r="H44" i="3" s="1"/>
  <c r="F43" i="3"/>
  <c r="H43" i="3" s="1"/>
  <c r="F39" i="3"/>
  <c r="H39" i="3" s="1"/>
  <c r="F2" i="3"/>
  <c r="D2" i="3"/>
  <c r="T7" i="3"/>
  <c r="D21" i="3"/>
  <c r="D19" i="3"/>
  <c r="D20" i="3"/>
  <c r="D22" i="3"/>
  <c r="C40" i="3"/>
  <c r="C46" i="3"/>
  <c r="C45" i="3"/>
  <c r="C37" i="3"/>
  <c r="C47" i="3"/>
  <c r="C43" i="3"/>
  <c r="C41" i="3"/>
  <c r="C42" i="3"/>
  <c r="C48" i="3"/>
  <c r="C44" i="3"/>
  <c r="C38" i="3"/>
  <c r="G43" i="3" l="1"/>
  <c r="G41" i="3"/>
  <c r="G38" i="3"/>
  <c r="G44" i="3"/>
  <c r="G45" i="3"/>
  <c r="I45" i="3" s="1"/>
  <c r="G42" i="3"/>
  <c r="G46" i="3"/>
  <c r="I46" i="3" s="1"/>
  <c r="G48" i="3"/>
  <c r="G37" i="3"/>
  <c r="G47" i="3"/>
  <c r="I47" i="3" s="1"/>
  <c r="G40" i="3"/>
  <c r="E19" i="3"/>
  <c r="F19" i="3" s="1"/>
  <c r="H19" i="3" s="1"/>
  <c r="E22" i="3"/>
  <c r="F22" i="3" s="1"/>
  <c r="H22" i="3" s="1"/>
  <c r="E20" i="3"/>
  <c r="F20" i="3" s="1"/>
  <c r="E21" i="3"/>
  <c r="F21" i="3" s="1"/>
  <c r="H21" i="3" s="1"/>
  <c r="B49" i="3"/>
  <c r="D10" i="3"/>
  <c r="D28" i="3"/>
  <c r="E28" i="3"/>
  <c r="F28" i="3" s="1"/>
  <c r="D23" i="3"/>
  <c r="D14" i="3"/>
  <c r="H28" i="3" l="1"/>
  <c r="H20" i="3"/>
  <c r="D46" i="3"/>
  <c r="D37" i="3"/>
  <c r="D47" i="3"/>
  <c r="D48" i="3"/>
  <c r="D15" i="3"/>
  <c r="D17" i="3"/>
  <c r="D16" i="3"/>
  <c r="D18" i="3"/>
  <c r="D29" i="3"/>
  <c r="D30" i="3"/>
  <c r="D31" i="3"/>
  <c r="S6" i="3" l="1"/>
  <c r="S5" i="3"/>
  <c r="S3" i="3"/>
  <c r="S7" i="3"/>
  <c r="S4" i="3"/>
  <c r="E12" i="3"/>
  <c r="E10" i="3"/>
  <c r="F10" i="3" s="1"/>
  <c r="E23" i="3"/>
  <c r="F23" i="3" s="1"/>
  <c r="D24" i="3"/>
  <c r="S2" i="3"/>
  <c r="T2" i="3"/>
  <c r="T6" i="3"/>
  <c r="T3" i="3"/>
  <c r="V3" i="3" l="1"/>
  <c r="D12" i="3" s="1"/>
  <c r="V2" i="3"/>
  <c r="H5" i="3"/>
  <c r="H3" i="3"/>
  <c r="H2" i="3"/>
  <c r="H10" i="3"/>
  <c r="H29" i="3"/>
  <c r="S8" i="3"/>
  <c r="T5" i="3"/>
  <c r="V5" i="3" s="1"/>
  <c r="D26" i="3" s="1"/>
  <c r="E14" i="3"/>
  <c r="F14" i="3" s="1"/>
  <c r="T4" i="3"/>
  <c r="I37" i="3"/>
  <c r="D38" i="3"/>
  <c r="V6" i="3"/>
  <c r="D6" i="3"/>
  <c r="I40" i="3"/>
  <c r="E31" i="3"/>
  <c r="F31" i="3" s="1"/>
  <c r="E18" i="3"/>
  <c r="F18" i="3" s="1"/>
  <c r="D4" i="3"/>
  <c r="D11" i="3"/>
  <c r="D27" i="3"/>
  <c r="D13" i="3"/>
  <c r="D7" i="3"/>
  <c r="E30" i="3"/>
  <c r="F30" i="3" s="1"/>
  <c r="E27" i="3"/>
  <c r="F27" i="3" s="1"/>
  <c r="E17" i="3"/>
  <c r="F17" i="3" s="1"/>
  <c r="E13" i="3"/>
  <c r="F13" i="3" s="1"/>
  <c r="E7" i="3"/>
  <c r="F7" i="3" s="1"/>
  <c r="E29" i="3"/>
  <c r="E26" i="3"/>
  <c r="F26" i="3" s="1"/>
  <c r="E16" i="3"/>
  <c r="E6" i="3"/>
  <c r="F6" i="3" s="1"/>
  <c r="E24" i="3"/>
  <c r="E15" i="3"/>
  <c r="F15" i="3" s="1"/>
  <c r="E11" i="3"/>
  <c r="F11" i="3" s="1"/>
  <c r="E4" i="3"/>
  <c r="F4" i="3" s="1"/>
  <c r="D41" i="3"/>
  <c r="V4" i="3" l="1"/>
  <c r="V7" i="3" s="1"/>
  <c r="H14" i="3"/>
  <c r="H18" i="3"/>
  <c r="H26" i="3"/>
  <c r="H27" i="3"/>
  <c r="H23" i="3"/>
  <c r="F29" i="3"/>
  <c r="H30" i="3" s="1"/>
  <c r="F24" i="3"/>
  <c r="F12" i="3"/>
  <c r="H12" i="3" s="1"/>
  <c r="F16" i="3"/>
  <c r="C49" i="3"/>
  <c r="I48" i="3" s="1"/>
  <c r="D44" i="3"/>
  <c r="I43" i="3"/>
  <c r="I44" i="3"/>
  <c r="D45" i="3"/>
  <c r="I38" i="3"/>
  <c r="D40" i="3"/>
  <c r="I41" i="3"/>
  <c r="D42" i="3"/>
  <c r="D43" i="3"/>
  <c r="I42" i="3"/>
  <c r="H4" i="3"/>
  <c r="H6" i="3"/>
  <c r="H31" i="3"/>
  <c r="H17" i="3"/>
  <c r="H13" i="3"/>
  <c r="H11" i="3"/>
  <c r="H7" i="3"/>
  <c r="H15" i="3"/>
  <c r="H16" i="3" l="1"/>
  <c r="H24" i="3"/>
  <c r="D49" i="3"/>
  <c r="P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<sst xmlns="http://schemas.openxmlformats.org/spreadsheetml/2006/main" count="309" uniqueCount="86">
  <si>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</si>
  <si>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</si>
  <si>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</si>
  <si>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</si>
  <si>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</si>
  <si>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</si>
  <si>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</si>
  <si>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</si>
  <si>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</si>
  <si>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</si>
  <si>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</si>
  <si>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Transaction Name</t>
  </si>
  <si>
    <t>Pass</t>
  </si>
  <si>
    <t>Fail</t>
  </si>
  <si>
    <t>Stop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</si>
  <si>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</si>
  <si>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</si>
  <si>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</si>
  <si>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</si>
  <si>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</si>
  <si>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</si>
  <si>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</si>
  <si>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</si>
  <si>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</si>
  <si>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</si>
  <si>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</si>
  <si>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</si>
  <si>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</si>
  <si>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</si>
  <si>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</si>
  <si>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</si>
  <si>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</si>
  <si>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</si>
  <si>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</si>
  <si>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</si>
  <si>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</si>
  <si>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</si>
  <si>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</si>
  <si>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</si>
  <si>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</si>
  <si>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</si>
  <si>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</si>
  <si>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</si>
  <si>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</si>
  <si>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</si>
  <si>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</si>
  <si>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</si>
  <si>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</si>
  <si>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</si>
  <si>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</si>
  <si>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</si>
  <si>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</si>
  <si>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</si>
  <si>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</si>
  <si>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</si>
  <si>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</si>
  <si>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</si>
  <si>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</si>
  <si>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</si>
  <si>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</si>
  <si>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</si>
  <si>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Action_Transaction</t>
  </si>
  <si>
    <t>Профиль</t>
  </si>
  <si>
    <t>Jmeter, throughput per minute</t>
  </si>
  <si>
    <t>(пусто)</t>
  </si>
  <si>
    <t>ChooseAirCraft</t>
  </si>
  <si>
    <t>CreditInfo</t>
  </si>
  <si>
    <t>DeleteTicket</t>
  </si>
  <si>
    <t>GotoFlight</t>
  </si>
  <si>
    <t>GoToTicket</t>
  </si>
  <si>
    <t>IndexPage</t>
  </si>
  <si>
    <t>LogIn</t>
  </si>
  <si>
    <t>LogOut</t>
  </si>
  <si>
    <t>SearchTiket</t>
  </si>
  <si>
    <t>SignUp</t>
  </si>
  <si>
    <t>UC_1_LogInLogOut</t>
  </si>
  <si>
    <t>UC_2_SearchTicket</t>
  </si>
  <si>
    <t>UC_4_Tickets</t>
  </si>
  <si>
    <t>UC_5_Delete</t>
  </si>
  <si>
    <t>UC_6_addUser</t>
  </si>
  <si>
    <t>UC1_Buy_Ticket</t>
  </si>
  <si>
    <t>vuser_init_Transaction</t>
  </si>
  <si>
    <t>Расчетная интенсивность запросов\час</t>
  </si>
  <si>
    <t>UC_3_Buy_Ticket</t>
  </si>
  <si>
    <t xml:space="preserve"> </t>
  </si>
  <si>
    <t>1 570,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</si>
</sst>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02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3" fillId="0" borderId="0" applyNumberFormat="0" applyFill="0" applyBorder="0" applyAlignment="0" applyProtection="0"/>
    <xf numFmtId="0" fontId="14" fillId="0" borderId="2" applyNumberFormat="0" applyFill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6" fillId="0" borderId="0" applyNumberFormat="0" applyFill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2" fillId="0" borderId="10" applyNumberFormat="0" applyFill="0" applyAlignment="0" applyProtection="0"/>
    <xf numFmtId="0" fontId="2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4" fillId="8" borderId="9" applyNumberFormat="0" applyFont="0" applyAlignment="0" applyProtection="0"/>
    <xf numFmtId="9" fontId="25" fillId="0" borderId="0" applyFont="0" applyFill="0" applyBorder="0" applyAlignment="0" applyProtection="0"/>
    <xf numFmtId="0" fontId="3" fillId="0" borderId="0"/>
    <xf numFmtId="0" fontId="29" fillId="4" borderId="0" applyNumberFormat="0" applyBorder="0" applyAlignment="0" applyProtection="0"/>
    <xf numFmtId="0" fontId="3" fillId="8" borderId="9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24" fillId="12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24" fillId="16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24" fillId="24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24" fillId="28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4" fillId="32" borderId="0" applyNumberFormat="0" applyBorder="0" applyAlignment="0" applyProtection="0"/>
    <xf numFmtId="0" fontId="2" fillId="0" borderId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0" borderId="0"/>
    <xf numFmtId="9" fontId="25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5" borderId="1" xfId="0" applyFill="1" applyBorder="1"/>
    <xf numFmtId="9" fontId="0" fillId="0" borderId="1" xfId="44" applyFont="1" applyBorder="1"/>
    <xf numFmtId="9" fontId="0" fillId="36" borderId="1" xfId="44" applyFont="1" applyFill="1" applyBorder="1"/>
    <xf numFmtId="0" fontId="8" fillId="0" borderId="1" xfId="0" applyFont="1" applyBorder="1" applyAlignment="1">
      <alignment vertical="center" wrapText="1"/>
    </xf>
    <xf numFmtId="0" fontId="0" fillId="38" borderId="1" xfId="0" applyFill="1" applyBorder="1"/>
    <xf numFmtId="0" fontId="0" fillId="0" borderId="0" xfId="0" applyAlignment="1">
      <alignment horizontal="center"/>
    </xf>
    <xf numFmtId="1" fontId="0" fillId="33" borderId="1" xfId="0" applyNumberFormat="1" applyFill="1" applyBorder="1"/>
    <xf numFmtId="0" fontId="8" fillId="37" borderId="14" xfId="0" applyFont="1" applyFill="1" applyBorder="1" applyAlignment="1">
      <alignment vertical="center" wrapText="1"/>
    </xf>
    <xf numFmtId="0" fontId="6" fillId="37" borderId="14" xfId="0" applyFont="1" applyFill="1" applyBorder="1" applyAlignment="1">
      <alignment horizontal="left" vertical="center" wrapText="1"/>
    </xf>
    <xf numFmtId="0" fontId="6" fillId="33" borderId="14" xfId="0" applyFont="1" applyFill="1" applyBorder="1" applyAlignment="1">
      <alignment horizontal="left" vertical="center" wrapText="1"/>
    </xf>
    <xf numFmtId="0" fontId="7" fillId="37" borderId="15" xfId="0" applyFont="1" applyFill="1" applyBorder="1" applyAlignment="1">
      <alignment horizontal="left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9" fontId="0" fillId="0" borderId="0" xfId="44" applyFont="1" applyBorder="1"/>
    <xf numFmtId="0" fontId="8" fillId="0" borderId="0" xfId="0" applyFont="1" applyBorder="1" applyAlignment="1">
      <alignment vertical="center" wrapText="1"/>
    </xf>
    <xf numFmtId="1" fontId="0" fillId="34" borderId="1" xfId="0" applyNumberFormat="1" applyFill="1" applyBorder="1"/>
    <xf numFmtId="0" fontId="0" fillId="37" borderId="1" xfId="0" applyFill="1" applyBorder="1"/>
    <xf numFmtId="1" fontId="0" fillId="35" borderId="1" xfId="0" applyNumberFormat="1" applyFill="1" applyBorder="1"/>
    <xf numFmtId="1" fontId="0" fillId="0" borderId="1" xfId="0" applyNumberFormat="1" applyFill="1" applyBorder="1"/>
    <xf numFmtId="1" fontId="0" fillId="35" borderId="11" xfId="0" applyNumberFormat="1" applyFill="1" applyBorder="1"/>
    <xf numFmtId="2" fontId="0" fillId="0" borderId="0" xfId="44" applyNumberFormat="1" applyFont="1" applyBorder="1"/>
    <xf numFmtId="0" fontId="0" fillId="38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33" borderId="19" xfId="0" applyFill="1" applyBorder="1"/>
    <xf numFmtId="9" fontId="0" fillId="0" borderId="1" xfId="0" applyNumberFormat="1" applyFont="1" applyBorder="1"/>
    <xf numFmtId="0" fontId="0" fillId="0" borderId="28" xfId="0" applyFont="1" applyBorder="1"/>
    <xf numFmtId="0" fontId="26" fillId="0" borderId="24" xfId="0" applyFont="1" applyBorder="1"/>
    <xf numFmtId="0" fontId="26" fillId="0" borderId="0" xfId="0" applyFont="1" applyBorder="1"/>
    <xf numFmtId="1" fontId="26" fillId="0" borderId="0" xfId="0" applyNumberFormat="1" applyFont="1" applyBorder="1"/>
    <xf numFmtId="9" fontId="0" fillId="0" borderId="29" xfId="0" applyNumberFormat="1" applyBorder="1"/>
    <xf numFmtId="0" fontId="8" fillId="37" borderId="19" xfId="0" applyFont="1" applyFill="1" applyBorder="1" applyAlignment="1">
      <alignment vertical="center" wrapText="1"/>
    </xf>
    <xf numFmtId="0" fontId="6" fillId="37" borderId="19" xfId="0" applyFont="1" applyFill="1" applyBorder="1" applyAlignment="1">
      <alignment horizontal="center" vertical="center" wrapText="1"/>
    </xf>
    <xf numFmtId="0" fontId="6" fillId="37" borderId="3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6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0" fillId="0" borderId="1" xfId="0" applyBorder="1"/>
    <xf numFmtId="0" fontId="2" fillId="0" borderId="0" xfId="66"/>
    <xf numFmtId="0" fontId="30" fillId="0" borderId="24" xfId="0" applyFont="1" applyBorder="1"/>
    <xf numFmtId="0" fontId="30" fillId="0" borderId="27" xfId="0" applyFont="1" applyBorder="1"/>
    <xf numFmtId="2" fontId="30" fillId="33" borderId="1" xfId="0" applyNumberFormat="1" applyFont="1" applyFill="1" applyBorder="1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1" fillId="0" borderId="0" xfId="80"/>
    <xf numFmtId="0" fontId="0" fillId="39" borderId="12" xfId="0" applyFill="1" applyBorder="1" applyAlignment="1">
      <alignment horizontal="center"/>
    </xf>
    <xf numFmtId="0" fontId="0" fillId="39" borderId="13" xfId="0" applyFill="1" applyBorder="1" applyAlignment="1">
      <alignment horizontal="center"/>
    </xf>
    <xf numFmtId="0" fontId="0" fillId="39" borderId="30" xfId="0" applyFill="1" applyBorder="1" applyAlignment="1">
      <alignment horizontal="center"/>
    </xf>
    <xf numFmtId="0" fontId="0" fillId="39" borderId="31" xfId="0" applyFill="1" applyBorder="1" applyAlignment="1">
      <alignment horizontal="center"/>
    </xf>
    <xf numFmtId="0" fontId="8" fillId="0" borderId="1" xfId="100" applyFont="1" applyBorder="1" applyAlignment="1">
      <alignment wrapText="1"/>
    </xf>
    <xf numFmtId="0" fontId="8" fillId="0" borderId="1" xfId="100" applyFont="1" applyBorder="1" applyAlignment="1">
      <alignment vertical="center" wrapText="1"/>
    </xf>
    <xf numFmtId="0" fontId="25" fillId="0" borderId="1" xfId="100" applyBorder="1"/>
    <xf numFmtId="1" fontId="25" fillId="34" borderId="1" xfId="100" applyNumberFormat="1" applyFill="1" applyBorder="1"/>
    <xf numFmtId="0" fontId="25" fillId="38" borderId="1" xfId="100" applyFill="1" applyBorder="1"/>
    <xf numFmtId="9" fontId="25" fillId="36" borderId="1" xfId="101" applyFont="1" applyFill="1" applyBorder="1"/>
  </cellXfs>
  <cellStyles count="102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1 4" xfId="82" xr:uid="{8BEA98AC-17AD-413F-8D04-221EDD6CAA75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2 4" xfId="85" xr:uid="{9A99EDF9-F900-4084-9BDD-8C74CF51B6E1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3 4" xfId="88" xr:uid="{CBAAA24F-53B5-442A-93D5-733FEA77A66C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4 4" xfId="91" xr:uid="{68501BC1-AEEE-4803-8B41-F56BB38DEED6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5 4" xfId="94" xr:uid="{47DDDE34-EB93-4F2C-8A57-6468AF3B95AA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20% — акцент6 4" xfId="97" xr:uid="{5324EE06-E32B-4285-8457-F9C76FD98AB6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1 4" xfId="83" xr:uid="{DD83A425-744C-43DE-A270-7C7CDE0FB7A3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2 4" xfId="86" xr:uid="{E40E6683-6D45-42C7-86F5-03215177EC76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3 4" xfId="89" xr:uid="{DF42538C-0F99-42C2-AC6C-7F945CEF190C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4 4" xfId="92" xr:uid="{05DFA143-CE42-4BAD-BD4E-D477F2835FD6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5 4" xfId="95" xr:uid="{B383E5DC-878F-4351-A6A8-97708665A87F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40% — акцент6 4" xfId="98" xr:uid="{D931C42A-8927-4204-B140-7E089201FDF9}"/>
    <cellStyle name="60% — акцент1" xfId="21" builtinId="32" customBuiltin="1"/>
    <cellStyle name="60% — акцент1 2" xfId="50" xr:uid="{00000000-0005-0000-0000-000025000000}"/>
    <cellStyle name="60% — акцент1 3" xfId="84" xr:uid="{E46D82C6-6CDD-4E1A-A446-00C75E509DD9}"/>
    <cellStyle name="60% — акцент2" xfId="25" builtinId="36" customBuiltin="1"/>
    <cellStyle name="60% — акцент2 2" xfId="53" xr:uid="{00000000-0005-0000-0000-000027000000}"/>
    <cellStyle name="60% — акцент2 3" xfId="87" xr:uid="{B8B9C536-5E02-4B86-95B3-329555E1DDF2}"/>
    <cellStyle name="60% — акцент3" xfId="29" builtinId="40" customBuiltin="1"/>
    <cellStyle name="60% — акцент3 2" xfId="56" xr:uid="{00000000-0005-0000-0000-000029000000}"/>
    <cellStyle name="60% — акцент3 3" xfId="90" xr:uid="{7C635708-E2AC-4493-917C-301485A6DCCC}"/>
    <cellStyle name="60% — акцент4" xfId="33" builtinId="44" customBuiltin="1"/>
    <cellStyle name="60% — акцент4 2" xfId="59" xr:uid="{00000000-0005-0000-0000-00002B000000}"/>
    <cellStyle name="60% — акцент4 3" xfId="93" xr:uid="{A30252C9-D13E-496C-A890-0FBAAE7AC972}"/>
    <cellStyle name="60% — акцент5" xfId="37" builtinId="48" customBuiltin="1"/>
    <cellStyle name="60% — акцент5 2" xfId="62" xr:uid="{00000000-0005-0000-0000-00002D000000}"/>
    <cellStyle name="60% — акцент5 3" xfId="96" xr:uid="{121F5AC6-948A-4045-A0FB-E01F4694CFF3}"/>
    <cellStyle name="60% — акцент6" xfId="41" builtinId="52" customBuiltin="1"/>
    <cellStyle name="60% — акцент6 2" xfId="65" xr:uid="{00000000-0005-0000-0000-00002F000000}"/>
    <cellStyle name="60% — акцент6 3" xfId="99" xr:uid="{31FC1EFB-0326-43B7-8DCC-800C3B335BAC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Обычный 6" xfId="80" xr:uid="{74B79C92-167A-4BCE-82EF-0DD12B863C8E}"/>
    <cellStyle name="Обычный 8" xfId="100" xr:uid="{29572E1D-CEA9-4011-8F5A-0558EF57F349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имечание 5" xfId="81" xr:uid="{6F319B71-FFB9-45F6-ACE9-5047ABA8A572}"/>
    <cellStyle name="Процентный" xfId="44" builtinId="5"/>
    <cellStyle name="Процентный 2" xfId="101" xr:uid="{35C98DA5-BAD8-4A1A-825C-1EFEA66F69F4}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8" formatCode="0.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oss Wing" refreshedDate="45331.579352083332" createdVersion="6" refreshedVersion="7" minRefreshableVersion="3" recordCount="31" xr:uid="{00000000-000A-0000-FFFF-FFFF00000000}">
  <cacheSource type="worksheet">
    <worksheetSource ref="A1:H32" sheet="Автоматизированный расчет"/>
  </cacheSource>
  <cacheFields count="8">
    <cacheField name="Script name" numFmtId="0">
      <sharedItems containsBlank="1"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/>
      </sharedItems>
    </cacheField>
    <cacheField name="count" numFmtId="0">
      <sharedItems containsString="0" containsBlank="1" containsNumber="1" containsInteger="1" minValue="1" maxValue="1"/>
    </cacheField>
    <cacheField name="VU" numFmtId="0">
      <sharedItems containsString="0" containsBlank="1" containsNumber="1" containsInteger="1" minValue="1" maxValue="3"/>
    </cacheField>
    <cacheField name="pacing" numFmtId="0">
      <sharedItems containsString="0" containsBlank="1" containsNumber="1" containsInteger="1" minValue="37" maxValue="240"/>
    </cacheField>
    <cacheField name="одним пользователем в минуту" numFmtId="0">
      <sharedItems containsString="0" containsBlank="1" containsNumber="1" minValue="0.25" maxValue="1.6216216216216217"/>
    </cacheField>
    <cacheField name="Длительность ступени" numFmtId="0">
      <sharedItems containsString="0" containsBlank="1" containsNumber="1" containsInteger="1" minValue="20" maxValue="20"/>
    </cacheField>
    <cacheField name="Итого" numFmtId="1">
      <sharedItems containsString="0" containsBlank="1" containsNumber="1" minValue="10" maxValue="56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Покупка билета"/>
    <x v="0"/>
    <n v="1"/>
    <n v="3"/>
    <n v="64"/>
    <n v="0.9375"/>
    <n v="20"/>
    <n v="56.25"/>
  </r>
  <r>
    <s v="Покупка билета"/>
    <x v="1"/>
    <n v="1"/>
    <n v="3"/>
    <n v="64"/>
    <n v="0.9375"/>
    <n v="20"/>
    <n v="56.25"/>
  </r>
  <r>
    <s v="Покупка билета"/>
    <x v="2"/>
    <n v="1"/>
    <n v="3"/>
    <n v="64"/>
    <n v="0.9375"/>
    <n v="20"/>
    <n v="56.25"/>
  </r>
  <r>
    <s v="Покупка билета"/>
    <x v="3"/>
    <n v="1"/>
    <n v="3"/>
    <n v="64"/>
    <n v="0.9375"/>
    <n v="20"/>
    <n v="56.25"/>
  </r>
  <r>
    <s v="Покупка билета"/>
    <x v="4"/>
    <n v="1"/>
    <n v="3"/>
    <n v="64"/>
    <n v="0.9375"/>
    <n v="20"/>
    <n v="56.25"/>
  </r>
  <r>
    <s v="Покупка билета"/>
    <x v="5"/>
    <n v="1"/>
    <n v="3"/>
    <n v="64"/>
    <n v="0.9375"/>
    <n v="20"/>
    <n v="56.25"/>
  </r>
  <r>
    <s v="Покупка билета"/>
    <x v="6"/>
    <n v="1"/>
    <n v="3"/>
    <n v="64"/>
    <n v="0.9375"/>
    <n v="20"/>
    <n v="56.25"/>
  </r>
  <r>
    <s v="Покупка билета"/>
    <x v="7"/>
    <n v="1"/>
    <n v="3"/>
    <n v="64"/>
    <n v="0.9375"/>
    <n v="20"/>
    <n v="56.25"/>
  </r>
  <r>
    <s v="Удаление бронирования "/>
    <x v="0"/>
    <n v="1"/>
    <n v="1"/>
    <n v="49"/>
    <n v="1.2244897959183674"/>
    <n v="20"/>
    <n v="24.489795918367349"/>
  </r>
  <r>
    <s v="Удаление бронирования "/>
    <x v="1"/>
    <n v="1"/>
    <n v="1"/>
    <n v="49"/>
    <n v="1.2244897959183674"/>
    <n v="20"/>
    <n v="24.489795918367349"/>
  </r>
  <r>
    <s v="Удаление бронирования "/>
    <x v="6"/>
    <n v="1"/>
    <n v="1"/>
    <n v="49"/>
    <n v="1.2244897959183674"/>
    <n v="20"/>
    <n v="24.489795918367349"/>
  </r>
  <r>
    <s v="Удаление бронирования "/>
    <x v="8"/>
    <n v="1"/>
    <n v="1"/>
    <n v="49"/>
    <n v="1.2244897959183674"/>
    <n v="20"/>
    <n v="24.489795918367349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Регистрация новых пользователей"/>
    <x v="7"/>
    <n v="1"/>
    <n v="1"/>
    <n v="37"/>
    <n v="1.6216216216216217"/>
    <n v="20"/>
    <n v="32.432432432432435"/>
  </r>
  <r>
    <s v="Логин"/>
    <x v="0"/>
    <n v="1"/>
    <n v="2"/>
    <n v="240"/>
    <n v="0.25"/>
    <n v="20"/>
    <n v="10"/>
  </r>
  <r>
    <s v="Логин"/>
    <x v="1"/>
    <n v="1"/>
    <n v="2"/>
    <n v="240"/>
    <n v="0.25"/>
    <n v="20"/>
    <n v="10"/>
  </r>
  <r>
    <s v="Логин"/>
    <x v="2"/>
    <n v="1"/>
    <n v="2"/>
    <n v="240"/>
    <n v="0.25"/>
    <n v="20"/>
    <n v="10"/>
  </r>
  <r>
    <s v="Логин"/>
    <x v="7"/>
    <n v="1"/>
    <n v="2"/>
    <n v="240"/>
    <n v="0.25"/>
    <n v="20"/>
    <n v="10"/>
  </r>
  <r>
    <s v="Поиск билета без покупки"/>
    <x v="0"/>
    <n v="1"/>
    <n v="2"/>
    <n v="67"/>
    <n v="0.89552238805970152"/>
    <n v="20"/>
    <n v="35.820895522388064"/>
  </r>
  <r>
    <s v="Поиск билета без покупки"/>
    <x v="1"/>
    <n v="1"/>
    <n v="2"/>
    <n v="67"/>
    <n v="0.89552238805970152"/>
    <n v="20"/>
    <n v="35.820895522388064"/>
  </r>
  <r>
    <s v="Поиск билета без покупки"/>
    <x v="2"/>
    <n v="1"/>
    <n v="2"/>
    <n v="67"/>
    <n v="0.89552238805970152"/>
    <n v="20"/>
    <n v="35.820895522388064"/>
  </r>
  <r>
    <s v="Поиск билета без покупки"/>
    <x v="3"/>
    <n v="1"/>
    <n v="2"/>
    <n v="67"/>
    <n v="0.89552238805970152"/>
    <n v="20"/>
    <n v="35.820895522388064"/>
  </r>
  <r>
    <s v="Поиск билета без покупки"/>
    <x v="4"/>
    <n v="1"/>
    <n v="2"/>
    <n v="67"/>
    <n v="0.89552238805970152"/>
    <n v="20"/>
    <n v="35.820895522388064"/>
  </r>
  <r>
    <s v="Ознакомление с путевым листом"/>
    <x v="0"/>
    <n v="1"/>
    <n v="1"/>
    <n v="77"/>
    <n v="0.77922077922077926"/>
    <n v="20"/>
    <n v="15.584415584415584"/>
  </r>
  <r>
    <s v="Ознакомление с путевым листом"/>
    <x v="1"/>
    <n v="1"/>
    <n v="1"/>
    <n v="77"/>
    <n v="0.77922077922077926"/>
    <n v="20"/>
    <n v="15.584415584415584"/>
  </r>
  <r>
    <s v="Ознакомление с путевым листом"/>
    <x v="6"/>
    <n v="1"/>
    <n v="1"/>
    <n v="77"/>
    <n v="0.77922077922077926"/>
    <n v="20"/>
    <n v="15.584415584415584"/>
  </r>
  <r>
    <s v="Ознакомление с путевым листом"/>
    <x v="7"/>
    <n v="1"/>
    <n v="1"/>
    <n v="77"/>
    <n v="0.77922077922077926"/>
    <n v="20"/>
    <n v="15.584415584415584"/>
  </r>
  <r>
    <m/>
    <x v="1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5" firstHeaderRow="1" firstDataRow="1" firstDataCol="1"/>
  <pivotFields count="8">
    <pivotField showAll="0"/>
    <pivotField axis="axisRow" showAll="0">
      <items count="14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1"/>
  <sheetViews>
    <sheetView topLeftCell="A31" zoomScale="70" zoomScaleNormal="70" workbookViewId="0">
      <selection activeCell="J46" sqref="J46"/>
    </sheetView>
  </sheetViews>
  <sheetFormatPr defaultColWidth="11.44140625" defaultRowHeight="14.4" x14ac:dyDescent="0.3"/>
  <cols>
    <col min="1" max="1" width="31.6640625" customWidth="1"/>
    <col min="2" max="2" width="31.44140625" bestFit="1" customWidth="1"/>
    <col min="3" max="3" width="18.109375" customWidth="1"/>
    <col min="4" max="4" width="17.88671875" customWidth="1"/>
    <col min="5" max="5" width="19.109375" bestFit="1" customWidth="1"/>
    <col min="7" max="7" width="18.6640625" bestFit="1" customWidth="1"/>
    <col min="8" max="8" width="17" customWidth="1"/>
    <col min="9" max="9" width="44.21875" bestFit="1" customWidth="1"/>
    <col min="10" max="10" width="20.5546875" bestFit="1" customWidth="1"/>
    <col min="11" max="11" width="18.109375" customWidth="1"/>
    <col min="12" max="12" width="26.6640625" customWidth="1"/>
    <col min="13" max="13" width="35.109375" bestFit="1" customWidth="1"/>
    <col min="14" max="14" width="17.88671875" customWidth="1"/>
    <col min="15" max="15" width="23.88671875" customWidth="1"/>
    <col min="16" max="16" width="23.44140625" bestFit="1" customWidth="1"/>
    <col min="17" max="17" width="26" customWidth="1"/>
    <col min="18" max="18" width="10.5546875" customWidth="1"/>
    <col min="19" max="19" width="34.109375" bestFit="1" customWidth="1"/>
    <col min="20" max="20" width="53.6640625" bestFit="1" customWidth="1"/>
  </cols>
  <sheetData>
    <row r="1" spans="1:23" ht="15" thickBot="1" x14ac:dyDescent="0.35">
      <c r="A1" t="s">
        <v>15</v>
      </c>
      <c r="B1" t="s">
        <v>16</v>
      </c>
      <c r="C1" t="s">
        <v>17</v>
      </c>
      <c r="D1" t="s">
        <v>21</v>
      </c>
      <c r="E1" t="s">
        <v>30</v>
      </c>
      <c r="F1" t="s">
        <v>31</v>
      </c>
      <c r="G1" t="s">
        <v>32</v>
      </c>
      <c r="H1" t="s">
        <v>4</v>
      </c>
      <c r="I1" s="2" t="s">
        <v>18</v>
      </c>
      <c r="J1" t="s">
        <v>29</v>
      </c>
      <c r="M1" s="32" t="s">
        <v>20</v>
      </c>
      <c r="N1" s="33" t="s">
        <v>22</v>
      </c>
      <c r="O1" s="33" t="s">
        <v>23</v>
      </c>
      <c r="P1" s="33" t="s">
        <v>60</v>
      </c>
      <c r="Q1" s="33" t="s">
        <v>24</v>
      </c>
      <c r="R1" s="33" t="s">
        <v>21</v>
      </c>
      <c r="S1" s="40" t="s">
        <v>27</v>
      </c>
      <c r="T1" s="53" t="s">
        <v>63</v>
      </c>
      <c r="U1" s="41" t="s">
        <v>25</v>
      </c>
      <c r="V1" s="41" t="s">
        <v>26</v>
      </c>
      <c r="W1" s="19" t="s">
        <v>28</v>
      </c>
    </row>
    <row r="2" spans="1:23" x14ac:dyDescent="0.3">
      <c r="A2" s="10" t="s">
        <v>5</v>
      </c>
      <c r="B2" s="10" t="s">
        <v>40</v>
      </c>
      <c r="C2" s="28">
        <v>1</v>
      </c>
      <c r="D2" s="30">
        <f>VLOOKUP(A2,$M$1:$X$8,6,FALSE)</f>
        <v>3</v>
      </c>
      <c r="E2">
        <f>VLOOKUP(A2,$M$1:$X$8,5,FALSE)</f>
        <v>64</v>
      </c>
      <c r="F2" s="5">
        <f>60/E2*C2</f>
        <v>0.9375</v>
      </c>
      <c r="G2">
        <f t="shared" ref="G2:G31" si="0">VLOOKUP(A2,$M$1:$X$8,9,FALSE)</f>
        <v>20</v>
      </c>
      <c r="H2" s="4">
        <f>D2*F2*G2</f>
        <v>56.25</v>
      </c>
      <c r="I2" s="3" t="s">
        <v>0</v>
      </c>
      <c r="J2" s="4">
        <v>142.145107025171</v>
      </c>
      <c r="K2" s="1"/>
      <c r="M2" s="35" t="s">
        <v>5</v>
      </c>
      <c r="N2" s="6">
        <v>2.5</v>
      </c>
      <c r="O2" s="24">
        <v>40</v>
      </c>
      <c r="P2" s="25">
        <f>N2+O2</f>
        <v>42.5</v>
      </c>
      <c r="Q2" s="12">
        <v>64</v>
      </c>
      <c r="R2" s="38">
        <v>3</v>
      </c>
      <c r="S2" s="39">
        <f t="shared" ref="S2:S7" si="1">R2/W$2</f>
        <v>0.3</v>
      </c>
      <c r="T2" s="55">
        <f t="shared" ref="T2:T7" si="2">60/(Q2)</f>
        <v>0.9375</v>
      </c>
      <c r="U2" s="42">
        <v>20</v>
      </c>
      <c r="V2" s="43">
        <f>ROUND(R2*T2*U2,0)</f>
        <v>56</v>
      </c>
      <c r="W2" s="17">
        <f>SUM(R2:R7)</f>
        <v>10</v>
      </c>
    </row>
    <row r="3" spans="1:23" x14ac:dyDescent="0.3">
      <c r="A3" s="10" t="s">
        <v>5</v>
      </c>
      <c r="B3" s="10" t="s">
        <v>0</v>
      </c>
      <c r="C3" s="28">
        <v>1</v>
      </c>
      <c r="D3" s="31">
        <f>VLOOKUP(A3,$M$1:$X$8,6,FALSE)</f>
        <v>3</v>
      </c>
      <c r="E3">
        <f>VLOOKUP(A3,$M$1:$X$8,5,FALSE)</f>
        <v>64</v>
      </c>
      <c r="F3" s="5">
        <f>60/E3*C3</f>
        <v>0.9375</v>
      </c>
      <c r="G3">
        <f t="shared" si="0"/>
        <v>20</v>
      </c>
      <c r="H3" s="4">
        <f>D3*F3*G3</f>
        <v>56.25</v>
      </c>
      <c r="I3" s="3" t="s">
        <v>9</v>
      </c>
      <c r="J3" s="4">
        <v>92.070895522388071</v>
      </c>
      <c r="K3" s="1"/>
      <c r="M3" s="35" t="s">
        <v>6</v>
      </c>
      <c r="N3" s="6">
        <v>2</v>
      </c>
      <c r="O3" s="24">
        <v>15</v>
      </c>
      <c r="P3" s="25">
        <f t="shared" ref="P3:P7" si="3">N3+O3</f>
        <v>17</v>
      </c>
      <c r="Q3" s="12">
        <v>49</v>
      </c>
      <c r="R3" s="38">
        <v>1</v>
      </c>
      <c r="S3" s="39">
        <f t="shared" si="1"/>
        <v>0.1</v>
      </c>
      <c r="T3" s="55">
        <f t="shared" si="2"/>
        <v>1.2244897959183674</v>
      </c>
      <c r="U3" s="42">
        <v>20</v>
      </c>
      <c r="V3" s="43">
        <f>ROUND(R3*T3*U3,0)</f>
        <v>24</v>
      </c>
      <c r="W3" s="17"/>
    </row>
    <row r="4" spans="1:23" x14ac:dyDescent="0.3">
      <c r="A4" s="10" t="s">
        <v>5</v>
      </c>
      <c r="B4" s="10" t="s">
        <v>47</v>
      </c>
      <c r="C4" s="28">
        <v>1</v>
      </c>
      <c r="D4" s="31">
        <f>VLOOKUP(A5,$M$1:$X$8,6,FALSE)</f>
        <v>3</v>
      </c>
      <c r="E4">
        <f>VLOOKUP(A5,$M$1:$X$8,5,FALSE)</f>
        <v>64</v>
      </c>
      <c r="F4" s="5">
        <f t="shared" ref="F4" si="4">60/E4*C4</f>
        <v>0.9375</v>
      </c>
      <c r="G4">
        <f t="shared" si="0"/>
        <v>20</v>
      </c>
      <c r="H4" s="4">
        <f t="shared" ref="H4" si="5">D4*F4*G4</f>
        <v>56.25</v>
      </c>
      <c r="I4" s="3" t="s">
        <v>3</v>
      </c>
      <c r="J4" s="4">
        <v>114.26684801684802</v>
      </c>
      <c r="K4" s="1"/>
      <c r="M4" s="35" t="s">
        <v>39</v>
      </c>
      <c r="N4" s="6">
        <v>4</v>
      </c>
      <c r="O4" s="24">
        <v>10</v>
      </c>
      <c r="P4" s="25">
        <f t="shared" si="3"/>
        <v>14</v>
      </c>
      <c r="Q4" s="12">
        <v>37</v>
      </c>
      <c r="R4" s="38">
        <v>1</v>
      </c>
      <c r="S4" s="39">
        <f t="shared" si="1"/>
        <v>0.1</v>
      </c>
      <c r="T4" s="55">
        <f t="shared" si="2"/>
        <v>1.6216216216216217</v>
      </c>
      <c r="U4" s="42">
        <v>20</v>
      </c>
      <c r="V4" s="43">
        <f>ROUND(R4*T4*U4,0)</f>
        <v>32</v>
      </c>
      <c r="W4" s="17"/>
    </row>
    <row r="5" spans="1:23" x14ac:dyDescent="0.3">
      <c r="A5" s="10" t="s">
        <v>5</v>
      </c>
      <c r="B5" s="10" t="s">
        <v>8</v>
      </c>
      <c r="C5" s="28">
        <v>1</v>
      </c>
      <c r="D5" s="31">
        <f>VLOOKUP(A6,$M$1:$X$8,6,FALSE)</f>
        <v>3</v>
      </c>
      <c r="E5">
        <f>VLOOKUP(A6,$M$1:$X$8,5,FALSE)</f>
        <v>64</v>
      </c>
      <c r="F5" s="5">
        <f t="shared" ref="F5" si="6">60/E5*C5</f>
        <v>0.9375</v>
      </c>
      <c r="G5">
        <f t="shared" si="0"/>
        <v>20</v>
      </c>
      <c r="H5" s="4">
        <f t="shared" ref="H5" si="7">D5*F5*G5</f>
        <v>56.25</v>
      </c>
      <c r="I5" s="3" t="s">
        <v>8</v>
      </c>
      <c r="J5" s="4">
        <v>92.070895522388071</v>
      </c>
      <c r="K5" s="1"/>
      <c r="M5" s="35" t="s">
        <v>44</v>
      </c>
      <c r="N5" s="6">
        <v>2</v>
      </c>
      <c r="O5" s="24">
        <v>15</v>
      </c>
      <c r="P5" s="25">
        <f t="shared" si="3"/>
        <v>17</v>
      </c>
      <c r="Q5" s="12">
        <v>67</v>
      </c>
      <c r="R5" s="38">
        <v>2</v>
      </c>
      <c r="S5" s="39">
        <f t="shared" si="1"/>
        <v>0.2</v>
      </c>
      <c r="T5" s="55">
        <f t="shared" si="2"/>
        <v>0.89552238805970152</v>
      </c>
      <c r="U5" s="42">
        <v>20</v>
      </c>
      <c r="V5" s="43">
        <f>ROUND(R5*T5*U5,0)</f>
        <v>36</v>
      </c>
      <c r="W5" s="17"/>
    </row>
    <row r="6" spans="1:23" x14ac:dyDescent="0.3">
      <c r="A6" s="10" t="s">
        <v>5</v>
      </c>
      <c r="B6" s="10" t="s">
        <v>9</v>
      </c>
      <c r="C6" s="28">
        <v>1</v>
      </c>
      <c r="D6" s="31">
        <f t="shared" ref="D6:D31" si="8">VLOOKUP(A6,$M$1:$X$8,6,FALSE)</f>
        <v>3</v>
      </c>
      <c r="E6">
        <f t="shared" ref="E6:E31" si="9">VLOOKUP(A6,$M$1:$X$8,5,FALSE)</f>
        <v>64</v>
      </c>
      <c r="F6" s="5">
        <f t="shared" ref="F6:F31" si="10">60/E6*C6</f>
        <v>0.9375</v>
      </c>
      <c r="G6">
        <f t="shared" si="0"/>
        <v>20</v>
      </c>
      <c r="H6" s="4">
        <f t="shared" ref="H6:H17" si="11">D6*F6*G6</f>
        <v>56.25</v>
      </c>
      <c r="I6" s="3" t="s">
        <v>1</v>
      </c>
      <c r="J6" s="4">
        <v>56.25</v>
      </c>
      <c r="K6" s="1"/>
      <c r="M6" s="35" t="s">
        <v>7</v>
      </c>
      <c r="N6" s="6">
        <v>2.5</v>
      </c>
      <c r="O6" s="24">
        <v>15</v>
      </c>
      <c r="P6" s="25">
        <f t="shared" si="3"/>
        <v>17.5</v>
      </c>
      <c r="Q6" s="12">
        <v>77</v>
      </c>
      <c r="R6" s="38">
        <v>1</v>
      </c>
      <c r="S6" s="39">
        <f t="shared" si="1"/>
        <v>0.1</v>
      </c>
      <c r="T6" s="55">
        <f t="shared" si="2"/>
        <v>0.77922077922077926</v>
      </c>
      <c r="U6" s="42">
        <v>20</v>
      </c>
      <c r="V6" s="43">
        <f>ROUND(R6*T6*U6,0)</f>
        <v>16</v>
      </c>
      <c r="W6" s="17"/>
    </row>
    <row r="7" spans="1:23" x14ac:dyDescent="0.3">
      <c r="A7" s="10" t="s">
        <v>5</v>
      </c>
      <c r="B7" s="10" t="s">
        <v>1</v>
      </c>
      <c r="C7" s="28">
        <v>1</v>
      </c>
      <c r="D7" s="31">
        <f t="shared" si="8"/>
        <v>3</v>
      </c>
      <c r="E7">
        <f t="shared" si="9"/>
        <v>64</v>
      </c>
      <c r="F7" s="5">
        <f t="shared" si="10"/>
        <v>0.9375</v>
      </c>
      <c r="G7">
        <f t="shared" si="0"/>
        <v>20</v>
      </c>
      <c r="H7" s="4">
        <f t="shared" si="11"/>
        <v>56.25</v>
      </c>
      <c r="I7" s="3" t="s">
        <v>10</v>
      </c>
      <c r="J7" s="4">
        <v>24.489795918367349</v>
      </c>
      <c r="K7" s="1"/>
      <c r="M7" s="35" t="s">
        <v>45</v>
      </c>
      <c r="N7" s="6">
        <v>2</v>
      </c>
      <c r="O7" s="26">
        <v>20</v>
      </c>
      <c r="P7" s="25">
        <f t="shared" si="3"/>
        <v>22</v>
      </c>
      <c r="Q7" s="12">
        <v>240</v>
      </c>
      <c r="R7" s="38">
        <v>2</v>
      </c>
      <c r="S7" s="39">
        <f t="shared" si="1"/>
        <v>0.2</v>
      </c>
      <c r="T7" s="55">
        <f t="shared" si="2"/>
        <v>0.25</v>
      </c>
      <c r="U7" s="42">
        <v>20</v>
      </c>
      <c r="V7" s="43">
        <f>SUM(V2:V6)</f>
        <v>164</v>
      </c>
      <c r="W7" s="17"/>
    </row>
    <row r="8" spans="1:23" ht="15" thickBot="1" x14ac:dyDescent="0.35">
      <c r="A8" s="10" t="s">
        <v>5</v>
      </c>
      <c r="B8" s="10" t="s">
        <v>2</v>
      </c>
      <c r="C8" s="28">
        <v>1</v>
      </c>
      <c r="D8" s="31">
        <f t="shared" si="8"/>
        <v>3</v>
      </c>
      <c r="E8">
        <f t="shared" si="9"/>
        <v>64</v>
      </c>
      <c r="F8" s="5">
        <f t="shared" si="10"/>
        <v>0.9375</v>
      </c>
      <c r="G8">
        <f t="shared" si="0"/>
        <v>20</v>
      </c>
      <c r="H8" s="4">
        <f t="shared" si="11"/>
        <v>56.25</v>
      </c>
      <c r="I8" s="3" t="s">
        <v>2</v>
      </c>
      <c r="J8" s="4">
        <v>96.32421150278293</v>
      </c>
      <c r="K8" s="1"/>
      <c r="M8" s="36"/>
      <c r="N8" s="37"/>
      <c r="O8" s="37"/>
      <c r="P8" s="37"/>
      <c r="Q8" s="37"/>
      <c r="R8" s="37"/>
      <c r="S8" s="44">
        <f>SUM(S2:S7)</f>
        <v>1</v>
      </c>
      <c r="T8" s="54"/>
      <c r="U8" s="37"/>
      <c r="V8" s="37"/>
      <c r="W8" s="18"/>
    </row>
    <row r="9" spans="1:23" ht="15" thickBot="1" x14ac:dyDescent="0.35">
      <c r="A9" s="10" t="s">
        <v>5</v>
      </c>
      <c r="B9" s="10" t="s">
        <v>3</v>
      </c>
      <c r="C9" s="28">
        <v>1</v>
      </c>
      <c r="D9" s="31">
        <f t="shared" si="8"/>
        <v>3</v>
      </c>
      <c r="E9">
        <f t="shared" si="9"/>
        <v>64</v>
      </c>
      <c r="F9" s="5">
        <f t="shared" si="10"/>
        <v>0.9375</v>
      </c>
      <c r="G9">
        <f t="shared" si="0"/>
        <v>20</v>
      </c>
      <c r="H9" s="4">
        <f t="shared" si="11"/>
        <v>56.25</v>
      </c>
      <c r="I9" s="3" t="s">
        <v>40</v>
      </c>
      <c r="J9" s="4">
        <v>174.57753945760342</v>
      </c>
      <c r="K9" s="1"/>
    </row>
    <row r="10" spans="1:23" x14ac:dyDescent="0.3">
      <c r="A10" s="10" t="s">
        <v>6</v>
      </c>
      <c r="B10" s="10" t="s">
        <v>40</v>
      </c>
      <c r="C10" s="10">
        <v>1</v>
      </c>
      <c r="D10" s="19">
        <f t="shared" si="8"/>
        <v>1</v>
      </c>
      <c r="E10" s="4">
        <f t="shared" si="9"/>
        <v>49</v>
      </c>
      <c r="F10" s="5">
        <f t="shared" si="10"/>
        <v>1.2244897959183674</v>
      </c>
      <c r="G10">
        <f t="shared" si="0"/>
        <v>20</v>
      </c>
      <c r="H10" s="4">
        <f t="shared" si="11"/>
        <v>24.489795918367349</v>
      </c>
      <c r="I10" s="3" t="s">
        <v>42</v>
      </c>
      <c r="J10" s="4">
        <v>32.432432432432435</v>
      </c>
    </row>
    <row r="11" spans="1:23" x14ac:dyDescent="0.3">
      <c r="A11" s="10" t="s">
        <v>6</v>
      </c>
      <c r="B11" s="10" t="s">
        <v>0</v>
      </c>
      <c r="C11" s="10">
        <v>1</v>
      </c>
      <c r="D11" s="17">
        <f t="shared" si="8"/>
        <v>1</v>
      </c>
      <c r="E11" s="4">
        <f t="shared" si="9"/>
        <v>49</v>
      </c>
      <c r="F11" s="5">
        <f t="shared" si="10"/>
        <v>1.2244897959183674</v>
      </c>
      <c r="G11">
        <f t="shared" si="0"/>
        <v>20</v>
      </c>
      <c r="H11" s="4">
        <f t="shared" si="11"/>
        <v>24.489795918367349</v>
      </c>
      <c r="I11" s="3" t="s">
        <v>41</v>
      </c>
      <c r="J11" s="4">
        <v>32.432432432432435</v>
      </c>
    </row>
    <row r="12" spans="1:23" x14ac:dyDescent="0.3">
      <c r="A12" s="10" t="s">
        <v>6</v>
      </c>
      <c r="B12" s="10" t="s">
        <v>2</v>
      </c>
      <c r="C12" s="10">
        <v>1</v>
      </c>
      <c r="D12" s="17">
        <f t="shared" si="8"/>
        <v>1</v>
      </c>
      <c r="E12" s="4">
        <f t="shared" si="9"/>
        <v>49</v>
      </c>
      <c r="F12" s="5">
        <f t="shared" si="10"/>
        <v>1.2244897959183674</v>
      </c>
      <c r="G12">
        <f t="shared" si="0"/>
        <v>20</v>
      </c>
      <c r="H12" s="4">
        <f t="shared" si="11"/>
        <v>24.489795918367349</v>
      </c>
      <c r="I12" s="3" t="s">
        <v>43</v>
      </c>
      <c r="J12" s="4">
        <v>32.432432432432435</v>
      </c>
    </row>
    <row r="13" spans="1:23" ht="15" thickBot="1" x14ac:dyDescent="0.35">
      <c r="A13" s="10" t="s">
        <v>6</v>
      </c>
      <c r="B13" s="10" t="s">
        <v>10</v>
      </c>
      <c r="C13" s="10">
        <v>1</v>
      </c>
      <c r="D13" s="17">
        <f t="shared" si="8"/>
        <v>1</v>
      </c>
      <c r="E13" s="4">
        <f t="shared" si="9"/>
        <v>49</v>
      </c>
      <c r="F13" s="5">
        <f t="shared" si="10"/>
        <v>1.2244897959183674</v>
      </c>
      <c r="G13">
        <f t="shared" si="0"/>
        <v>20</v>
      </c>
      <c r="H13" s="4">
        <f t="shared" si="11"/>
        <v>24.489795918367349</v>
      </c>
      <c r="I13" s="3" t="s">
        <v>47</v>
      </c>
      <c r="J13" s="4">
        <v>102.07089552238807</v>
      </c>
    </row>
    <row r="14" spans="1:23" x14ac:dyDescent="0.3">
      <c r="A14" s="10" t="s">
        <v>39</v>
      </c>
      <c r="B14" s="10" t="s">
        <v>40</v>
      </c>
      <c r="C14" s="10">
        <v>1</v>
      </c>
      <c r="D14" s="19">
        <f t="shared" si="8"/>
        <v>1</v>
      </c>
      <c r="E14" s="4">
        <f t="shared" si="9"/>
        <v>37</v>
      </c>
      <c r="F14" s="5">
        <f t="shared" si="10"/>
        <v>1.6216216216216217</v>
      </c>
      <c r="G14">
        <f t="shared" si="0"/>
        <v>20</v>
      </c>
      <c r="H14" s="4">
        <f t="shared" si="11"/>
        <v>32.432432432432435</v>
      </c>
      <c r="I14" s="3" t="s">
        <v>64</v>
      </c>
      <c r="J14" s="4"/>
    </row>
    <row r="15" spans="1:23" x14ac:dyDescent="0.3">
      <c r="A15" s="10" t="s">
        <v>39</v>
      </c>
      <c r="B15" s="10" t="s">
        <v>42</v>
      </c>
      <c r="C15" s="10">
        <v>1</v>
      </c>
      <c r="D15" s="17">
        <f t="shared" si="8"/>
        <v>1</v>
      </c>
      <c r="E15" s="4">
        <f t="shared" si="9"/>
        <v>37</v>
      </c>
      <c r="F15" s="5">
        <f t="shared" si="10"/>
        <v>1.6216216216216217</v>
      </c>
      <c r="G15">
        <f t="shared" si="0"/>
        <v>20</v>
      </c>
      <c r="H15" s="4">
        <f t="shared" si="11"/>
        <v>32.432432432432435</v>
      </c>
      <c r="I15" s="3" t="s">
        <v>19</v>
      </c>
      <c r="J15" s="4">
        <v>991.56348578523421</v>
      </c>
    </row>
    <row r="16" spans="1:23" x14ac:dyDescent="0.3">
      <c r="A16" s="10" t="s">
        <v>39</v>
      </c>
      <c r="B16" s="10" t="s">
        <v>41</v>
      </c>
      <c r="C16" s="10">
        <v>1</v>
      </c>
      <c r="D16" s="17">
        <f t="shared" si="8"/>
        <v>1</v>
      </c>
      <c r="E16" s="4">
        <f t="shared" si="9"/>
        <v>37</v>
      </c>
      <c r="F16" s="5">
        <f t="shared" si="10"/>
        <v>1.6216216216216217</v>
      </c>
      <c r="G16">
        <f t="shared" si="0"/>
        <v>20</v>
      </c>
      <c r="H16" s="4">
        <f t="shared" si="11"/>
        <v>32.432432432432435</v>
      </c>
    </row>
    <row r="17" spans="1:8" x14ac:dyDescent="0.3">
      <c r="A17" s="10" t="s">
        <v>39</v>
      </c>
      <c r="B17" s="10" t="s">
        <v>43</v>
      </c>
      <c r="C17" s="10">
        <v>1</v>
      </c>
      <c r="D17" s="17">
        <f t="shared" si="8"/>
        <v>1</v>
      </c>
      <c r="E17" s="4">
        <f t="shared" si="9"/>
        <v>37</v>
      </c>
      <c r="F17" s="5">
        <f t="shared" si="10"/>
        <v>1.6216216216216217</v>
      </c>
      <c r="G17">
        <f t="shared" si="0"/>
        <v>20</v>
      </c>
      <c r="H17" s="4">
        <f t="shared" si="11"/>
        <v>32.432432432432435</v>
      </c>
    </row>
    <row r="18" spans="1:8" ht="15" thickBot="1" x14ac:dyDescent="0.35">
      <c r="A18" s="10" t="s">
        <v>39</v>
      </c>
      <c r="B18" s="10" t="s">
        <v>3</v>
      </c>
      <c r="C18" s="10">
        <v>1</v>
      </c>
      <c r="D18" s="17">
        <f t="shared" si="8"/>
        <v>1</v>
      </c>
      <c r="E18" s="4">
        <f t="shared" si="9"/>
        <v>37</v>
      </c>
      <c r="F18" s="5">
        <f t="shared" si="10"/>
        <v>1.6216216216216217</v>
      </c>
      <c r="G18">
        <f t="shared" si="0"/>
        <v>20</v>
      </c>
      <c r="H18" s="4">
        <f t="shared" ref="H18" si="12">D18*F18*G18</f>
        <v>32.432432432432435</v>
      </c>
    </row>
    <row r="19" spans="1:8" x14ac:dyDescent="0.3">
      <c r="A19" s="10" t="s">
        <v>45</v>
      </c>
      <c r="B19" s="10" t="s">
        <v>40</v>
      </c>
      <c r="C19" s="28">
        <v>1</v>
      </c>
      <c r="D19" s="30">
        <f t="shared" si="8"/>
        <v>2</v>
      </c>
      <c r="E19">
        <f t="shared" si="9"/>
        <v>240</v>
      </c>
      <c r="F19" s="5">
        <f t="shared" si="10"/>
        <v>0.25</v>
      </c>
      <c r="G19">
        <f t="shared" si="0"/>
        <v>20</v>
      </c>
      <c r="H19" s="4">
        <f t="shared" ref="H19:H28" si="13">D19*F19*G19</f>
        <v>10</v>
      </c>
    </row>
    <row r="20" spans="1:8" x14ac:dyDescent="0.3">
      <c r="A20" s="10" t="s">
        <v>45</v>
      </c>
      <c r="B20" s="10" t="s">
        <v>0</v>
      </c>
      <c r="C20" s="28">
        <v>1</v>
      </c>
      <c r="D20" s="31">
        <f t="shared" si="8"/>
        <v>2</v>
      </c>
      <c r="E20">
        <f t="shared" si="9"/>
        <v>240</v>
      </c>
      <c r="F20" s="5">
        <f t="shared" si="10"/>
        <v>0.25</v>
      </c>
      <c r="G20">
        <f t="shared" si="0"/>
        <v>20</v>
      </c>
      <c r="H20" s="4">
        <f t="shared" si="13"/>
        <v>10</v>
      </c>
    </row>
    <row r="21" spans="1:8" x14ac:dyDescent="0.3">
      <c r="A21" s="10" t="s">
        <v>45</v>
      </c>
      <c r="B21" s="10" t="s">
        <v>47</v>
      </c>
      <c r="C21" s="28">
        <v>1</v>
      </c>
      <c r="D21" s="31">
        <f t="shared" si="8"/>
        <v>2</v>
      </c>
      <c r="E21">
        <f t="shared" si="9"/>
        <v>240</v>
      </c>
      <c r="F21" s="5">
        <f t="shared" si="10"/>
        <v>0.25</v>
      </c>
      <c r="G21">
        <f t="shared" si="0"/>
        <v>20</v>
      </c>
      <c r="H21" s="4">
        <f t="shared" si="13"/>
        <v>10</v>
      </c>
    </row>
    <row r="22" spans="1:8" ht="15" thickBot="1" x14ac:dyDescent="0.35">
      <c r="A22" s="10" t="s">
        <v>45</v>
      </c>
      <c r="B22" s="10" t="s">
        <v>3</v>
      </c>
      <c r="C22" s="28">
        <v>1</v>
      </c>
      <c r="D22" s="29">
        <f t="shared" si="8"/>
        <v>2</v>
      </c>
      <c r="E22">
        <f t="shared" si="9"/>
        <v>240</v>
      </c>
      <c r="F22" s="5">
        <f t="shared" si="10"/>
        <v>0.25</v>
      </c>
      <c r="G22">
        <f t="shared" si="0"/>
        <v>20</v>
      </c>
      <c r="H22" s="4">
        <f t="shared" si="13"/>
        <v>10</v>
      </c>
    </row>
    <row r="23" spans="1:8" x14ac:dyDescent="0.3">
      <c r="A23" s="10" t="s">
        <v>44</v>
      </c>
      <c r="B23" s="10" t="s">
        <v>40</v>
      </c>
      <c r="C23" s="10">
        <v>1</v>
      </c>
      <c r="D23" s="17">
        <f t="shared" si="8"/>
        <v>2</v>
      </c>
      <c r="E23">
        <f t="shared" si="9"/>
        <v>67</v>
      </c>
      <c r="F23" s="5">
        <f t="shared" si="10"/>
        <v>0.89552238805970152</v>
      </c>
      <c r="G23">
        <f t="shared" si="0"/>
        <v>20</v>
      </c>
      <c r="H23" s="4">
        <f t="shared" si="13"/>
        <v>35.820895522388064</v>
      </c>
    </row>
    <row r="24" spans="1:8" x14ac:dyDescent="0.3">
      <c r="A24" s="10" t="s">
        <v>44</v>
      </c>
      <c r="B24" s="10" t="s">
        <v>0</v>
      </c>
      <c r="C24" s="10">
        <v>1</v>
      </c>
      <c r="D24" s="17">
        <f t="shared" si="8"/>
        <v>2</v>
      </c>
      <c r="E24">
        <f t="shared" si="9"/>
        <v>67</v>
      </c>
      <c r="F24" s="5">
        <f t="shared" si="10"/>
        <v>0.89552238805970152</v>
      </c>
      <c r="G24">
        <f t="shared" si="0"/>
        <v>20</v>
      </c>
      <c r="H24" s="4">
        <f t="shared" si="13"/>
        <v>35.820895522388064</v>
      </c>
    </row>
    <row r="25" spans="1:8" x14ac:dyDescent="0.3">
      <c r="A25" s="10" t="s">
        <v>44</v>
      </c>
      <c r="B25" s="10" t="s">
        <v>47</v>
      </c>
      <c r="C25" s="10">
        <v>1</v>
      </c>
      <c r="D25" s="17">
        <f t="shared" si="8"/>
        <v>2</v>
      </c>
      <c r="E25">
        <f t="shared" si="9"/>
        <v>67</v>
      </c>
      <c r="F25" s="5">
        <f t="shared" si="10"/>
        <v>0.89552238805970152</v>
      </c>
      <c r="G25">
        <f t="shared" si="0"/>
        <v>20</v>
      </c>
      <c r="H25" s="4">
        <f t="shared" si="13"/>
        <v>35.820895522388064</v>
      </c>
    </row>
    <row r="26" spans="1:8" x14ac:dyDescent="0.3">
      <c r="A26" s="10" t="s">
        <v>44</v>
      </c>
      <c r="B26" s="10" t="s">
        <v>8</v>
      </c>
      <c r="C26" s="10">
        <v>1</v>
      </c>
      <c r="D26" s="17">
        <f t="shared" si="8"/>
        <v>2</v>
      </c>
      <c r="E26">
        <f t="shared" si="9"/>
        <v>67</v>
      </c>
      <c r="F26" s="5">
        <f t="shared" si="10"/>
        <v>0.89552238805970152</v>
      </c>
      <c r="G26">
        <f t="shared" si="0"/>
        <v>20</v>
      </c>
      <c r="H26" s="4">
        <f t="shared" si="13"/>
        <v>35.820895522388064</v>
      </c>
    </row>
    <row r="27" spans="1:8" ht="15" thickBot="1" x14ac:dyDescent="0.35">
      <c r="A27" s="10" t="s">
        <v>44</v>
      </c>
      <c r="B27" s="10" t="s">
        <v>9</v>
      </c>
      <c r="C27" s="10">
        <v>1</v>
      </c>
      <c r="D27" s="17">
        <f t="shared" si="8"/>
        <v>2</v>
      </c>
      <c r="E27">
        <f t="shared" si="9"/>
        <v>67</v>
      </c>
      <c r="F27" s="5">
        <f t="shared" si="10"/>
        <v>0.89552238805970152</v>
      </c>
      <c r="G27">
        <f t="shared" si="0"/>
        <v>20</v>
      </c>
      <c r="H27" s="4">
        <f t="shared" si="13"/>
        <v>35.820895522388064</v>
      </c>
    </row>
    <row r="28" spans="1:8" x14ac:dyDescent="0.3">
      <c r="A28" s="10" t="s">
        <v>7</v>
      </c>
      <c r="B28" s="10" t="s">
        <v>40</v>
      </c>
      <c r="C28" s="10">
        <v>1</v>
      </c>
      <c r="D28" s="19">
        <f t="shared" si="8"/>
        <v>1</v>
      </c>
      <c r="E28">
        <f t="shared" si="9"/>
        <v>77</v>
      </c>
      <c r="F28" s="5">
        <f t="shared" si="10"/>
        <v>0.77922077922077926</v>
      </c>
      <c r="G28">
        <f t="shared" si="0"/>
        <v>20</v>
      </c>
      <c r="H28" s="4">
        <f t="shared" si="13"/>
        <v>15.584415584415584</v>
      </c>
    </row>
    <row r="29" spans="1:8" x14ac:dyDescent="0.3">
      <c r="A29" s="10" t="s">
        <v>7</v>
      </c>
      <c r="B29" s="10" t="s">
        <v>0</v>
      </c>
      <c r="C29" s="10">
        <v>1</v>
      </c>
      <c r="D29" s="17">
        <f t="shared" si="8"/>
        <v>1</v>
      </c>
      <c r="E29">
        <f t="shared" si="9"/>
        <v>77</v>
      </c>
      <c r="F29" s="5">
        <f t="shared" si="10"/>
        <v>0.77922077922077926</v>
      </c>
      <c r="G29">
        <f t="shared" si="0"/>
        <v>20</v>
      </c>
      <c r="H29" s="4">
        <f>D28*F28*G28</f>
        <v>15.584415584415584</v>
      </c>
    </row>
    <row r="30" spans="1:8" x14ac:dyDescent="0.3">
      <c r="A30" s="10" t="s">
        <v>7</v>
      </c>
      <c r="B30" s="10" t="s">
        <v>2</v>
      </c>
      <c r="C30" s="10">
        <v>1</v>
      </c>
      <c r="D30" s="17">
        <f t="shared" si="8"/>
        <v>1</v>
      </c>
      <c r="E30">
        <f t="shared" si="9"/>
        <v>77</v>
      </c>
      <c r="F30" s="5">
        <f t="shared" si="10"/>
        <v>0.77922077922077926</v>
      </c>
      <c r="G30">
        <f t="shared" si="0"/>
        <v>20</v>
      </c>
      <c r="H30" s="4">
        <f>D29*F29*G29</f>
        <v>15.584415584415584</v>
      </c>
    </row>
    <row r="31" spans="1:8" ht="15" thickBot="1" x14ac:dyDescent="0.35">
      <c r="A31" s="10" t="s">
        <v>7</v>
      </c>
      <c r="B31" s="10" t="s">
        <v>3</v>
      </c>
      <c r="C31" s="10">
        <v>1</v>
      </c>
      <c r="D31" s="18">
        <f t="shared" si="8"/>
        <v>1</v>
      </c>
      <c r="E31">
        <f t="shared" si="9"/>
        <v>77</v>
      </c>
      <c r="F31" s="5">
        <f t="shared" si="10"/>
        <v>0.77922077922077926</v>
      </c>
      <c r="G31">
        <f t="shared" si="0"/>
        <v>20</v>
      </c>
      <c r="H31" s="4">
        <f>D30*F30*G30</f>
        <v>15.584415584415584</v>
      </c>
    </row>
    <row r="32" spans="1:8" x14ac:dyDescent="0.3">
      <c r="H32" s="4"/>
    </row>
    <row r="34" spans="1:9" ht="15" thickBot="1" x14ac:dyDescent="0.35"/>
    <row r="35" spans="1:9" x14ac:dyDescent="0.3">
      <c r="A35" s="64" t="s">
        <v>49</v>
      </c>
      <c r="B35" s="65"/>
      <c r="C35" s="66" t="s">
        <v>62</v>
      </c>
      <c r="D35" s="67"/>
    </row>
    <row r="36" spans="1:9" ht="72" x14ac:dyDescent="0.35">
      <c r="A36" s="13" t="s">
        <v>48</v>
      </c>
      <c r="B36" s="45" t="s">
        <v>36</v>
      </c>
      <c r="C36" s="9" t="s">
        <v>34</v>
      </c>
      <c r="D36" s="9" t="s">
        <v>35</v>
      </c>
      <c r="E36" s="21"/>
      <c r="F36" s="50" t="s">
        <v>59</v>
      </c>
      <c r="G36" s="9" t="s">
        <v>33</v>
      </c>
      <c r="H36" s="9" t="s">
        <v>37</v>
      </c>
      <c r="I36" s="9" t="s">
        <v>38</v>
      </c>
    </row>
    <row r="37" spans="1:9" ht="18" x14ac:dyDescent="0.3">
      <c r="A37" s="13" t="s">
        <v>40</v>
      </c>
      <c r="B37" s="46">
        <v>520</v>
      </c>
      <c r="C37" s="48">
        <f>GETPIVOTDATA("Итого",$I$1,"transaction rq",A37)*3</f>
        <v>523.73261837281029</v>
      </c>
      <c r="D37" s="7">
        <f>1-B37/C37</f>
        <v>7.1269541782736923E-3</v>
      </c>
      <c r="E37" s="20"/>
      <c r="F37" s="51" t="str">
        <f>VLOOKUP(A37,Соответствие!A:B,2,FALSE)</f>
        <v>IndexPage</v>
      </c>
      <c r="G37" s="22">
        <f>C37/3</f>
        <v>174.57753945760342</v>
      </c>
      <c r="H37" s="10">
        <f>VLOOKUP(F37,SummaryReport!A:J,8,FALSE)</f>
        <v>177</v>
      </c>
      <c r="I37" s="8">
        <f t="shared" ref="I37:I48" si="14">1-G37/H37</f>
        <v>1.3686217753652974E-2</v>
      </c>
    </row>
    <row r="38" spans="1:9" ht="18" x14ac:dyDescent="0.3">
      <c r="A38" s="14" t="s">
        <v>0</v>
      </c>
      <c r="B38" s="46">
        <v>422</v>
      </c>
      <c r="C38" s="48">
        <f t="shared" ref="C38:C48" si="15">GETPIVOTDATA("Итого",$I$1,"transaction rq",A38)*3</f>
        <v>426.435321075513</v>
      </c>
      <c r="D38" s="7">
        <f>1-B38/C38</f>
        <v>1.0400923320157185E-2</v>
      </c>
      <c r="E38" s="20"/>
      <c r="F38" s="51" t="str">
        <f>VLOOKUP(A38,Соответствие!A:B,2,FALSE)</f>
        <v>LogIn</v>
      </c>
      <c r="G38" s="22">
        <f t="shared" ref="G38:G48" si="16">C38/3</f>
        <v>142.145107025171</v>
      </c>
      <c r="H38" s="10">
        <f>VLOOKUP(F38,SummaryReport!A:J,8,FALSE)</f>
        <v>144</v>
      </c>
      <c r="I38" s="8">
        <f t="shared" si="14"/>
        <v>1.288120121409031E-2</v>
      </c>
    </row>
    <row r="39" spans="1:9" ht="36" x14ac:dyDescent="0.3">
      <c r="A39" s="15" t="s">
        <v>47</v>
      </c>
      <c r="B39" s="46">
        <v>305</v>
      </c>
      <c r="C39" s="48">
        <f t="shared" si="15"/>
        <v>306.21268656716421</v>
      </c>
      <c r="D39" s="7">
        <f>1-B39/C39</f>
        <v>3.9602753914580457E-3</v>
      </c>
      <c r="E39" s="20"/>
      <c r="F39" s="51" t="str">
        <f>VLOOKUP(A39,Соответствие!A:B,2,FALSE)</f>
        <v>GotoFlight</v>
      </c>
      <c r="G39" s="22">
        <f t="shared" si="16"/>
        <v>102.07089552238807</v>
      </c>
      <c r="H39" s="10">
        <f>VLOOKUP(F39,SummaryReport!A:J,8,FALSE)</f>
        <v>103</v>
      </c>
      <c r="I39" s="8">
        <f t="shared" si="14"/>
        <v>9.0204318214750501E-3</v>
      </c>
    </row>
    <row r="40" spans="1:9" ht="36" x14ac:dyDescent="0.3">
      <c r="A40" s="14" t="s">
        <v>8</v>
      </c>
      <c r="B40" s="46">
        <v>282</v>
      </c>
      <c r="C40" s="48">
        <f t="shared" si="15"/>
        <v>276.21268656716421</v>
      </c>
      <c r="D40" s="7">
        <f t="shared" ref="D40:D49" si="17">1-B40/C40</f>
        <v>-2.0952380952380834E-2</v>
      </c>
      <c r="E40" s="20"/>
      <c r="F40" s="51" t="str">
        <f>VLOOKUP(A40,Соответствие!A:B,2,FALSE)</f>
        <v>SearchTiket</v>
      </c>
      <c r="G40" s="22">
        <f t="shared" si="16"/>
        <v>92.070895522388071</v>
      </c>
      <c r="H40" s="10">
        <f>VLOOKUP(F40,SummaryReport!A:J,8,FALSE)</f>
        <v>93</v>
      </c>
      <c r="I40" s="8">
        <f t="shared" si="14"/>
        <v>9.9903707270100339E-3</v>
      </c>
    </row>
    <row r="41" spans="1:9" ht="18" x14ac:dyDescent="0.3">
      <c r="A41" s="14" t="s">
        <v>9</v>
      </c>
      <c r="B41" s="46">
        <v>270</v>
      </c>
      <c r="C41" s="48">
        <f t="shared" si="15"/>
        <v>276.21268656716421</v>
      </c>
      <c r="D41" s="7">
        <f t="shared" si="17"/>
        <v>2.2492401215805535E-2</v>
      </c>
      <c r="E41" s="20"/>
      <c r="F41" s="51" t="str">
        <f>VLOOKUP(A41,Соответствие!A:B,2,FALSE)</f>
        <v>ChooseAirCraft</v>
      </c>
      <c r="G41" s="22">
        <f t="shared" si="16"/>
        <v>92.070895522388071</v>
      </c>
      <c r="H41" s="10">
        <f>VLOOKUP(F41,SummaryReport!A:J,8,FALSE)</f>
        <v>93</v>
      </c>
      <c r="I41" s="8">
        <f t="shared" si="14"/>
        <v>9.9903707270100339E-3</v>
      </c>
    </row>
    <row r="42" spans="1:9" ht="18" x14ac:dyDescent="0.3">
      <c r="A42" s="14" t="s">
        <v>1</v>
      </c>
      <c r="B42" s="46">
        <v>175</v>
      </c>
      <c r="C42" s="48">
        <f t="shared" si="15"/>
        <v>168.75</v>
      </c>
      <c r="D42" s="7">
        <f t="shared" si="17"/>
        <v>-3.7037037037036979E-2</v>
      </c>
      <c r="E42" s="20"/>
      <c r="F42" s="51" t="str">
        <f>VLOOKUP(A42,Соответствие!A:B,2,FALSE)</f>
        <v>CreditInfo</v>
      </c>
      <c r="G42" s="22">
        <f t="shared" si="16"/>
        <v>56.25</v>
      </c>
      <c r="H42" s="10">
        <f>VLOOKUP(F42,SummaryReport!A:J,8,FALSE)</f>
        <v>57</v>
      </c>
      <c r="I42" s="8">
        <f t="shared" si="14"/>
        <v>1.3157894736842146E-2</v>
      </c>
    </row>
    <row r="43" spans="1:9" ht="18" x14ac:dyDescent="0.3">
      <c r="A43" s="14" t="s">
        <v>2</v>
      </c>
      <c r="B43" s="46">
        <v>280</v>
      </c>
      <c r="C43" s="48">
        <f t="shared" si="15"/>
        <v>288.97263450834879</v>
      </c>
      <c r="D43" s="7">
        <f t="shared" si="17"/>
        <v>3.1050118374062019E-2</v>
      </c>
      <c r="E43" s="27"/>
      <c r="F43" s="51" t="str">
        <f>VLOOKUP(A43,Соответствие!A:B,2,FALSE)</f>
        <v>GoToTicket</v>
      </c>
      <c r="G43" s="22">
        <f t="shared" si="16"/>
        <v>96.32421150278293</v>
      </c>
      <c r="H43" s="10">
        <f>VLOOKUP(F43,SummaryReport!A:J,8,FALSE)</f>
        <v>98</v>
      </c>
      <c r="I43" s="8">
        <f t="shared" si="14"/>
        <v>1.7099882624663998E-2</v>
      </c>
    </row>
    <row r="44" spans="1:9" ht="18" x14ac:dyDescent="0.3">
      <c r="A44" s="14" t="s">
        <v>10</v>
      </c>
      <c r="B44" s="46">
        <v>73</v>
      </c>
      <c r="C44" s="48">
        <f t="shared" si="15"/>
        <v>73.469387755102048</v>
      </c>
      <c r="D44" s="7">
        <f t="shared" si="17"/>
        <v>6.3888888888889994E-3</v>
      </c>
      <c r="E44" s="20"/>
      <c r="F44" s="51" t="str">
        <f>VLOOKUP(A44,Соответствие!A:B,2,FALSE)</f>
        <v>DeleteTicket</v>
      </c>
      <c r="G44" s="22">
        <f t="shared" si="16"/>
        <v>24.489795918367349</v>
      </c>
      <c r="H44" s="10">
        <f>VLOOKUP(F44,SummaryReport!A:J,8,FALSE)</f>
        <v>24</v>
      </c>
      <c r="I44" s="8">
        <f t="shared" si="14"/>
        <v>-2.0408163265306145E-2</v>
      </c>
    </row>
    <row r="45" spans="1:9" ht="18" x14ac:dyDescent="0.3">
      <c r="A45" s="14" t="s">
        <v>3</v>
      </c>
      <c r="B45" s="46">
        <v>326</v>
      </c>
      <c r="C45" s="48">
        <f t="shared" si="15"/>
        <v>342.80054405054403</v>
      </c>
      <c r="D45" s="7">
        <f t="shared" si="17"/>
        <v>4.9009677324394429E-2</v>
      </c>
      <c r="E45" s="20"/>
      <c r="F45" s="51" t="str">
        <f>VLOOKUP(A45,Соответствие!A:B,2,FALSE)</f>
        <v>LogOut</v>
      </c>
      <c r="G45" s="22">
        <f t="shared" si="16"/>
        <v>114.26684801684802</v>
      </c>
      <c r="H45" s="10">
        <f>VLOOKUP(F45,SummaryReport!A:J,8,FALSE)</f>
        <v>116</v>
      </c>
      <c r="I45" s="8">
        <f t="shared" si="14"/>
        <v>1.4940965371999848E-2</v>
      </c>
    </row>
    <row r="46" spans="1:9" ht="36" x14ac:dyDescent="0.3">
      <c r="A46" s="14" t="s">
        <v>42</v>
      </c>
      <c r="B46" s="46">
        <v>97</v>
      </c>
      <c r="C46" s="48">
        <f t="shared" si="15"/>
        <v>97.297297297297305</v>
      </c>
      <c r="D46" s="7">
        <f t="shared" si="17"/>
        <v>3.0555555555555891E-3</v>
      </c>
      <c r="E46" s="20"/>
      <c r="F46" s="51" t="str">
        <f>VLOOKUP(A46,Соответствие!A:B,2,FALSE)</f>
        <v>SignUp</v>
      </c>
      <c r="G46" s="22">
        <f t="shared" si="16"/>
        <v>32.432432432432435</v>
      </c>
      <c r="H46" s="10">
        <f>VLOOKUP(F46,SummaryReport!A:J,8,FALSE)</f>
        <v>33</v>
      </c>
      <c r="I46" s="8">
        <f t="shared" si="14"/>
        <v>1.7199017199017064E-2</v>
      </c>
    </row>
    <row r="47" spans="1:9" ht="36" x14ac:dyDescent="0.3">
      <c r="A47" s="14" t="s">
        <v>41</v>
      </c>
      <c r="B47" s="46">
        <v>97</v>
      </c>
      <c r="C47" s="48">
        <f t="shared" si="15"/>
        <v>97.297297297297305</v>
      </c>
      <c r="D47" s="7">
        <f t="shared" si="17"/>
        <v>3.0555555555555891E-3</v>
      </c>
      <c r="E47" s="20"/>
      <c r="F47" s="51" t="str">
        <f>VLOOKUP(A47,Соответствие!A:B,2,FALSE)</f>
        <v>SignUp</v>
      </c>
      <c r="G47" s="22">
        <f t="shared" si="16"/>
        <v>32.432432432432435</v>
      </c>
      <c r="H47" s="10">
        <f>VLOOKUP(F47,SummaryReport!A:J,8,FALSE)</f>
        <v>33</v>
      </c>
      <c r="I47" s="8">
        <f t="shared" si="14"/>
        <v>1.7199017199017064E-2</v>
      </c>
    </row>
    <row r="48" spans="1:9" ht="36" x14ac:dyDescent="0.3">
      <c r="A48" s="14" t="s">
        <v>43</v>
      </c>
      <c r="B48" s="46">
        <v>97</v>
      </c>
      <c r="C48" s="48">
        <f t="shared" si="15"/>
        <v>97.297297297297305</v>
      </c>
      <c r="D48" s="7">
        <f t="shared" si="17"/>
        <v>3.0555555555555891E-3</v>
      </c>
      <c r="E48" s="20"/>
      <c r="F48" s="51" t="str">
        <f>VLOOKUP(A48,Соответствие!A:B,2,FALSE)</f>
        <v>SignUp</v>
      </c>
      <c r="G48" s="22">
        <f t="shared" si="16"/>
        <v>32.432432432432435</v>
      </c>
      <c r="H48" s="10">
        <f>VLOOKUP(F48,SummaryReport!A:J,8,FALSE)</f>
        <v>33</v>
      </c>
      <c r="I48" s="8">
        <f t="shared" si="14"/>
        <v>1.7199017199017064E-2</v>
      </c>
    </row>
    <row r="49" spans="1:9" ht="18.600000000000001" thickBot="1" x14ac:dyDescent="0.35">
      <c r="A49" s="16" t="s">
        <v>4</v>
      </c>
      <c r="B49" s="47">
        <f>SUM(B37:B48)</f>
        <v>2944</v>
      </c>
      <c r="C49" s="49">
        <f>SUM(C37:C48)</f>
        <v>2974.6904573557031</v>
      </c>
      <c r="D49" s="7">
        <f t="shared" si="17"/>
        <v>1.0317193602384034E-2</v>
      </c>
      <c r="I49" s="11"/>
    </row>
    <row r="50" spans="1:9" ht="15" thickBot="1" x14ac:dyDescent="0.35">
      <c r="I50" s="19"/>
    </row>
    <row r="51" spans="1:9" x14ac:dyDescent="0.3">
      <c r="A51" s="32"/>
      <c r="B51" s="33"/>
      <c r="C51" s="34" t="s">
        <v>46</v>
      </c>
      <c r="D51" s="34"/>
      <c r="E51" s="34"/>
      <c r="F51" s="34"/>
      <c r="G51" s="34"/>
      <c r="H51" s="34"/>
    </row>
  </sheetData>
  <mergeCells count="2">
    <mergeCell ref="A35:B35"/>
    <mergeCell ref="C35:D35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A29" sqref="A29"/>
    </sheetView>
  </sheetViews>
  <sheetFormatPr defaultRowHeight="14.4" x14ac:dyDescent="0.3"/>
  <cols>
    <col min="1" max="1" width="47.44140625" bestFit="1" customWidth="1"/>
    <col min="2" max="2" width="14.109375" bestFit="1" customWidth="1"/>
  </cols>
  <sheetData>
    <row r="1" spans="1:2" x14ac:dyDescent="0.3">
      <c r="A1" s="23" t="s">
        <v>50</v>
      </c>
      <c r="B1" s="23" t="s">
        <v>51</v>
      </c>
    </row>
    <row r="2" spans="1:2" x14ac:dyDescent="0.3">
      <c r="A2" s="51" t="str">
        <f>'Автоматизированный расчет'!A37</f>
        <v>Главная Welcome страница</v>
      </c>
      <c r="B2" s="56" t="s">
        <v>70</v>
      </c>
    </row>
    <row r="3" spans="1:2" x14ac:dyDescent="0.3">
      <c r="A3" s="51" t="str">
        <f>'Автоматизированный расчет'!A38</f>
        <v>Вход в систему</v>
      </c>
      <c r="B3" s="56" t="s">
        <v>71</v>
      </c>
    </row>
    <row r="4" spans="1:2" x14ac:dyDescent="0.3">
      <c r="A4" s="51" t="str">
        <f>'Автоматизированный расчет'!A39</f>
        <v>Переход на страницу поиска билетов</v>
      </c>
      <c r="B4" s="56" t="s">
        <v>68</v>
      </c>
    </row>
    <row r="5" spans="1:2" x14ac:dyDescent="0.3">
      <c r="A5" s="51" t="str">
        <f>'Автоматизированный расчет'!A40</f>
        <v xml:space="preserve">Заполнение полей для поиска билета </v>
      </c>
      <c r="B5" s="56" t="s">
        <v>73</v>
      </c>
    </row>
    <row r="6" spans="1:2" x14ac:dyDescent="0.3">
      <c r="A6" s="51" t="str">
        <f>'Автоматизированный расчет'!A41</f>
        <v xml:space="preserve">Выбор рейса из найденных </v>
      </c>
      <c r="B6" s="56" t="s">
        <v>65</v>
      </c>
    </row>
    <row r="7" spans="1:2" x14ac:dyDescent="0.3">
      <c r="A7" s="51" t="str">
        <f>'Автоматизированный расчет'!A42</f>
        <v>Оплата билета</v>
      </c>
      <c r="B7" s="57" t="s">
        <v>66</v>
      </c>
    </row>
    <row r="8" spans="1:2" x14ac:dyDescent="0.3">
      <c r="A8" s="51" t="str">
        <f>'Автоматизированный расчет'!A43</f>
        <v>Просмотр квитанций</v>
      </c>
      <c r="B8" s="58" t="s">
        <v>69</v>
      </c>
    </row>
    <row r="9" spans="1:2" x14ac:dyDescent="0.3">
      <c r="A9" s="51" t="str">
        <f>'Автоматизированный расчет'!A44</f>
        <v xml:space="preserve">Отмена бронирования </v>
      </c>
      <c r="B9" s="59" t="s">
        <v>67</v>
      </c>
    </row>
    <row r="10" spans="1:2" x14ac:dyDescent="0.3">
      <c r="A10" s="51" t="str">
        <f>'Автоматизированный расчет'!A45</f>
        <v>Выход из системы</v>
      </c>
      <c r="B10" s="60" t="s">
        <v>72</v>
      </c>
    </row>
    <row r="11" spans="1:2" x14ac:dyDescent="0.3">
      <c r="A11" s="51" t="str">
        <f>'Автоматизированный расчет'!A46</f>
        <v>Перход на страницу регистрации</v>
      </c>
      <c r="B11" s="61" t="s">
        <v>74</v>
      </c>
    </row>
    <row r="12" spans="1:2" x14ac:dyDescent="0.3">
      <c r="A12" s="51" t="str">
        <f>'Автоматизированный расчет'!A47</f>
        <v>Заполнение полей регистарции</v>
      </c>
      <c r="B12" s="62" t="s">
        <v>74</v>
      </c>
    </row>
    <row r="13" spans="1:2" x14ac:dyDescent="0.3">
      <c r="A13" s="51" t="str">
        <f>'Автоматизированный расчет'!A48</f>
        <v>Переход на следуюущий эран после регистарции</v>
      </c>
      <c r="B13" s="63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workbookViewId="0">
      <selection activeCell="A3" sqref="A3:A12"/>
    </sheetView>
  </sheetViews>
  <sheetFormatPr defaultRowHeight="14.4" x14ac:dyDescent="0.3"/>
  <cols>
    <col min="1" max="1" width="36.44140625" bestFit="1" customWidth="1"/>
  </cols>
  <sheetData>
    <row r="1" spans="1:10" x14ac:dyDescent="0.3">
      <c r="A1" s="52" t="s">
        <v>11</v>
      </c>
      <c r="B1" s="52" t="s">
        <v>52</v>
      </c>
      <c r="C1" s="52" t="s">
        <v>53</v>
      </c>
      <c r="D1" s="52" t="s">
        <v>54</v>
      </c>
      <c r="E1" s="52" t="s">
        <v>55</v>
      </c>
      <c r="F1" s="52" t="s">
        <v>56</v>
      </c>
      <c r="G1" s="52" t="s">
        <v>57</v>
      </c>
      <c r="H1" s="52" t="s">
        <v>12</v>
      </c>
      <c r="I1" s="52" t="s">
        <v>13</v>
      </c>
      <c r="J1" s="52" t="s">
        <v>14</v>
      </c>
    </row>
    <row r="2" spans="1:10" x14ac:dyDescent="0.3">
      <c r="A2" s="56" t="s">
        <v>61</v>
      </c>
      <c r="B2" s="56" t="s">
        <v>58</v>
      </c>
      <c r="C2" s="56">
        <v>0.439</v>
      </c>
      <c r="D2" s="56">
        <v>0.76400000000000001</v>
      </c>
      <c r="E2" s="56">
        <v>1.4530000000000001</v>
      </c>
      <c r="F2" s="56">
        <v>0.217</v>
      </c>
      <c r="G2" s="56">
        <v>1.069</v>
      </c>
      <c r="H2" s="56">
        <v>176</v>
      </c>
      <c r="I2" s="56">
        <v>0</v>
      </c>
      <c r="J2" s="56">
        <v>0</v>
      </c>
    </row>
    <row r="3" spans="1:10" x14ac:dyDescent="0.3">
      <c r="A3" s="56" t="s">
        <v>65</v>
      </c>
      <c r="B3" s="56" t="s">
        <v>58</v>
      </c>
      <c r="C3" s="56">
        <v>5.8999999999999997E-2</v>
      </c>
      <c r="D3" s="56">
        <v>0.09</v>
      </c>
      <c r="E3" s="56">
        <v>0.161</v>
      </c>
      <c r="F3" s="56">
        <v>2.9000000000000001E-2</v>
      </c>
      <c r="G3" s="56">
        <v>0.13100000000000001</v>
      </c>
      <c r="H3" s="56">
        <v>93</v>
      </c>
      <c r="I3" s="56">
        <v>0</v>
      </c>
      <c r="J3" s="56">
        <v>0</v>
      </c>
    </row>
    <row r="4" spans="1:10" x14ac:dyDescent="0.3">
      <c r="A4" s="56" t="s">
        <v>66</v>
      </c>
      <c r="B4" s="56" t="s">
        <v>58</v>
      </c>
      <c r="C4" s="56">
        <v>5.8999999999999997E-2</v>
      </c>
      <c r="D4" s="56">
        <v>7.1999999999999995E-2</v>
      </c>
      <c r="E4" s="56">
        <v>0.17499999999999999</v>
      </c>
      <c r="F4" s="56">
        <v>1.7000000000000001E-2</v>
      </c>
      <c r="G4" s="56">
        <v>8.4000000000000005E-2</v>
      </c>
      <c r="H4" s="56">
        <v>57</v>
      </c>
      <c r="I4" s="56">
        <v>0</v>
      </c>
      <c r="J4" s="56">
        <v>0</v>
      </c>
    </row>
    <row r="5" spans="1:10" x14ac:dyDescent="0.3">
      <c r="A5" s="56" t="s">
        <v>67</v>
      </c>
      <c r="B5" s="56" t="s">
        <v>58</v>
      </c>
      <c r="C5" s="56">
        <v>5.2999999999999999E-2</v>
      </c>
      <c r="D5" s="56">
        <v>0.36</v>
      </c>
      <c r="E5" s="56">
        <v>0.54800000000000004</v>
      </c>
      <c r="F5" s="56">
        <v>0.157</v>
      </c>
      <c r="G5" s="56">
        <v>0.53900000000000003</v>
      </c>
      <c r="H5" s="56">
        <v>24</v>
      </c>
      <c r="I5" s="56">
        <v>0</v>
      </c>
      <c r="J5" s="56">
        <v>0</v>
      </c>
    </row>
    <row r="6" spans="1:10" x14ac:dyDescent="0.3">
      <c r="A6" s="56" t="s">
        <v>68</v>
      </c>
      <c r="B6" s="56" t="s">
        <v>58</v>
      </c>
      <c r="C6" s="56">
        <v>0.114</v>
      </c>
      <c r="D6" s="56">
        <v>0.17100000000000001</v>
      </c>
      <c r="E6" s="56">
        <v>0.28000000000000003</v>
      </c>
      <c r="F6" s="56">
        <v>3.3000000000000002E-2</v>
      </c>
      <c r="G6" s="56">
        <v>0.22</v>
      </c>
      <c r="H6" s="56">
        <v>103</v>
      </c>
      <c r="I6" s="56">
        <v>0</v>
      </c>
      <c r="J6" s="56">
        <v>0</v>
      </c>
    </row>
    <row r="7" spans="1:10" x14ac:dyDescent="0.3">
      <c r="A7" s="56" t="s">
        <v>69</v>
      </c>
      <c r="B7" s="56" t="s">
        <v>58</v>
      </c>
      <c r="C7" s="56">
        <v>0.11899999999999999</v>
      </c>
      <c r="D7" s="56">
        <v>0.17899999999999999</v>
      </c>
      <c r="E7" s="56">
        <v>0.27800000000000002</v>
      </c>
      <c r="F7" s="56">
        <v>2.7E-2</v>
      </c>
      <c r="G7" s="56">
        <v>0.21299999999999999</v>
      </c>
      <c r="H7" s="56">
        <v>98</v>
      </c>
      <c r="I7" s="56">
        <v>0</v>
      </c>
      <c r="J7" s="56">
        <v>0</v>
      </c>
    </row>
    <row r="8" spans="1:10" x14ac:dyDescent="0.3">
      <c r="A8" s="56" t="s">
        <v>70</v>
      </c>
      <c r="B8" s="56" t="s">
        <v>58</v>
      </c>
      <c r="C8" s="56">
        <v>9.8000000000000004E-2</v>
      </c>
      <c r="D8" s="56">
        <v>0.127</v>
      </c>
      <c r="E8" s="56">
        <v>0.55200000000000005</v>
      </c>
      <c r="F8" s="56">
        <v>0.05</v>
      </c>
      <c r="G8" s="56">
        <v>0.153</v>
      </c>
      <c r="H8" s="56">
        <v>177</v>
      </c>
      <c r="I8" s="56">
        <v>0</v>
      </c>
      <c r="J8" s="56">
        <v>0</v>
      </c>
    </row>
    <row r="9" spans="1:10" x14ac:dyDescent="0.3">
      <c r="A9" s="56" t="s">
        <v>71</v>
      </c>
      <c r="B9" s="56" t="s">
        <v>58</v>
      </c>
      <c r="C9" s="56">
        <v>0.11</v>
      </c>
      <c r="D9" s="56">
        <v>0.16500000000000001</v>
      </c>
      <c r="E9" s="56">
        <v>0.30399999999999999</v>
      </c>
      <c r="F9" s="56">
        <v>4.2999999999999997E-2</v>
      </c>
      <c r="G9" s="56">
        <v>0.22600000000000001</v>
      </c>
      <c r="H9" s="56">
        <v>144</v>
      </c>
      <c r="I9" s="56">
        <v>0</v>
      </c>
      <c r="J9" s="56">
        <v>0</v>
      </c>
    </row>
    <row r="10" spans="1:10" x14ac:dyDescent="0.3">
      <c r="A10" s="56" t="s">
        <v>72</v>
      </c>
      <c r="B10" s="56" t="s">
        <v>58</v>
      </c>
      <c r="C10" s="56">
        <v>9.6000000000000002E-2</v>
      </c>
      <c r="D10" s="56">
        <v>0.11600000000000001</v>
      </c>
      <c r="E10" s="56">
        <v>0.182</v>
      </c>
      <c r="F10" s="56">
        <v>1.7999999999999999E-2</v>
      </c>
      <c r="G10" s="56">
        <v>0.14000000000000001</v>
      </c>
      <c r="H10" s="56">
        <v>116</v>
      </c>
      <c r="I10" s="56">
        <v>0</v>
      </c>
      <c r="J10" s="56">
        <v>0</v>
      </c>
    </row>
    <row r="11" spans="1:10" x14ac:dyDescent="0.3">
      <c r="A11" s="56" t="s">
        <v>73</v>
      </c>
      <c r="B11" s="56" t="s">
        <v>58</v>
      </c>
      <c r="C11" s="56">
        <v>5.8000000000000003E-2</v>
      </c>
      <c r="D11" s="56">
        <v>7.0000000000000007E-2</v>
      </c>
      <c r="E11" s="56">
        <v>0.10299999999999999</v>
      </c>
      <c r="F11" s="56">
        <v>8.9999999999999993E-3</v>
      </c>
      <c r="G11" s="56">
        <v>8.2000000000000003E-2</v>
      </c>
      <c r="H11" s="56">
        <v>93</v>
      </c>
      <c r="I11" s="56">
        <v>0</v>
      </c>
      <c r="J11" s="56">
        <v>0</v>
      </c>
    </row>
    <row r="12" spans="1:10" x14ac:dyDescent="0.3">
      <c r="A12" s="56" t="s">
        <v>74</v>
      </c>
      <c r="B12" s="56" t="s">
        <v>58</v>
      </c>
      <c r="C12" s="56">
        <v>0.32100000000000001</v>
      </c>
      <c r="D12" s="56">
        <v>0.33500000000000002</v>
      </c>
      <c r="E12" s="56">
        <v>0.39100000000000001</v>
      </c>
      <c r="F12" s="56">
        <v>1.7000000000000001E-2</v>
      </c>
      <c r="G12" s="56">
        <v>0.36</v>
      </c>
      <c r="H12" s="56">
        <v>33</v>
      </c>
      <c r="I12" s="56">
        <v>0</v>
      </c>
      <c r="J12" s="56">
        <v>0</v>
      </c>
    </row>
    <row r="13" spans="1:10" x14ac:dyDescent="0.3">
      <c r="A13" s="56" t="s">
        <v>75</v>
      </c>
      <c r="B13" s="56" t="s">
        <v>58</v>
      </c>
      <c r="C13" s="56">
        <v>0.56799999999999995</v>
      </c>
      <c r="D13" s="56">
        <v>0.69899999999999995</v>
      </c>
      <c r="E13" s="56">
        <v>1.135</v>
      </c>
      <c r="F13" s="56">
        <v>0.184</v>
      </c>
      <c r="G13" s="56">
        <v>0.95899999999999996</v>
      </c>
      <c r="H13" s="56">
        <v>10</v>
      </c>
      <c r="I13" s="56">
        <v>0</v>
      </c>
      <c r="J13" s="56">
        <v>0</v>
      </c>
    </row>
    <row r="14" spans="1:10" x14ac:dyDescent="0.3">
      <c r="A14" s="56" t="s">
        <v>76</v>
      </c>
      <c r="B14" s="56" t="s">
        <v>58</v>
      </c>
      <c r="C14" s="56">
        <v>0.59399999999999997</v>
      </c>
      <c r="D14" s="56">
        <v>0.67800000000000005</v>
      </c>
      <c r="E14" s="56">
        <v>1.0860000000000001</v>
      </c>
      <c r="F14" s="56">
        <v>8.7999999999999995E-2</v>
      </c>
      <c r="G14" s="56">
        <v>0.76200000000000001</v>
      </c>
      <c r="H14" s="56">
        <v>36</v>
      </c>
      <c r="I14" s="56">
        <v>0</v>
      </c>
      <c r="J14" s="56">
        <v>0</v>
      </c>
    </row>
    <row r="15" spans="1:10" x14ac:dyDescent="0.3">
      <c r="A15" s="56" t="s">
        <v>77</v>
      </c>
      <c r="B15" s="56" t="s">
        <v>58</v>
      </c>
      <c r="C15" s="56">
        <v>0.439</v>
      </c>
      <c r="D15" s="56">
        <v>0.51200000000000001</v>
      </c>
      <c r="E15" s="56">
        <v>0.72299999999999998</v>
      </c>
      <c r="F15" s="56">
        <v>6.8000000000000005E-2</v>
      </c>
      <c r="G15" s="56">
        <v>0.61399999999999999</v>
      </c>
      <c r="H15" s="56">
        <v>16</v>
      </c>
      <c r="I15" s="56">
        <v>0</v>
      </c>
      <c r="J15" s="56">
        <v>0</v>
      </c>
    </row>
    <row r="16" spans="1:10" x14ac:dyDescent="0.3">
      <c r="A16" s="56" t="s">
        <v>78</v>
      </c>
      <c r="B16" s="56" t="s">
        <v>58</v>
      </c>
      <c r="C16" s="56">
        <v>0.46500000000000002</v>
      </c>
      <c r="D16" s="56">
        <v>0.76900000000000002</v>
      </c>
      <c r="E16" s="56">
        <v>0.99299999999999999</v>
      </c>
      <c r="F16" s="56">
        <v>0.14799999999999999</v>
      </c>
      <c r="G16" s="56">
        <v>0.94</v>
      </c>
      <c r="H16" s="56">
        <v>24</v>
      </c>
      <c r="I16" s="56">
        <v>0</v>
      </c>
      <c r="J16" s="56">
        <v>0</v>
      </c>
    </row>
    <row r="17" spans="1:10" x14ac:dyDescent="0.3">
      <c r="A17" s="56" t="s">
        <v>79</v>
      </c>
      <c r="B17" s="56" t="s">
        <v>58</v>
      </c>
      <c r="C17" s="56">
        <v>0.52200000000000002</v>
      </c>
      <c r="D17" s="56">
        <v>0.55200000000000005</v>
      </c>
      <c r="E17" s="56">
        <v>0.64700000000000002</v>
      </c>
      <c r="F17" s="56">
        <v>2.9000000000000001E-2</v>
      </c>
      <c r="G17" s="56">
        <v>0.57799999999999996</v>
      </c>
      <c r="H17" s="56">
        <v>33</v>
      </c>
      <c r="I17" s="56">
        <v>0</v>
      </c>
      <c r="J17" s="56">
        <v>0</v>
      </c>
    </row>
    <row r="18" spans="1:10" x14ac:dyDescent="0.3">
      <c r="A18" s="56" t="s">
        <v>80</v>
      </c>
      <c r="B18" s="56" t="s">
        <v>58</v>
      </c>
      <c r="C18" s="56">
        <v>0.80200000000000005</v>
      </c>
      <c r="D18" s="56">
        <v>1.018</v>
      </c>
      <c r="E18" s="56">
        <v>1.4530000000000001</v>
      </c>
      <c r="F18" s="56">
        <v>0.10100000000000001</v>
      </c>
      <c r="G18" s="56">
        <v>1.133</v>
      </c>
      <c r="H18" s="56">
        <v>57</v>
      </c>
      <c r="I18" s="56">
        <v>0</v>
      </c>
      <c r="J18" s="56">
        <v>0</v>
      </c>
    </row>
    <row r="19" spans="1:10" x14ac:dyDescent="0.3">
      <c r="A19" s="56" t="s">
        <v>81</v>
      </c>
      <c r="B19" s="56" t="s">
        <v>58</v>
      </c>
      <c r="C19" s="56">
        <v>0</v>
      </c>
      <c r="D19" s="56">
        <v>1E-3</v>
      </c>
      <c r="E19" s="56">
        <v>2E-3</v>
      </c>
      <c r="F19" s="56">
        <v>1E-3</v>
      </c>
      <c r="G19" s="56">
        <v>2E-3</v>
      </c>
      <c r="H19" s="56">
        <v>8</v>
      </c>
      <c r="I19" s="56">
        <v>0</v>
      </c>
      <c r="J19" s="56">
        <v>0</v>
      </c>
    </row>
    <row r="20" spans="1:10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</row>
    <row r="21" spans="1:10" x14ac:dyDescent="0.3">
      <c r="A21" s="52"/>
      <c r="B21" s="52"/>
      <c r="C21" s="52"/>
      <c r="D21" s="52"/>
      <c r="E21" s="52"/>
      <c r="F21" s="52"/>
      <c r="G21" s="52"/>
      <c r="H21" s="52"/>
      <c r="I21" s="52"/>
      <c r="J21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F0238-8A58-49BB-9850-0A04F139237B}">
  <dimension ref="A1:O20"/>
  <sheetViews>
    <sheetView workbookViewId="0">
      <selection activeCell="Q5" sqref="Q5"/>
    </sheetView>
  </sheetViews>
  <sheetFormatPr defaultRowHeight="14.4" x14ac:dyDescent="0.3"/>
  <cols>
    <col min="12" max="12" width="13.5546875" bestFit="1" customWidth="1"/>
    <col min="13" max="13" width="28.77734375" bestFit="1" customWidth="1"/>
    <col min="14" max="14" width="25.109375" bestFit="1" customWidth="1"/>
    <col min="15" max="15" width="16.44140625" bestFit="1" customWidth="1"/>
  </cols>
  <sheetData>
    <row r="1" spans="1:15" ht="49.2" customHeight="1" x14ac:dyDescent="0.35">
      <c r="A1" t="s">
        <v>11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12</v>
      </c>
      <c r="I1" t="s">
        <v>13</v>
      </c>
      <c r="J1" t="s">
        <v>14</v>
      </c>
      <c r="L1" s="68" t="s">
        <v>59</v>
      </c>
      <c r="M1" s="69" t="s">
        <v>82</v>
      </c>
      <c r="N1" s="69" t="s">
        <v>37</v>
      </c>
      <c r="O1" s="69" t="s">
        <v>38</v>
      </c>
    </row>
    <row r="2" spans="1:15" x14ac:dyDescent="0.3">
      <c r="A2" t="s">
        <v>61</v>
      </c>
      <c r="B2" t="s">
        <v>58</v>
      </c>
      <c r="C2">
        <v>0.43</v>
      </c>
      <c r="D2">
        <v>0.94699999999999995</v>
      </c>
      <c r="E2">
        <v>4.5709999999999997</v>
      </c>
      <c r="F2">
        <v>0.59399999999999997</v>
      </c>
      <c r="G2">
        <v>1.502</v>
      </c>
      <c r="H2">
        <v>531</v>
      </c>
      <c r="I2">
        <v>0</v>
      </c>
      <c r="J2">
        <v>0</v>
      </c>
      <c r="L2" s="70" t="s">
        <v>70</v>
      </c>
      <c r="M2" s="71">
        <v>1571.1978551184309</v>
      </c>
      <c r="N2" s="72">
        <v>1557</v>
      </c>
      <c r="O2" s="73">
        <v>-9.1187251884592424E-3</v>
      </c>
    </row>
    <row r="3" spans="1:15" x14ac:dyDescent="0.3">
      <c r="A3" t="s">
        <v>65</v>
      </c>
      <c r="B3" t="s">
        <v>58</v>
      </c>
      <c r="C3">
        <v>5.8999999999999997E-2</v>
      </c>
      <c r="D3">
        <v>9.5000000000000001E-2</v>
      </c>
      <c r="E3">
        <v>0.39200000000000002</v>
      </c>
      <c r="F3">
        <v>3.3000000000000002E-2</v>
      </c>
      <c r="G3">
        <v>0.13</v>
      </c>
      <c r="H3">
        <v>279</v>
      </c>
      <c r="I3">
        <v>0</v>
      </c>
      <c r="J3">
        <v>0</v>
      </c>
      <c r="L3" s="70" t="s">
        <v>71</v>
      </c>
      <c r="M3" s="71">
        <v>1279.3059632265388</v>
      </c>
      <c r="N3" s="72">
        <v>1275</v>
      </c>
      <c r="O3" s="73">
        <v>-3.377226060030436E-3</v>
      </c>
    </row>
    <row r="4" spans="1:15" x14ac:dyDescent="0.3">
      <c r="A4" t="s">
        <v>66</v>
      </c>
      <c r="B4" t="s">
        <v>58</v>
      </c>
      <c r="C4">
        <v>5.8999999999999997E-2</v>
      </c>
      <c r="D4">
        <v>7.0000000000000007E-2</v>
      </c>
      <c r="E4">
        <v>0.152</v>
      </c>
      <c r="F4">
        <v>1.4E-2</v>
      </c>
      <c r="G4">
        <v>8.7999999999999995E-2</v>
      </c>
      <c r="H4">
        <v>171</v>
      </c>
      <c r="I4">
        <v>0</v>
      </c>
      <c r="J4">
        <v>0</v>
      </c>
      <c r="L4" s="70" t="s">
        <v>68</v>
      </c>
      <c r="M4" s="71">
        <v>918.63805970149247</v>
      </c>
      <c r="N4" s="72">
        <v>906</v>
      </c>
      <c r="O4" s="73">
        <v>-1.3949293268755492E-2</v>
      </c>
    </row>
    <row r="5" spans="1:15" x14ac:dyDescent="0.3">
      <c r="A5" t="s">
        <v>67</v>
      </c>
      <c r="B5" t="s">
        <v>58</v>
      </c>
      <c r="C5">
        <v>0.125</v>
      </c>
      <c r="D5">
        <v>0.17399999999999999</v>
      </c>
      <c r="E5">
        <v>0.308</v>
      </c>
      <c r="F5">
        <v>3.7999999999999999E-2</v>
      </c>
      <c r="G5">
        <v>0.214</v>
      </c>
      <c r="H5">
        <v>75</v>
      </c>
      <c r="I5">
        <v>0</v>
      </c>
      <c r="J5">
        <v>0</v>
      </c>
      <c r="L5" s="70" t="s">
        <v>73</v>
      </c>
      <c r="M5" s="71">
        <v>828.63805970149247</v>
      </c>
      <c r="N5" s="72">
        <v>828</v>
      </c>
      <c r="O5" s="73">
        <v>-7.7060350421787049E-4</v>
      </c>
    </row>
    <row r="6" spans="1:15" x14ac:dyDescent="0.3">
      <c r="A6" t="s">
        <v>68</v>
      </c>
      <c r="B6" t="s">
        <v>58</v>
      </c>
      <c r="C6">
        <v>0.114</v>
      </c>
      <c r="D6">
        <v>0.182</v>
      </c>
      <c r="E6">
        <v>2.0009999999999999</v>
      </c>
      <c r="F6">
        <v>0.20300000000000001</v>
      </c>
      <c r="G6">
        <v>0.191</v>
      </c>
      <c r="H6">
        <v>302</v>
      </c>
      <c r="I6">
        <v>0</v>
      </c>
      <c r="J6">
        <v>0</v>
      </c>
      <c r="L6" s="70" t="s">
        <v>65</v>
      </c>
      <c r="M6" s="71">
        <v>828.63805970149247</v>
      </c>
      <c r="N6" s="72">
        <v>837</v>
      </c>
      <c r="O6" s="73">
        <v>9.9903707270101449E-3</v>
      </c>
    </row>
    <row r="7" spans="1:15" x14ac:dyDescent="0.3">
      <c r="A7" t="s">
        <v>69</v>
      </c>
      <c r="B7" t="s">
        <v>58</v>
      </c>
      <c r="C7">
        <v>0.16700000000000001</v>
      </c>
      <c r="D7">
        <v>0.25600000000000001</v>
      </c>
      <c r="E7">
        <v>1.4570000000000001</v>
      </c>
      <c r="F7">
        <v>0.127</v>
      </c>
      <c r="G7">
        <v>0.308</v>
      </c>
      <c r="H7">
        <v>294</v>
      </c>
      <c r="I7">
        <v>0</v>
      </c>
      <c r="J7">
        <v>0</v>
      </c>
      <c r="L7" s="70" t="s">
        <v>66</v>
      </c>
      <c r="M7" s="71">
        <v>506.25</v>
      </c>
      <c r="N7" s="72">
        <v>513</v>
      </c>
      <c r="O7" s="73">
        <v>1.3157894736842146E-2</v>
      </c>
    </row>
    <row r="8" spans="1:15" x14ac:dyDescent="0.3">
      <c r="A8" t="s">
        <v>70</v>
      </c>
      <c r="B8" t="s">
        <v>58</v>
      </c>
      <c r="C8">
        <v>9.8000000000000004E-2</v>
      </c>
      <c r="D8">
        <v>0.16500000000000001</v>
      </c>
      <c r="E8">
        <v>1.8460000000000001</v>
      </c>
      <c r="F8">
        <v>0.222</v>
      </c>
      <c r="G8">
        <v>0.16500000000000001</v>
      </c>
      <c r="H8">
        <v>519</v>
      </c>
      <c r="I8">
        <v>0</v>
      </c>
      <c r="J8">
        <v>0</v>
      </c>
      <c r="L8" s="70" t="s">
        <v>69</v>
      </c>
      <c r="M8" s="71">
        <v>866.91790352504631</v>
      </c>
      <c r="N8" s="72">
        <v>882</v>
      </c>
      <c r="O8" s="73">
        <v>1.7099882624663998E-2</v>
      </c>
    </row>
    <row r="9" spans="1:15" x14ac:dyDescent="0.3">
      <c r="A9" t="s">
        <v>71</v>
      </c>
      <c r="B9" t="s">
        <v>58</v>
      </c>
      <c r="C9">
        <v>0.11</v>
      </c>
      <c r="D9">
        <v>0.216</v>
      </c>
      <c r="E9">
        <v>2.222</v>
      </c>
      <c r="F9">
        <v>0.307</v>
      </c>
      <c r="G9">
        <v>0.25600000000000001</v>
      </c>
      <c r="H9">
        <v>425</v>
      </c>
      <c r="I9">
        <v>0</v>
      </c>
      <c r="J9">
        <v>0</v>
      </c>
      <c r="L9" s="70" t="s">
        <v>67</v>
      </c>
      <c r="M9" s="71">
        <v>220.40816326530614</v>
      </c>
      <c r="N9" s="72">
        <v>225</v>
      </c>
      <c r="O9" s="73">
        <v>2.0408163265306034E-2</v>
      </c>
    </row>
    <row r="10" spans="1:15" x14ac:dyDescent="0.3">
      <c r="A10" t="s">
        <v>72</v>
      </c>
      <c r="B10" t="s">
        <v>58</v>
      </c>
      <c r="C10">
        <v>9.6000000000000002E-2</v>
      </c>
      <c r="D10">
        <v>0.13500000000000001</v>
      </c>
      <c r="E10">
        <v>1.6919999999999999</v>
      </c>
      <c r="F10">
        <v>0.13200000000000001</v>
      </c>
      <c r="G10">
        <v>0.14499999999999999</v>
      </c>
      <c r="H10">
        <v>348</v>
      </c>
      <c r="I10">
        <v>0</v>
      </c>
      <c r="J10">
        <v>0</v>
      </c>
      <c r="L10" s="70" t="s">
        <v>72</v>
      </c>
      <c r="M10" s="71">
        <v>1028.4016321516322</v>
      </c>
      <c r="N10" s="72">
        <v>1044</v>
      </c>
      <c r="O10" s="73">
        <v>1.4940965371999848E-2</v>
      </c>
    </row>
    <row r="11" spans="1:15" x14ac:dyDescent="0.3">
      <c r="A11" t="s">
        <v>73</v>
      </c>
      <c r="B11" t="s">
        <v>58</v>
      </c>
      <c r="C11">
        <v>5.8000000000000003E-2</v>
      </c>
      <c r="D11">
        <v>9.4E-2</v>
      </c>
      <c r="E11">
        <v>1.2749999999999999</v>
      </c>
      <c r="F11">
        <v>0.129</v>
      </c>
      <c r="G11">
        <v>0.10100000000000001</v>
      </c>
      <c r="H11">
        <v>276</v>
      </c>
      <c r="I11">
        <v>0</v>
      </c>
      <c r="J11">
        <v>0</v>
      </c>
      <c r="L11" s="70" t="s">
        <v>74</v>
      </c>
      <c r="M11" s="71">
        <v>291.89189189189187</v>
      </c>
      <c r="N11" s="72">
        <v>294</v>
      </c>
      <c r="O11" s="73">
        <v>7.1704357418643783E-3</v>
      </c>
    </row>
    <row r="12" spans="1:15" x14ac:dyDescent="0.3">
      <c r="A12" t="s">
        <v>74</v>
      </c>
      <c r="B12" t="s">
        <v>58</v>
      </c>
      <c r="C12">
        <v>0.316</v>
      </c>
      <c r="D12">
        <v>0.49399999999999999</v>
      </c>
      <c r="E12">
        <v>2.657</v>
      </c>
      <c r="F12">
        <v>0.46</v>
      </c>
      <c r="G12">
        <v>0.58299999999999996</v>
      </c>
      <c r="H12">
        <v>98</v>
      </c>
      <c r="I12">
        <v>0</v>
      </c>
      <c r="J12">
        <v>0</v>
      </c>
      <c r="L12" s="70" t="s">
        <v>74</v>
      </c>
      <c r="M12" s="71">
        <v>291.89189189189187</v>
      </c>
      <c r="N12" s="72">
        <v>294</v>
      </c>
      <c r="O12" s="73">
        <v>7.1704357418643783E-3</v>
      </c>
    </row>
    <row r="13" spans="1:15" x14ac:dyDescent="0.3">
      <c r="A13" t="s">
        <v>75</v>
      </c>
      <c r="B13" t="s">
        <v>58</v>
      </c>
      <c r="C13">
        <v>0.43</v>
      </c>
      <c r="D13">
        <v>0.93899999999999995</v>
      </c>
      <c r="E13">
        <v>4.5709999999999997</v>
      </c>
      <c r="F13">
        <v>0.92400000000000004</v>
      </c>
      <c r="G13">
        <v>1.786</v>
      </c>
      <c r="H13">
        <v>30</v>
      </c>
      <c r="I13">
        <v>0</v>
      </c>
      <c r="J13">
        <v>0</v>
      </c>
      <c r="L13" s="70" t="s">
        <v>74</v>
      </c>
      <c r="M13" s="71">
        <v>291.89189189189187</v>
      </c>
      <c r="N13" s="72">
        <v>294</v>
      </c>
      <c r="O13" s="73">
        <v>7.1704357418643783E-3</v>
      </c>
    </row>
    <row r="14" spans="1:15" x14ac:dyDescent="0.3">
      <c r="A14" t="s">
        <v>76</v>
      </c>
      <c r="B14" t="s">
        <v>58</v>
      </c>
      <c r="C14">
        <v>0.499</v>
      </c>
      <c r="D14">
        <v>0.752</v>
      </c>
      <c r="E14">
        <v>3.456</v>
      </c>
      <c r="F14">
        <v>0.39600000000000002</v>
      </c>
      <c r="G14">
        <v>1.145</v>
      </c>
      <c r="H14">
        <v>108</v>
      </c>
      <c r="I14">
        <v>0</v>
      </c>
      <c r="J14">
        <v>0</v>
      </c>
    </row>
    <row r="15" spans="1:15" x14ac:dyDescent="0.3">
      <c r="A15" t="s">
        <v>83</v>
      </c>
      <c r="B15" t="s">
        <v>58</v>
      </c>
      <c r="C15">
        <v>0.79800000000000004</v>
      </c>
      <c r="D15">
        <v>1.1950000000000001</v>
      </c>
      <c r="E15">
        <v>4.0739999999999998</v>
      </c>
      <c r="F15">
        <v>0.56200000000000006</v>
      </c>
      <c r="G15">
        <v>1.722</v>
      </c>
      <c r="H15">
        <v>171</v>
      </c>
      <c r="I15">
        <v>0</v>
      </c>
      <c r="J15">
        <v>0</v>
      </c>
    </row>
    <row r="16" spans="1:15" x14ac:dyDescent="0.3">
      <c r="A16" t="s">
        <v>77</v>
      </c>
      <c r="B16" t="s">
        <v>58</v>
      </c>
      <c r="C16">
        <v>0.49199999999999999</v>
      </c>
      <c r="D16">
        <v>0.69</v>
      </c>
      <c r="E16">
        <v>2.6349999999999998</v>
      </c>
      <c r="F16">
        <v>0.34200000000000003</v>
      </c>
      <c r="G16">
        <v>0.85399999999999998</v>
      </c>
      <c r="H16">
        <v>48</v>
      </c>
      <c r="I16">
        <v>0</v>
      </c>
      <c r="J16">
        <v>0</v>
      </c>
    </row>
    <row r="17" spans="1:10" x14ac:dyDescent="0.3">
      <c r="A17" t="s">
        <v>78</v>
      </c>
      <c r="B17" t="s">
        <v>58</v>
      </c>
      <c r="C17">
        <v>0.58499999999999996</v>
      </c>
      <c r="D17">
        <v>1.01</v>
      </c>
      <c r="E17">
        <v>3.9009999999999998</v>
      </c>
      <c r="F17">
        <v>0.55600000000000005</v>
      </c>
      <c r="G17">
        <v>1.7490000000000001</v>
      </c>
      <c r="H17">
        <v>75</v>
      </c>
      <c r="I17">
        <v>0</v>
      </c>
      <c r="J17">
        <v>0</v>
      </c>
    </row>
    <row r="18" spans="1:10" x14ac:dyDescent="0.3">
      <c r="A18" t="s">
        <v>79</v>
      </c>
      <c r="B18" t="s">
        <v>58</v>
      </c>
      <c r="C18">
        <v>0.52200000000000002</v>
      </c>
      <c r="D18">
        <v>0.80800000000000005</v>
      </c>
      <c r="E18">
        <v>3.9550000000000001</v>
      </c>
      <c r="F18">
        <v>0.65200000000000002</v>
      </c>
      <c r="G18">
        <v>1.605</v>
      </c>
      <c r="H18">
        <v>99</v>
      </c>
      <c r="I18">
        <v>0</v>
      </c>
      <c r="J18">
        <v>0</v>
      </c>
    </row>
    <row r="19" spans="1:10" x14ac:dyDescent="0.3">
      <c r="A19" t="s">
        <v>81</v>
      </c>
      <c r="B19" t="s">
        <v>58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0</v>
      </c>
      <c r="J19">
        <v>0</v>
      </c>
    </row>
    <row r="20" spans="1:10" x14ac:dyDescent="0.3">
      <c r="A20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75D5A-B911-496F-B2E7-E3C0A6FE1009}">
  <dimension ref="A1:P18"/>
  <sheetViews>
    <sheetView tabSelected="1" workbookViewId="0">
      <selection activeCell="M20" sqref="M20"/>
    </sheetView>
  </sheetViews>
  <sheetFormatPr defaultRowHeight="14.4" x14ac:dyDescent="0.3"/>
  <cols>
    <col min="1" max="1" width="16.88671875" bestFit="1" customWidth="1"/>
    <col min="13" max="13" width="13.5546875" bestFit="1" customWidth="1"/>
    <col min="14" max="14" width="28.77734375" bestFit="1" customWidth="1"/>
    <col min="15" max="15" width="25.109375" bestFit="1" customWidth="1"/>
    <col min="16" max="16" width="16.44140625" bestFit="1" customWidth="1"/>
  </cols>
  <sheetData>
    <row r="1" spans="1:16" ht="52.8" customHeight="1" x14ac:dyDescent="0.35">
      <c r="A1" t="s">
        <v>11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12</v>
      </c>
      <c r="I1" t="s">
        <v>13</v>
      </c>
      <c r="J1" t="s">
        <v>14</v>
      </c>
      <c r="M1" s="68" t="s">
        <v>59</v>
      </c>
      <c r="N1" s="69" t="s">
        <v>82</v>
      </c>
      <c r="O1" s="69" t="s">
        <v>37</v>
      </c>
      <c r="P1" s="69" t="s">
        <v>38</v>
      </c>
    </row>
    <row r="2" spans="1:16" x14ac:dyDescent="0.3">
      <c r="A2" t="s">
        <v>61</v>
      </c>
      <c r="B2" t="s">
        <v>58</v>
      </c>
      <c r="C2">
        <v>0.43099999999999999</v>
      </c>
      <c r="D2">
        <v>0.76100000000000001</v>
      </c>
      <c r="E2">
        <v>2.0150000000000001</v>
      </c>
      <c r="F2">
        <v>0.222</v>
      </c>
      <c r="G2">
        <v>1.0629999999999999</v>
      </c>
      <c r="H2" t="s">
        <v>85</v>
      </c>
      <c r="I2">
        <v>1</v>
      </c>
      <c r="J2">
        <v>0</v>
      </c>
      <c r="M2" s="70" t="s">
        <v>70</v>
      </c>
      <c r="N2" s="71">
        <v>1571.19785511843</v>
      </c>
      <c r="O2" s="72">
        <v>1571</v>
      </c>
      <c r="P2" s="73">
        <v>-1.2594215049710478E-4</v>
      </c>
    </row>
    <row r="3" spans="1:16" x14ac:dyDescent="0.3">
      <c r="A3" t="s">
        <v>65</v>
      </c>
      <c r="B3" t="s">
        <v>58</v>
      </c>
      <c r="C3">
        <v>5.8999999999999997E-2</v>
      </c>
      <c r="D3">
        <v>9.2999999999999999E-2</v>
      </c>
      <c r="E3">
        <v>0.192</v>
      </c>
      <c r="F3">
        <v>2.5999999999999999E-2</v>
      </c>
      <c r="G3">
        <v>0.126</v>
      </c>
      <c r="H3">
        <v>828</v>
      </c>
      <c r="I3">
        <v>0</v>
      </c>
      <c r="J3">
        <v>0</v>
      </c>
      <c r="M3" s="70" t="s">
        <v>71</v>
      </c>
      <c r="N3" s="71">
        <v>1279.3059632265388</v>
      </c>
      <c r="O3" s="72">
        <v>1280</v>
      </c>
      <c r="P3" s="73">
        <v>5.4221622926653446E-4</v>
      </c>
    </row>
    <row r="4" spans="1:16" x14ac:dyDescent="0.3">
      <c r="A4" t="s">
        <v>66</v>
      </c>
      <c r="B4" t="s">
        <v>58</v>
      </c>
      <c r="C4">
        <v>5.8999999999999997E-2</v>
      </c>
      <c r="D4">
        <v>7.1999999999999995E-2</v>
      </c>
      <c r="E4">
        <v>0.16300000000000001</v>
      </c>
      <c r="F4">
        <v>1.4E-2</v>
      </c>
      <c r="G4">
        <v>0.09</v>
      </c>
      <c r="H4">
        <v>505</v>
      </c>
      <c r="I4">
        <v>0</v>
      </c>
      <c r="J4">
        <v>0</v>
      </c>
      <c r="M4" s="70" t="s">
        <v>68</v>
      </c>
      <c r="N4" s="71">
        <v>918.63805970149247</v>
      </c>
      <c r="O4" s="72">
        <v>917</v>
      </c>
      <c r="P4" s="73">
        <v>-1.7863246472109573E-3</v>
      </c>
    </row>
    <row r="5" spans="1:16" x14ac:dyDescent="0.3">
      <c r="A5" t="s">
        <v>67</v>
      </c>
      <c r="B5" t="s">
        <v>58</v>
      </c>
      <c r="C5">
        <v>6.6000000000000003E-2</v>
      </c>
      <c r="D5">
        <v>0.183</v>
      </c>
      <c r="E5">
        <v>0.4</v>
      </c>
      <c r="F5">
        <v>4.9000000000000002E-2</v>
      </c>
      <c r="G5">
        <v>0.23400000000000001</v>
      </c>
      <c r="H5">
        <v>220</v>
      </c>
      <c r="I5">
        <v>0</v>
      </c>
      <c r="J5">
        <v>0</v>
      </c>
      <c r="M5" s="70" t="s">
        <v>73</v>
      </c>
      <c r="N5" s="71">
        <v>828.63805970149247</v>
      </c>
      <c r="O5" s="72">
        <v>827</v>
      </c>
      <c r="P5" s="73">
        <v>-1.9807251529533332E-3</v>
      </c>
    </row>
    <row r="6" spans="1:16" x14ac:dyDescent="0.3">
      <c r="A6" t="s">
        <v>68</v>
      </c>
      <c r="B6" t="s">
        <v>58</v>
      </c>
      <c r="C6">
        <v>0.113</v>
      </c>
      <c r="D6">
        <v>0.13900000000000001</v>
      </c>
      <c r="E6">
        <v>0.30099999999999999</v>
      </c>
      <c r="F6">
        <v>2.4E-2</v>
      </c>
      <c r="G6">
        <v>0.16800000000000001</v>
      </c>
      <c r="H6">
        <v>917</v>
      </c>
      <c r="I6">
        <v>1</v>
      </c>
      <c r="J6">
        <v>0</v>
      </c>
      <c r="M6" s="70" t="s">
        <v>65</v>
      </c>
      <c r="N6" s="71">
        <v>828.63805970149247</v>
      </c>
      <c r="O6" s="72">
        <v>828</v>
      </c>
      <c r="P6" s="73">
        <v>-7.7060350421787049E-4</v>
      </c>
    </row>
    <row r="7" spans="1:16" x14ac:dyDescent="0.3">
      <c r="A7" t="s">
        <v>69</v>
      </c>
      <c r="B7" t="s">
        <v>58</v>
      </c>
      <c r="C7">
        <v>0.16600000000000001</v>
      </c>
      <c r="D7">
        <v>0.255</v>
      </c>
      <c r="E7">
        <v>0.73699999999999999</v>
      </c>
      <c r="F7">
        <v>5.5E-2</v>
      </c>
      <c r="G7">
        <v>0.316</v>
      </c>
      <c r="H7">
        <v>866</v>
      </c>
      <c r="I7">
        <v>0</v>
      </c>
      <c r="J7">
        <v>0</v>
      </c>
      <c r="M7" s="70" t="s">
        <v>66</v>
      </c>
      <c r="N7" s="71">
        <v>506.25</v>
      </c>
      <c r="O7" s="72">
        <v>505</v>
      </c>
      <c r="P7" s="73">
        <v>-2.4752475247524774E-3</v>
      </c>
    </row>
    <row r="8" spans="1:16" x14ac:dyDescent="0.3">
      <c r="A8" t="s">
        <v>70</v>
      </c>
      <c r="B8" t="s">
        <v>58</v>
      </c>
      <c r="C8">
        <v>9.4E-2</v>
      </c>
      <c r="D8">
        <v>0.11600000000000001</v>
      </c>
      <c r="E8">
        <v>1.087</v>
      </c>
      <c r="F8">
        <v>3.2000000000000001E-2</v>
      </c>
      <c r="G8">
        <v>0.13900000000000001</v>
      </c>
      <c r="H8">
        <v>1571</v>
      </c>
      <c r="I8">
        <v>0</v>
      </c>
      <c r="J8">
        <v>0</v>
      </c>
      <c r="M8" s="70" t="s">
        <v>69</v>
      </c>
      <c r="N8" s="71">
        <v>866.91790352504631</v>
      </c>
      <c r="O8" s="72">
        <v>866</v>
      </c>
      <c r="P8" s="73">
        <v>-1.0599347864275188E-3</v>
      </c>
    </row>
    <row r="9" spans="1:16" x14ac:dyDescent="0.3">
      <c r="A9" t="s">
        <v>71</v>
      </c>
      <c r="B9" t="s">
        <v>58</v>
      </c>
      <c r="C9">
        <v>0.11</v>
      </c>
      <c r="D9">
        <v>0.14000000000000001</v>
      </c>
      <c r="E9">
        <v>1.2170000000000001</v>
      </c>
      <c r="F9">
        <v>4.2999999999999997E-2</v>
      </c>
      <c r="G9">
        <v>0.183</v>
      </c>
      <c r="H9">
        <v>1280</v>
      </c>
      <c r="I9">
        <v>0</v>
      </c>
      <c r="J9">
        <v>0</v>
      </c>
      <c r="M9" s="70" t="s">
        <v>67</v>
      </c>
      <c r="N9" s="71">
        <v>220.40816326530614</v>
      </c>
      <c r="O9" s="72">
        <v>220</v>
      </c>
      <c r="P9" s="73">
        <v>-1.8552875695734272E-3</v>
      </c>
    </row>
    <row r="10" spans="1:16" x14ac:dyDescent="0.3">
      <c r="A10" t="s">
        <v>72</v>
      </c>
      <c r="B10" t="s">
        <v>58</v>
      </c>
      <c r="C10">
        <v>9.5000000000000001E-2</v>
      </c>
      <c r="D10">
        <v>0.115</v>
      </c>
      <c r="E10">
        <v>0.22</v>
      </c>
      <c r="F10">
        <v>0.02</v>
      </c>
      <c r="G10">
        <v>0.14199999999999999</v>
      </c>
      <c r="H10">
        <v>1028</v>
      </c>
      <c r="I10">
        <v>0</v>
      </c>
      <c r="J10">
        <v>0</v>
      </c>
      <c r="M10" s="70" t="s">
        <v>72</v>
      </c>
      <c r="N10" s="71">
        <v>1028.4016321516322</v>
      </c>
      <c r="O10" s="72">
        <v>1028</v>
      </c>
      <c r="P10" s="73">
        <v>-3.9069275450609453E-4</v>
      </c>
    </row>
    <row r="11" spans="1:16" x14ac:dyDescent="0.3">
      <c r="A11" t="s">
        <v>73</v>
      </c>
      <c r="B11" t="s">
        <v>58</v>
      </c>
      <c r="C11">
        <v>5.8000000000000003E-2</v>
      </c>
      <c r="D11">
        <v>7.1999999999999995E-2</v>
      </c>
      <c r="E11">
        <v>0.20599999999999999</v>
      </c>
      <c r="F11">
        <v>1.4999999999999999E-2</v>
      </c>
      <c r="G11">
        <v>9.1999999999999998E-2</v>
      </c>
      <c r="H11">
        <v>827</v>
      </c>
      <c r="I11">
        <v>0</v>
      </c>
      <c r="J11">
        <v>0</v>
      </c>
      <c r="M11" s="70" t="s">
        <v>74</v>
      </c>
      <c r="N11" s="71">
        <v>291.89189189189187</v>
      </c>
      <c r="O11" s="72">
        <v>291</v>
      </c>
      <c r="P11" s="73">
        <v>-3.0649205906936317E-3</v>
      </c>
    </row>
    <row r="12" spans="1:16" x14ac:dyDescent="0.3">
      <c r="A12" t="s">
        <v>74</v>
      </c>
      <c r="B12" t="s">
        <v>58</v>
      </c>
      <c r="C12">
        <v>0.318</v>
      </c>
      <c r="D12">
        <v>0.35799999999999998</v>
      </c>
      <c r="E12">
        <v>0.501</v>
      </c>
      <c r="F12">
        <v>0.04</v>
      </c>
      <c r="G12">
        <v>0.42299999999999999</v>
      </c>
      <c r="H12">
        <v>291</v>
      </c>
      <c r="I12">
        <v>0</v>
      </c>
      <c r="J12">
        <v>0</v>
      </c>
      <c r="M12" s="70" t="s">
        <v>74</v>
      </c>
      <c r="N12" s="71">
        <v>291.89189189189187</v>
      </c>
      <c r="O12" s="72">
        <v>291</v>
      </c>
      <c r="P12" s="73">
        <v>-3.0649205906936317E-3</v>
      </c>
    </row>
    <row r="13" spans="1:16" x14ac:dyDescent="0.3">
      <c r="A13" t="s">
        <v>75</v>
      </c>
      <c r="B13" t="s">
        <v>58</v>
      </c>
      <c r="C13">
        <v>0.43099999999999999</v>
      </c>
      <c r="D13">
        <v>0.52900000000000003</v>
      </c>
      <c r="E13">
        <v>1.478</v>
      </c>
      <c r="F13">
        <v>0.124</v>
      </c>
      <c r="G13">
        <v>0.60799999999999998</v>
      </c>
      <c r="H13">
        <v>90</v>
      </c>
      <c r="I13">
        <v>0</v>
      </c>
      <c r="J13">
        <v>0</v>
      </c>
      <c r="M13" s="70" t="s">
        <v>74</v>
      </c>
      <c r="N13" s="71">
        <v>291.89189189189187</v>
      </c>
      <c r="O13" s="72">
        <v>291</v>
      </c>
      <c r="P13" s="73">
        <v>-3.0649205906936317E-3</v>
      </c>
    </row>
    <row r="14" spans="1:16" x14ac:dyDescent="0.3">
      <c r="A14" t="s">
        <v>76</v>
      </c>
      <c r="B14" t="s">
        <v>58</v>
      </c>
      <c r="C14">
        <v>0.497</v>
      </c>
      <c r="D14">
        <v>0.56999999999999995</v>
      </c>
      <c r="E14">
        <v>0.83199999999999996</v>
      </c>
      <c r="F14">
        <v>6.3E-2</v>
      </c>
      <c r="G14">
        <v>0.64900000000000002</v>
      </c>
      <c r="H14">
        <v>322</v>
      </c>
      <c r="I14">
        <v>0</v>
      </c>
      <c r="J14">
        <v>0</v>
      </c>
    </row>
    <row r="15" spans="1:16" x14ac:dyDescent="0.3">
      <c r="A15" t="s">
        <v>83</v>
      </c>
      <c r="B15" t="s">
        <v>58</v>
      </c>
      <c r="C15">
        <v>0.80700000000000005</v>
      </c>
      <c r="D15">
        <v>1.008</v>
      </c>
      <c r="E15">
        <v>2.0139999999999998</v>
      </c>
      <c r="F15">
        <v>0.108</v>
      </c>
      <c r="G15">
        <v>1.1319999999999999</v>
      </c>
      <c r="H15">
        <v>506</v>
      </c>
      <c r="I15">
        <v>1</v>
      </c>
      <c r="J15">
        <v>0</v>
      </c>
    </row>
    <row r="16" spans="1:16" x14ac:dyDescent="0.3">
      <c r="A16" t="s">
        <v>77</v>
      </c>
      <c r="B16" t="s">
        <v>58</v>
      </c>
      <c r="C16">
        <v>0.49099999999999999</v>
      </c>
      <c r="D16">
        <v>0.61299999999999999</v>
      </c>
      <c r="E16">
        <v>0.87</v>
      </c>
      <c r="F16">
        <v>7.8E-2</v>
      </c>
      <c r="G16">
        <v>0.71499999999999997</v>
      </c>
      <c r="H16">
        <v>140</v>
      </c>
      <c r="I16">
        <v>0</v>
      </c>
      <c r="J16">
        <v>0</v>
      </c>
    </row>
    <row r="17" spans="1:10" x14ac:dyDescent="0.3">
      <c r="A17" t="s">
        <v>78</v>
      </c>
      <c r="B17" t="s">
        <v>58</v>
      </c>
      <c r="C17">
        <v>0.57199999999999995</v>
      </c>
      <c r="D17">
        <v>0.88600000000000001</v>
      </c>
      <c r="E17">
        <v>1.393</v>
      </c>
      <c r="F17">
        <v>0.14499999999999999</v>
      </c>
      <c r="G17">
        <v>1.1000000000000001</v>
      </c>
      <c r="H17">
        <v>220</v>
      </c>
      <c r="I17">
        <v>0</v>
      </c>
      <c r="J17">
        <v>0</v>
      </c>
    </row>
    <row r="18" spans="1:10" x14ac:dyDescent="0.3">
      <c r="A18" t="s">
        <v>79</v>
      </c>
      <c r="B18" t="s">
        <v>58</v>
      </c>
      <c r="C18">
        <v>0.52100000000000002</v>
      </c>
      <c r="D18">
        <v>0.58599999999999997</v>
      </c>
      <c r="E18">
        <v>0.81799999999999995</v>
      </c>
      <c r="F18">
        <v>5.6000000000000001E-2</v>
      </c>
      <c r="G18">
        <v>0.66600000000000004</v>
      </c>
      <c r="H18">
        <v>292</v>
      </c>
      <c r="I18">
        <v>0</v>
      </c>
      <c r="J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Автоматизированный расчет</vt:lpstr>
      <vt:lpstr>Соответствие</vt:lpstr>
      <vt:lpstr>SummaryReport</vt:lpstr>
      <vt:lpstr>поиск максимума</vt:lpstr>
      <vt:lpstr>подтверждение максимума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Kross Wing</cp:lastModifiedBy>
  <dcterms:created xsi:type="dcterms:W3CDTF">2015-06-05T18:19:34Z</dcterms:created>
  <dcterms:modified xsi:type="dcterms:W3CDTF">2024-02-15T15:48:34Z</dcterms:modified>
</cp:coreProperties>
</file>