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showSheetTabs="0" xWindow="480" yWindow="360" windowWidth="18195" windowHeight="11625" tabRatio="628"/>
  </bookViews>
  <sheets>
    <sheet name="Disclaimer" sheetId="12" r:id="rId1"/>
    <sheet name="Title sheet" sheetId="11" r:id="rId2"/>
    <sheet name="SMART " sheetId="23" r:id="rId3"/>
    <sheet name="User guide" sheetId="24" r:id="rId4"/>
    <sheet name="Inputs" sheetId="20" r:id="rId5"/>
    <sheet name="Calculations" sheetId="21" r:id="rId6"/>
    <sheet name="SMART Campus" sheetId="25" r:id="rId7"/>
    <sheet name="Contacts" sheetId="27" r:id="rId8"/>
  </sheets>
  <definedNames>
    <definedName name="Mths_in_Qtr">Inputs!$C$20</definedName>
    <definedName name="_xlnm.Print_Area" localSheetId="5">Calculations!$A$1:$K$59</definedName>
  </definedNames>
  <calcPr calcId="145621" calcMode="autoNoTable" iterateCount="200" iterateDelta="9.9999999999999995E-7"/>
</workbook>
</file>

<file path=xl/calcChain.xml><?xml version="1.0" encoding="utf-8"?>
<calcChain xmlns="http://schemas.openxmlformats.org/spreadsheetml/2006/main">
  <c r="G4" i="21" l="1"/>
  <c r="A11" i="21" l="1"/>
  <c r="C8" i="21" l="1"/>
  <c r="G55" i="21"/>
  <c r="G51" i="21"/>
  <c r="G48" i="21"/>
  <c r="G47" i="21"/>
  <c r="C39" i="21"/>
  <c r="A20" i="21"/>
  <c r="A16" i="21"/>
  <c r="C30" i="21"/>
  <c r="C22" i="21"/>
  <c r="C18" i="21"/>
  <c r="C14" i="21" l="1"/>
  <c r="AZ49" i="21"/>
  <c r="AZ53" i="21" s="1"/>
  <c r="AZ57" i="21" s="1"/>
  <c r="AZ38" i="21" s="1"/>
  <c r="AY49" i="21"/>
  <c r="AY53" i="21" s="1"/>
  <c r="AY57" i="21" s="1"/>
  <c r="AY38" i="21" s="1"/>
  <c r="AX49" i="21"/>
  <c r="AX53" i="21" s="1"/>
  <c r="AX57" i="21" s="1"/>
  <c r="AX38" i="21" s="1"/>
  <c r="AW49" i="21"/>
  <c r="AW53" i="21" s="1"/>
  <c r="AW57" i="21" s="1"/>
  <c r="AW38" i="21" s="1"/>
  <c r="AV49" i="21"/>
  <c r="AV53" i="21" s="1"/>
  <c r="AV57" i="21" s="1"/>
  <c r="AV38" i="21" s="1"/>
  <c r="AU49" i="21"/>
  <c r="AU53" i="21" s="1"/>
  <c r="AU57" i="21" s="1"/>
  <c r="AU38" i="21" s="1"/>
  <c r="AT49" i="21"/>
  <c r="AT53" i="21" s="1"/>
  <c r="AT57" i="21" s="1"/>
  <c r="AT38" i="21" s="1"/>
  <c r="AS49" i="21"/>
  <c r="AS53" i="21" s="1"/>
  <c r="AS57" i="21" s="1"/>
  <c r="AS38" i="21" s="1"/>
  <c r="AR49" i="21"/>
  <c r="AR53" i="21" s="1"/>
  <c r="AR57" i="21" s="1"/>
  <c r="AR38" i="21" s="1"/>
  <c r="AQ49" i="21"/>
  <c r="AQ53" i="21" s="1"/>
  <c r="AQ57" i="21" s="1"/>
  <c r="AQ38" i="21" s="1"/>
  <c r="AP49" i="21"/>
  <c r="AP53" i="21" s="1"/>
  <c r="AP57" i="21" s="1"/>
  <c r="AP38" i="21" s="1"/>
  <c r="AO49" i="21"/>
  <c r="AO53" i="21" s="1"/>
  <c r="AO57" i="21" s="1"/>
  <c r="AO38" i="21" s="1"/>
  <c r="AN49" i="21"/>
  <c r="AN53" i="21" s="1"/>
  <c r="AN57" i="21" s="1"/>
  <c r="AN38" i="21" s="1"/>
  <c r="AM49" i="21"/>
  <c r="AM53" i="21" s="1"/>
  <c r="AM57" i="21" s="1"/>
  <c r="AM38" i="21" s="1"/>
  <c r="AL49" i="21"/>
  <c r="AL53" i="21" s="1"/>
  <c r="AL57" i="21" s="1"/>
  <c r="AL38" i="21" s="1"/>
  <c r="AK49" i="21"/>
  <c r="AK53" i="21" s="1"/>
  <c r="AK57" i="21" s="1"/>
  <c r="AK38" i="21" s="1"/>
  <c r="AJ49" i="21"/>
  <c r="AJ53" i="21" s="1"/>
  <c r="AJ57" i="21" s="1"/>
  <c r="AJ38" i="21" s="1"/>
  <c r="AI49" i="21"/>
  <c r="AI53" i="21" s="1"/>
  <c r="AI57" i="21" s="1"/>
  <c r="AI38" i="21" s="1"/>
  <c r="AH49" i="21"/>
  <c r="AH53" i="21" s="1"/>
  <c r="AH57" i="21" s="1"/>
  <c r="AH38" i="21" s="1"/>
  <c r="AG49" i="21"/>
  <c r="AG53" i="21" s="1"/>
  <c r="AG57" i="21" s="1"/>
  <c r="AG38" i="21" s="1"/>
  <c r="AF49" i="21"/>
  <c r="AF53" i="21" s="1"/>
  <c r="AF57" i="21" s="1"/>
  <c r="AF38" i="21" s="1"/>
  <c r="AE49" i="21"/>
  <c r="AE53" i="21" s="1"/>
  <c r="AE57" i="21" s="1"/>
  <c r="AE38" i="21" s="1"/>
  <c r="AD49" i="21"/>
  <c r="AD53" i="21" s="1"/>
  <c r="AD57" i="21" s="1"/>
  <c r="AD38" i="21" s="1"/>
  <c r="AC49" i="21"/>
  <c r="AC53" i="21" s="1"/>
  <c r="AC57" i="21" s="1"/>
  <c r="AC38" i="21" s="1"/>
  <c r="AB49" i="21"/>
  <c r="AB53" i="21" s="1"/>
  <c r="AB57" i="21" s="1"/>
  <c r="AB38" i="21" s="1"/>
  <c r="AA49" i="21"/>
  <c r="AA53" i="21" s="1"/>
  <c r="AA57" i="21" s="1"/>
  <c r="AA38" i="21" s="1"/>
  <c r="Z49" i="21"/>
  <c r="Z53" i="21" s="1"/>
  <c r="Z57" i="21" s="1"/>
  <c r="Z38" i="21" s="1"/>
  <c r="Y49" i="21"/>
  <c r="Y53" i="21" s="1"/>
  <c r="Y57" i="21" s="1"/>
  <c r="Y38" i="21" s="1"/>
  <c r="X49" i="21"/>
  <c r="X53" i="21" s="1"/>
  <c r="X57" i="21" s="1"/>
  <c r="X38" i="21" s="1"/>
  <c r="W49" i="21"/>
  <c r="W53" i="21" s="1"/>
  <c r="W57" i="21" s="1"/>
  <c r="W38" i="21" s="1"/>
  <c r="V49" i="21"/>
  <c r="V53" i="21" s="1"/>
  <c r="V57" i="21" s="1"/>
  <c r="V38" i="21" s="1"/>
  <c r="U49" i="21"/>
  <c r="U53" i="21" s="1"/>
  <c r="U57" i="21" s="1"/>
  <c r="U38" i="21" s="1"/>
  <c r="T49" i="21"/>
  <c r="T53" i="21" s="1"/>
  <c r="T57" i="21" s="1"/>
  <c r="T38" i="21" s="1"/>
  <c r="S49" i="21"/>
  <c r="S53" i="21" s="1"/>
  <c r="S57" i="21" s="1"/>
  <c r="S38" i="21" s="1"/>
  <c r="R49" i="21"/>
  <c r="R53" i="21" s="1"/>
  <c r="R57" i="21" s="1"/>
  <c r="R38" i="21" s="1"/>
  <c r="Q49" i="21"/>
  <c r="Q53" i="21" s="1"/>
  <c r="Q57" i="21" s="1"/>
  <c r="Q38" i="21" s="1"/>
  <c r="P49" i="21"/>
  <c r="P53" i="21" s="1"/>
  <c r="P57" i="21" s="1"/>
  <c r="P38" i="21" s="1"/>
  <c r="O49" i="21"/>
  <c r="O53" i="21" s="1"/>
  <c r="O57" i="21" s="1"/>
  <c r="O38" i="21" s="1"/>
  <c r="N49" i="21"/>
  <c r="N53" i="21" s="1"/>
  <c r="N57" i="21" s="1"/>
  <c r="N38" i="21" s="1"/>
  <c r="M49" i="21"/>
  <c r="M53" i="21" s="1"/>
  <c r="M57" i="21" s="1"/>
  <c r="M38" i="21" s="1"/>
  <c r="L49" i="21"/>
  <c r="L53" i="21" s="1"/>
  <c r="L57" i="21" s="1"/>
  <c r="L38" i="21" s="1"/>
  <c r="K49" i="21"/>
  <c r="K53" i="21" s="1"/>
  <c r="K57" i="21" s="1"/>
  <c r="K38" i="21" s="1"/>
  <c r="J49" i="21"/>
  <c r="J53" i="21" s="1"/>
  <c r="J57" i="21" s="1"/>
  <c r="J38" i="21" s="1"/>
  <c r="I49" i="21"/>
  <c r="I53" i="21" s="1"/>
  <c r="I57" i="21" s="1"/>
  <c r="I38" i="21" s="1"/>
  <c r="H49" i="21"/>
  <c r="H3" i="21"/>
  <c r="H4" i="21" s="1"/>
  <c r="I3" i="21" s="1"/>
  <c r="I4" i="21" s="1"/>
  <c r="J3" i="21" s="1"/>
  <c r="J4" i="21" s="1"/>
  <c r="K3" i="21" s="1"/>
  <c r="K4" i="21" s="1"/>
  <c r="L3" i="21" s="1"/>
  <c r="L4" i="21" s="1"/>
  <c r="M3" i="21" s="1"/>
  <c r="M4" i="21" s="1"/>
  <c r="N3" i="21" s="1"/>
  <c r="N4" i="21" s="1"/>
  <c r="O3" i="21" s="1"/>
  <c r="O4" i="21" s="1"/>
  <c r="P3" i="21" s="1"/>
  <c r="P4" i="21" s="1"/>
  <c r="Q3" i="21" s="1"/>
  <c r="Q4" i="21" s="1"/>
  <c r="R3" i="21" s="1"/>
  <c r="R4" i="21" s="1"/>
  <c r="S3" i="21" s="1"/>
  <c r="S4" i="21" s="1"/>
  <c r="T3" i="21" s="1"/>
  <c r="T4" i="21" s="1"/>
  <c r="U3" i="21" s="1"/>
  <c r="U4" i="21" s="1"/>
  <c r="V3" i="21" s="1"/>
  <c r="V4" i="21" s="1"/>
  <c r="W3" i="21" s="1"/>
  <c r="W4" i="21" s="1"/>
  <c r="X3" i="21" s="1"/>
  <c r="X4" i="21" s="1"/>
  <c r="Y3" i="21" s="1"/>
  <c r="Y4" i="21" s="1"/>
  <c r="Z3" i="21" s="1"/>
  <c r="Z4" i="21" s="1"/>
  <c r="AA3" i="21" s="1"/>
  <c r="AA4" i="21" s="1"/>
  <c r="AB3" i="21" s="1"/>
  <c r="AB4" i="21" s="1"/>
  <c r="AC3" i="21" s="1"/>
  <c r="AC4" i="21" s="1"/>
  <c r="AD3" i="21" s="1"/>
  <c r="AD4" i="21" s="1"/>
  <c r="AE3" i="21" s="1"/>
  <c r="AE4" i="21" s="1"/>
  <c r="AF3" i="21" s="1"/>
  <c r="AF4" i="21" s="1"/>
  <c r="AG3" i="21" s="1"/>
  <c r="AG4" i="21" s="1"/>
  <c r="AH3" i="21" s="1"/>
  <c r="AH4" i="21" s="1"/>
  <c r="AI3" i="21" s="1"/>
  <c r="AI4" i="21" s="1"/>
  <c r="AJ3" i="21" s="1"/>
  <c r="AJ4" i="21" s="1"/>
  <c r="AK3" i="21" s="1"/>
  <c r="AK4" i="21" s="1"/>
  <c r="AL3" i="21" s="1"/>
  <c r="AL4" i="21" s="1"/>
  <c r="AM3" i="21" s="1"/>
  <c r="AM4" i="21" s="1"/>
  <c r="AN3" i="21" s="1"/>
  <c r="AN4" i="21" s="1"/>
  <c r="AO3" i="21" s="1"/>
  <c r="AO4" i="21" s="1"/>
  <c r="AP3" i="21" s="1"/>
  <c r="AP4" i="21" s="1"/>
  <c r="AQ3" i="21" s="1"/>
  <c r="AQ4" i="21" s="1"/>
  <c r="AR3" i="21" s="1"/>
  <c r="AR4" i="21" s="1"/>
  <c r="AS3" i="21" s="1"/>
  <c r="AS4" i="21" s="1"/>
  <c r="AT3" i="21" s="1"/>
  <c r="AT4" i="21" s="1"/>
  <c r="AU3" i="21" s="1"/>
  <c r="AU4" i="21" s="1"/>
  <c r="AV3" i="21" s="1"/>
  <c r="AV4" i="21" s="1"/>
  <c r="AW3" i="21" s="1"/>
  <c r="AW4" i="21" s="1"/>
  <c r="AX3" i="21" s="1"/>
  <c r="AX4" i="21" s="1"/>
  <c r="AY3" i="21" s="1"/>
  <c r="AY4" i="21" s="1"/>
  <c r="G49" i="21" l="1"/>
  <c r="H53" i="21"/>
  <c r="G53" i="21" s="1"/>
  <c r="AZ3" i="21"/>
  <c r="AZ4" i="21" s="1"/>
  <c r="L8" i="21"/>
  <c r="H57" i="21" l="1"/>
  <c r="W8" i="21"/>
  <c r="AJ8" i="21"/>
  <c r="AM8" i="21"/>
  <c r="AH8" i="21"/>
  <c r="U8" i="21"/>
  <c r="AZ8" i="21"/>
  <c r="AI8" i="21"/>
  <c r="AT8" i="21"/>
  <c r="N8" i="21"/>
  <c r="Y8" i="21"/>
  <c r="AN8" i="21"/>
  <c r="AY8" i="21"/>
  <c r="L13" i="21"/>
  <c r="S8" i="21"/>
  <c r="AD8" i="21"/>
  <c r="AO8" i="21"/>
  <c r="I8" i="21"/>
  <c r="X8" i="21"/>
  <c r="AX8" i="21"/>
  <c r="R8" i="21"/>
  <c r="AK8" i="21"/>
  <c r="T8" i="21"/>
  <c r="AU8" i="21"/>
  <c r="AE8" i="21"/>
  <c r="O8" i="21"/>
  <c r="AP8" i="21"/>
  <c r="Z8" i="21"/>
  <c r="J8" i="21"/>
  <c r="AW8" i="21"/>
  <c r="AG8" i="21"/>
  <c r="Q8" i="21"/>
  <c r="AV8" i="21"/>
  <c r="AF8" i="21"/>
  <c r="P8" i="21"/>
  <c r="AQ8" i="21"/>
  <c r="AA8" i="21"/>
  <c r="K8" i="21"/>
  <c r="AL8" i="21"/>
  <c r="V8" i="21"/>
  <c r="AS8" i="21"/>
  <c r="AC8" i="21"/>
  <c r="M8" i="21"/>
  <c r="AR8" i="21"/>
  <c r="AB8" i="21"/>
  <c r="H8" i="21"/>
  <c r="L14" i="21" l="1"/>
  <c r="L17" i="21"/>
  <c r="L18" i="21" s="1"/>
  <c r="H38" i="21"/>
  <c r="G38" i="21" s="1"/>
  <c r="G57" i="21"/>
  <c r="AJ13" i="21"/>
  <c r="AI9" i="21"/>
  <c r="AI12" i="21" s="1"/>
  <c r="W13" i="21"/>
  <c r="AH13" i="21"/>
  <c r="AM13" i="21"/>
  <c r="AK9" i="21"/>
  <c r="AK12" i="21" s="1"/>
  <c r="AH9" i="21"/>
  <c r="S9" i="21"/>
  <c r="S12" i="21" s="1"/>
  <c r="N9" i="21"/>
  <c r="N12" i="21" s="1"/>
  <c r="U13" i="21"/>
  <c r="I9" i="21"/>
  <c r="AR13" i="21"/>
  <c r="Z13" i="21"/>
  <c r="AC13" i="21"/>
  <c r="AW13" i="21"/>
  <c r="AW9" i="21"/>
  <c r="AB9" i="21"/>
  <c r="AB13" i="21"/>
  <c r="AS9" i="21"/>
  <c r="AS13" i="21"/>
  <c r="AA13" i="21"/>
  <c r="AV13" i="21"/>
  <c r="AV9" i="21"/>
  <c r="J9" i="21"/>
  <c r="J13" i="21"/>
  <c r="AE9" i="21"/>
  <c r="AE13" i="21"/>
  <c r="R9" i="21"/>
  <c r="R13" i="21"/>
  <c r="AO13" i="21"/>
  <c r="Y13" i="21"/>
  <c r="AZ13" i="21"/>
  <c r="AQ13" i="21"/>
  <c r="AT9" i="21"/>
  <c r="AU9" i="21"/>
  <c r="AU13" i="21"/>
  <c r="AD13" i="21"/>
  <c r="N13" i="21"/>
  <c r="M9" i="21"/>
  <c r="M13" i="21"/>
  <c r="AL9" i="21"/>
  <c r="AL13" i="21"/>
  <c r="P13" i="21"/>
  <c r="AG9" i="21"/>
  <c r="AG13" i="21"/>
  <c r="AP13" i="21"/>
  <c r="T13" i="21"/>
  <c r="X13" i="21"/>
  <c r="S13" i="21"/>
  <c r="AT13" i="21"/>
  <c r="H13" i="21"/>
  <c r="H17" i="21" s="1"/>
  <c r="V9" i="21"/>
  <c r="V13" i="21"/>
  <c r="Q9" i="21"/>
  <c r="Q13" i="21"/>
  <c r="AX13" i="21"/>
  <c r="W9" i="21"/>
  <c r="K13" i="21"/>
  <c r="AF13" i="21"/>
  <c r="O13" i="21"/>
  <c r="AK13" i="21"/>
  <c r="I13" i="21"/>
  <c r="I17" i="21" s="1"/>
  <c r="AN13" i="21"/>
  <c r="AI13" i="21"/>
  <c r="AA9" i="21"/>
  <c r="Y9" i="21"/>
  <c r="AR9" i="21"/>
  <c r="H9" i="21"/>
  <c r="AD9" i="21"/>
  <c r="X9" i="21"/>
  <c r="P9" i="21"/>
  <c r="AP9" i="21"/>
  <c r="T9" i="21"/>
  <c r="U9" i="21"/>
  <c r="AN9" i="21"/>
  <c r="AM9" i="21"/>
  <c r="AC9" i="21"/>
  <c r="K9" i="21"/>
  <c r="AF9" i="21"/>
  <c r="O9" i="21"/>
  <c r="AJ9" i="21"/>
  <c r="AO9" i="21"/>
  <c r="AQ9" i="21"/>
  <c r="Z9" i="21"/>
  <c r="L9" i="21"/>
  <c r="K14" i="21" l="1"/>
  <c r="K17" i="21"/>
  <c r="K18" i="21" s="1"/>
  <c r="AT14" i="21"/>
  <c r="AT17" i="21"/>
  <c r="AT21" i="21" s="1"/>
  <c r="AT22" i="21" s="1"/>
  <c r="AT23" i="21" s="1"/>
  <c r="AP14" i="21"/>
  <c r="AP17" i="21"/>
  <c r="AP18" i="21" s="1"/>
  <c r="AL14" i="21"/>
  <c r="AL17" i="21"/>
  <c r="AL18" i="21" s="1"/>
  <c r="AU14" i="21"/>
  <c r="AU17" i="21"/>
  <c r="AU18" i="21" s="1"/>
  <c r="AZ14" i="21"/>
  <c r="AZ17" i="21"/>
  <c r="AZ18" i="21" s="1"/>
  <c r="AS14" i="21"/>
  <c r="AS17" i="21"/>
  <c r="AS18" i="21" s="1"/>
  <c r="AR14" i="21"/>
  <c r="AR17" i="21"/>
  <c r="AR18" i="21" s="1"/>
  <c r="AM14" i="21"/>
  <c r="AM17" i="21"/>
  <c r="AK14" i="21"/>
  <c r="AK17" i="21"/>
  <c r="AK18" i="21" s="1"/>
  <c r="V14" i="21"/>
  <c r="V17" i="21"/>
  <c r="V18" i="21" s="1"/>
  <c r="AG14" i="21"/>
  <c r="AG17" i="21"/>
  <c r="AG21" i="21" s="1"/>
  <c r="AG22" i="21" s="1"/>
  <c r="AG23" i="21" s="1"/>
  <c r="Y14" i="21"/>
  <c r="Y17" i="21"/>
  <c r="Y18" i="21" s="1"/>
  <c r="AE14" i="21"/>
  <c r="AE17" i="21"/>
  <c r="AE18" i="21" s="1"/>
  <c r="AW14" i="21"/>
  <c r="AW17" i="21"/>
  <c r="AW18" i="21" s="1"/>
  <c r="L21" i="21"/>
  <c r="L22" i="21" s="1"/>
  <c r="L23" i="21" s="1"/>
  <c r="AH14" i="21"/>
  <c r="AH17" i="21"/>
  <c r="L30" i="21"/>
  <c r="L39" i="21" s="1"/>
  <c r="L40" i="21" s="1"/>
  <c r="L42" i="21" s="1"/>
  <c r="AI14" i="21"/>
  <c r="AI17" i="21"/>
  <c r="AI18" i="21" s="1"/>
  <c r="O14" i="21"/>
  <c r="O17" i="21"/>
  <c r="O18" i="21" s="1"/>
  <c r="AX14" i="21"/>
  <c r="AX17" i="21"/>
  <c r="AX21" i="21" s="1"/>
  <c r="AX22" i="21" s="1"/>
  <c r="AX23" i="21" s="1"/>
  <c r="X14" i="21"/>
  <c r="X17" i="21"/>
  <c r="X18" i="21" s="1"/>
  <c r="M14" i="21"/>
  <c r="M17" i="21"/>
  <c r="M18" i="21" s="1"/>
  <c r="N14" i="21"/>
  <c r="N17" i="21"/>
  <c r="N18" i="21" s="1"/>
  <c r="AO14" i="21"/>
  <c r="AO17" i="21"/>
  <c r="AO21" i="21" s="1"/>
  <c r="AO22" i="21" s="1"/>
  <c r="AO23" i="21" s="1"/>
  <c r="AV14" i="21"/>
  <c r="AV17" i="21"/>
  <c r="AV18" i="21" s="1"/>
  <c r="AB14" i="21"/>
  <c r="AB17" i="21"/>
  <c r="AB18" i="21" s="1"/>
  <c r="AC14" i="21"/>
  <c r="AC17" i="21"/>
  <c r="AC18" i="21" s="1"/>
  <c r="W14" i="21"/>
  <c r="W17" i="21"/>
  <c r="AN14" i="21"/>
  <c r="AN17" i="21"/>
  <c r="AN18" i="21" s="1"/>
  <c r="AF14" i="21"/>
  <c r="AF17" i="21"/>
  <c r="AF18" i="21" s="1"/>
  <c r="Q14" i="21"/>
  <c r="Q17" i="21"/>
  <c r="Q18" i="21" s="1"/>
  <c r="T14" i="21"/>
  <c r="T17" i="21"/>
  <c r="T18" i="21" s="1"/>
  <c r="P14" i="21"/>
  <c r="P17" i="21"/>
  <c r="P18" i="21" s="1"/>
  <c r="AD14" i="21"/>
  <c r="AD17" i="21"/>
  <c r="AD18" i="21" s="1"/>
  <c r="AQ14" i="21"/>
  <c r="AQ17" i="21"/>
  <c r="AQ18" i="21" s="1"/>
  <c r="R14" i="21"/>
  <c r="R17" i="21"/>
  <c r="R18" i="21" s="1"/>
  <c r="J14" i="21"/>
  <c r="J17" i="21"/>
  <c r="J18" i="21" s="1"/>
  <c r="AA14" i="21"/>
  <c r="AA17" i="21"/>
  <c r="AA18" i="21" s="1"/>
  <c r="Z14" i="21"/>
  <c r="Z17" i="21"/>
  <c r="Z18" i="21" s="1"/>
  <c r="U14" i="21"/>
  <c r="U17" i="21"/>
  <c r="AJ14" i="21"/>
  <c r="AJ17" i="21"/>
  <c r="S14" i="21"/>
  <c r="S17" i="21"/>
  <c r="S21" i="21" s="1"/>
  <c r="S22" i="21" s="1"/>
  <c r="S23" i="21" s="1"/>
  <c r="H14" i="21"/>
  <c r="AH12" i="21"/>
  <c r="I12" i="21"/>
  <c r="I18" i="21"/>
  <c r="I21" i="21"/>
  <c r="I22" i="21" s="1"/>
  <c r="I23" i="21" s="1"/>
  <c r="V21" i="21"/>
  <c r="V22" i="21" s="1"/>
  <c r="V23" i="21" s="1"/>
  <c r="H18" i="21"/>
  <c r="H21" i="21"/>
  <c r="AO12" i="21"/>
  <c r="U12" i="21"/>
  <c r="Y12" i="21"/>
  <c r="AE12" i="21"/>
  <c r="T12" i="21"/>
  <c r="AX9" i="21"/>
  <c r="V12" i="21"/>
  <c r="AY9" i="21"/>
  <c r="AU12" i="21"/>
  <c r="R12" i="21"/>
  <c r="K12" i="21"/>
  <c r="W12" i="21"/>
  <c r="AL12" i="21"/>
  <c r="L12" i="21"/>
  <c r="AC12" i="21"/>
  <c r="AA12" i="21"/>
  <c r="Z12" i="21"/>
  <c r="O12" i="21"/>
  <c r="AM12" i="21"/>
  <c r="AP12" i="21"/>
  <c r="H12" i="21"/>
  <c r="I14" i="21"/>
  <c r="Q12" i="21"/>
  <c r="AB12" i="21"/>
  <c r="X12" i="21"/>
  <c r="AV12" i="21"/>
  <c r="AJ12" i="21"/>
  <c r="AD12" i="21"/>
  <c r="AQ12" i="21"/>
  <c r="AF12" i="21"/>
  <c r="AN12" i="21"/>
  <c r="P12" i="21"/>
  <c r="AR12" i="21"/>
  <c r="AG12" i="21"/>
  <c r="M12" i="21"/>
  <c r="AT12" i="21"/>
  <c r="J12" i="21"/>
  <c r="AS12" i="21"/>
  <c r="AW12" i="21"/>
  <c r="AU21" i="21" l="1"/>
  <c r="AU22" i="21" s="1"/>
  <c r="AU23" i="21" s="1"/>
  <c r="AP21" i="21"/>
  <c r="AP22" i="21" s="1"/>
  <c r="AP23" i="21" s="1"/>
  <c r="AW21" i="21"/>
  <c r="AW22" i="21" s="1"/>
  <c r="AW23" i="21" s="1"/>
  <c r="AC21" i="21"/>
  <c r="AC22" i="21" s="1"/>
  <c r="AC23" i="21" s="1"/>
  <c r="AO18" i="21"/>
  <c r="AO30" i="21" s="1"/>
  <c r="AO39" i="21" s="1"/>
  <c r="AO40" i="21" s="1"/>
  <c r="AO42" i="21" s="1"/>
  <c r="AT18" i="21"/>
  <c r="AT30" i="21" s="1"/>
  <c r="AT39" i="21" s="1"/>
  <c r="AT40" i="21" s="1"/>
  <c r="AT42" i="21" s="1"/>
  <c r="AL21" i="21"/>
  <c r="AL22" i="21" s="1"/>
  <c r="AL23" i="21" s="1"/>
  <c r="AF21" i="21"/>
  <c r="AF22" i="21" s="1"/>
  <c r="AF23" i="21" s="1"/>
  <c r="AG18" i="21"/>
  <c r="AG30" i="21" s="1"/>
  <c r="AG39" i="21" s="1"/>
  <c r="AG40" i="21" s="1"/>
  <c r="AG42" i="21" s="1"/>
  <c r="AD21" i="21"/>
  <c r="AD22" i="21" s="1"/>
  <c r="AD23" i="21" s="1"/>
  <c r="S18" i="21"/>
  <c r="S30" i="21" s="1"/>
  <c r="S39" i="21" s="1"/>
  <c r="S40" i="21" s="1"/>
  <c r="S42" i="21" s="1"/>
  <c r="AV21" i="21"/>
  <c r="AV22" i="21" s="1"/>
  <c r="AV23" i="21" s="1"/>
  <c r="AN21" i="21"/>
  <c r="AN22" i="21" s="1"/>
  <c r="AN23" i="21" s="1"/>
  <c r="AI21" i="21"/>
  <c r="AI22" i="21" s="1"/>
  <c r="AI23" i="21" s="1"/>
  <c r="AQ21" i="21"/>
  <c r="AQ22" i="21" s="1"/>
  <c r="AQ23" i="21" s="1"/>
  <c r="R21" i="21"/>
  <c r="R22" i="21" s="1"/>
  <c r="R23" i="21" s="1"/>
  <c r="AB21" i="21"/>
  <c r="AB22" i="21" s="1"/>
  <c r="AB23" i="21" s="1"/>
  <c r="AA21" i="21"/>
  <c r="AA22" i="21" s="1"/>
  <c r="AA23" i="21" s="1"/>
  <c r="AE21" i="21"/>
  <c r="AE22" i="21" s="1"/>
  <c r="AE23" i="21" s="1"/>
  <c r="T21" i="21"/>
  <c r="T22" i="21" s="1"/>
  <c r="T23" i="21" s="1"/>
  <c r="AX18" i="21"/>
  <c r="AX30" i="21" s="1"/>
  <c r="AX39" i="21" s="1"/>
  <c r="AX40" i="21" s="1"/>
  <c r="AX42" i="21" s="1"/>
  <c r="O21" i="21"/>
  <c r="O22" i="21" s="1"/>
  <c r="O23" i="21" s="1"/>
  <c r="AR21" i="21"/>
  <c r="AR22" i="21" s="1"/>
  <c r="AR23" i="21" s="1"/>
  <c r="M21" i="21"/>
  <c r="M22" i="21" s="1"/>
  <c r="M23" i="21" s="1"/>
  <c r="AZ21" i="21"/>
  <c r="AZ22" i="21" s="1"/>
  <c r="AZ23" i="21" s="1"/>
  <c r="AK21" i="21"/>
  <c r="AK22" i="21" s="1"/>
  <c r="AK23" i="21" s="1"/>
  <c r="AS21" i="21"/>
  <c r="AS22" i="21" s="1"/>
  <c r="AS23" i="21" s="1"/>
  <c r="J21" i="21"/>
  <c r="J22" i="21" s="1"/>
  <c r="J23" i="21" s="1"/>
  <c r="P21" i="21"/>
  <c r="P22" i="21" s="1"/>
  <c r="P23" i="21" s="1"/>
  <c r="N21" i="21"/>
  <c r="N22" i="21" s="1"/>
  <c r="N23" i="21" s="1"/>
  <c r="Z21" i="21"/>
  <c r="Z22" i="21" s="1"/>
  <c r="Z23" i="21" s="1"/>
  <c r="X21" i="21"/>
  <c r="X22" i="21" s="1"/>
  <c r="X23" i="21" s="1"/>
  <c r="Q21" i="21"/>
  <c r="Q22" i="21" s="1"/>
  <c r="Q23" i="21" s="1"/>
  <c r="Y21" i="21"/>
  <c r="Y22" i="21" s="1"/>
  <c r="Y23" i="21" s="1"/>
  <c r="K21" i="21"/>
  <c r="K22" i="21" s="1"/>
  <c r="K23" i="21" s="1"/>
  <c r="U18" i="21"/>
  <c r="U30" i="21" s="1"/>
  <c r="U39" i="21" s="1"/>
  <c r="U40" i="21" s="1"/>
  <c r="U42" i="21" s="1"/>
  <c r="U21" i="21"/>
  <c r="U22" i="21" s="1"/>
  <c r="U23" i="21" s="1"/>
  <c r="W21" i="21"/>
  <c r="W22" i="21" s="1"/>
  <c r="W23" i="21" s="1"/>
  <c r="W18" i="21"/>
  <c r="W30" i="21" s="1"/>
  <c r="W39" i="21" s="1"/>
  <c r="W40" i="21" s="1"/>
  <c r="W42" i="21" s="1"/>
  <c r="I30" i="21"/>
  <c r="I39" i="21" s="1"/>
  <c r="I40" i="21" s="1"/>
  <c r="I42" i="21" s="1"/>
  <c r="AA30" i="21"/>
  <c r="AA39" i="21" s="1"/>
  <c r="AA40" i="21" s="1"/>
  <c r="AA42" i="21" s="1"/>
  <c r="R30" i="21"/>
  <c r="R39" i="21" s="1"/>
  <c r="R40" i="21" s="1"/>
  <c r="R42" i="21" s="1"/>
  <c r="AD30" i="21"/>
  <c r="AD39" i="21" s="1"/>
  <c r="AD40" i="21" s="1"/>
  <c r="AD42" i="21" s="1"/>
  <c r="T30" i="21"/>
  <c r="T39" i="21" s="1"/>
  <c r="T40" i="21" s="1"/>
  <c r="T42" i="21" s="1"/>
  <c r="AF30" i="21"/>
  <c r="AF39" i="21" s="1"/>
  <c r="AF40" i="21" s="1"/>
  <c r="AF42" i="21" s="1"/>
  <c r="AB30" i="21"/>
  <c r="AB39" i="21" s="1"/>
  <c r="AB40" i="21" s="1"/>
  <c r="AB42" i="21" s="1"/>
  <c r="M30" i="21"/>
  <c r="M39" i="21" s="1"/>
  <c r="M40" i="21" s="1"/>
  <c r="M42" i="21" s="1"/>
  <c r="AI30" i="21"/>
  <c r="AI39" i="21" s="1"/>
  <c r="AI40" i="21" s="1"/>
  <c r="AI42" i="21" s="1"/>
  <c r="AE30" i="21"/>
  <c r="AE39" i="21" s="1"/>
  <c r="AE40" i="21" s="1"/>
  <c r="AE42" i="21" s="1"/>
  <c r="AK30" i="21"/>
  <c r="AK39" i="21" s="1"/>
  <c r="AK40" i="21" s="1"/>
  <c r="AK42" i="21" s="1"/>
  <c r="AR30" i="21"/>
  <c r="AR39" i="21" s="1"/>
  <c r="AR40" i="21" s="1"/>
  <c r="AR42" i="21" s="1"/>
  <c r="AZ30" i="21"/>
  <c r="AZ39" i="21" s="1"/>
  <c r="AZ40" i="21" s="1"/>
  <c r="AZ42" i="21" s="1"/>
  <c r="AL30" i="21"/>
  <c r="AL39" i="21" s="1"/>
  <c r="AL40" i="21" s="1"/>
  <c r="AL42" i="21" s="1"/>
  <c r="AJ18" i="21"/>
  <c r="AJ21" i="21"/>
  <c r="AJ22" i="21" s="1"/>
  <c r="AJ23" i="21" s="1"/>
  <c r="AM18" i="21"/>
  <c r="AM30" i="21" s="1"/>
  <c r="AM39" i="21" s="1"/>
  <c r="AM40" i="21" s="1"/>
  <c r="AM42" i="21" s="1"/>
  <c r="AM21" i="21"/>
  <c r="AM22" i="21" s="1"/>
  <c r="AM23" i="21" s="1"/>
  <c r="AJ30" i="21"/>
  <c r="AJ39" i="21" s="1"/>
  <c r="AJ40" i="21" s="1"/>
  <c r="AJ42" i="21" s="1"/>
  <c r="Z30" i="21"/>
  <c r="Z39" i="21" s="1"/>
  <c r="Z40" i="21" s="1"/>
  <c r="Z42" i="21" s="1"/>
  <c r="J30" i="21"/>
  <c r="J39" i="21" s="1"/>
  <c r="J40" i="21" s="1"/>
  <c r="J42" i="21" s="1"/>
  <c r="AQ30" i="21"/>
  <c r="AQ39" i="21" s="1"/>
  <c r="AQ40" i="21" s="1"/>
  <c r="AQ42" i="21" s="1"/>
  <c r="P30" i="21"/>
  <c r="P39" i="21" s="1"/>
  <c r="P40" i="21" s="1"/>
  <c r="P42" i="21" s="1"/>
  <c r="Q30" i="21"/>
  <c r="Q39" i="21" s="1"/>
  <c r="Q40" i="21" s="1"/>
  <c r="Q42" i="21" s="1"/>
  <c r="AN30" i="21"/>
  <c r="AN39" i="21" s="1"/>
  <c r="AN40" i="21" s="1"/>
  <c r="AN42" i="21" s="1"/>
  <c r="AC30" i="21"/>
  <c r="AC39" i="21" s="1"/>
  <c r="AC40" i="21" s="1"/>
  <c r="AC42" i="21" s="1"/>
  <c r="AV30" i="21"/>
  <c r="AV39" i="21" s="1"/>
  <c r="AV40" i="21" s="1"/>
  <c r="AV42" i="21" s="1"/>
  <c r="N30" i="21"/>
  <c r="N39" i="21" s="1"/>
  <c r="N40" i="21" s="1"/>
  <c r="N42" i="21" s="1"/>
  <c r="X30" i="21"/>
  <c r="X39" i="21" s="1"/>
  <c r="X40" i="21" s="1"/>
  <c r="X42" i="21" s="1"/>
  <c r="O30" i="21"/>
  <c r="O39" i="21" s="1"/>
  <c r="O40" i="21" s="1"/>
  <c r="O42" i="21" s="1"/>
  <c r="AH18" i="21"/>
  <c r="AH30" i="21" s="1"/>
  <c r="AH39" i="21" s="1"/>
  <c r="AH40" i="21" s="1"/>
  <c r="AH42" i="21" s="1"/>
  <c r="AH21" i="21"/>
  <c r="AH22" i="21" s="1"/>
  <c r="AH23" i="21" s="1"/>
  <c r="AW30" i="21"/>
  <c r="AW39" i="21" s="1"/>
  <c r="AW40" i="21" s="1"/>
  <c r="AW42" i="21" s="1"/>
  <c r="Y30" i="21"/>
  <c r="Y39" i="21" s="1"/>
  <c r="Y40" i="21" s="1"/>
  <c r="Y42" i="21" s="1"/>
  <c r="V30" i="21"/>
  <c r="V39" i="21" s="1"/>
  <c r="V40" i="21" s="1"/>
  <c r="V42" i="21" s="1"/>
  <c r="AS30" i="21"/>
  <c r="AS39" i="21" s="1"/>
  <c r="AS40" i="21" s="1"/>
  <c r="AS42" i="21" s="1"/>
  <c r="AU30" i="21"/>
  <c r="AU39" i="21" s="1"/>
  <c r="AU40" i="21" s="1"/>
  <c r="AU42" i="21" s="1"/>
  <c r="AP30" i="21"/>
  <c r="AP39" i="21" s="1"/>
  <c r="AP40" i="21" s="1"/>
  <c r="AP42" i="21" s="1"/>
  <c r="K30" i="21"/>
  <c r="K39" i="21" s="1"/>
  <c r="K40" i="21" s="1"/>
  <c r="K42" i="21" s="1"/>
  <c r="H30" i="21"/>
  <c r="H22" i="21"/>
  <c r="AX12" i="21"/>
  <c r="AY12" i="21"/>
  <c r="AZ9" i="21"/>
  <c r="H39" i="21" l="1"/>
  <c r="H23" i="21"/>
  <c r="AZ12" i="21"/>
  <c r="G12" i="21" s="1"/>
  <c r="AY13" i="21" s="1"/>
  <c r="AY17" i="21" s="1"/>
  <c r="G17" i="21" l="1"/>
  <c r="G13" i="21"/>
  <c r="AY14" i="21"/>
  <c r="G14" i="21" s="1"/>
  <c r="H40" i="21"/>
  <c r="AY18" i="21"/>
  <c r="G18" i="21" s="1"/>
  <c r="AY21" i="21"/>
  <c r="AY30" i="21" l="1"/>
  <c r="AY39" i="21" s="1"/>
  <c r="G39" i="21" s="1"/>
  <c r="G21" i="21"/>
  <c r="H42" i="21"/>
  <c r="AY22" i="21"/>
  <c r="G22" i="21" s="1"/>
  <c r="G30" i="21" l="1"/>
  <c r="AY40" i="21"/>
  <c r="G40" i="21" s="1"/>
  <c r="AY23" i="21"/>
  <c r="G23" i="21" s="1"/>
  <c r="AY42" i="21" l="1"/>
  <c r="G43" i="21" s="1"/>
</calcChain>
</file>

<file path=xl/sharedStrings.xml><?xml version="1.0" encoding="utf-8"?>
<sst xmlns="http://schemas.openxmlformats.org/spreadsheetml/2006/main" count="119" uniqueCount="83">
  <si>
    <t>Style</t>
  </si>
  <si>
    <t>Design</t>
  </si>
  <si>
    <t>Comment</t>
  </si>
  <si>
    <t>Header 1</t>
  </si>
  <si>
    <t>Header1</t>
  </si>
  <si>
    <t>Header 2</t>
  </si>
  <si>
    <t>Header2</t>
  </si>
  <si>
    <t>Input</t>
  </si>
  <si>
    <t>A user driven input</t>
  </si>
  <si>
    <t>Demo</t>
  </si>
  <si>
    <t>Empty_cell</t>
  </si>
  <si>
    <t>A cell that is left intentionally blank to avoid the risk of error</t>
  </si>
  <si>
    <t xml:space="preserve">Off-Sheet </t>
  </si>
  <si>
    <t>A link to another worksheet to minimise the number of inter-worksheet references (slow and risky)</t>
  </si>
  <si>
    <t>Total</t>
  </si>
  <si>
    <t xml:space="preserve">The sum of elements above, including sub-totals </t>
  </si>
  <si>
    <t>Unit / Info</t>
  </si>
  <si>
    <t>USD millions</t>
  </si>
  <si>
    <t>Line Summary</t>
  </si>
  <si>
    <t>Table Header</t>
  </si>
  <si>
    <t>Qtr</t>
  </si>
  <si>
    <t xml:space="preserve">Header of a table or of an off-sheet reference </t>
  </si>
  <si>
    <t>Flag</t>
  </si>
  <si>
    <t>Balance</t>
  </si>
  <si>
    <t>The closing balance of a control account</t>
  </si>
  <si>
    <t>Values needed to demonstrate the principle in a complete model would be dynamically coded or set-up differently</t>
  </si>
  <si>
    <t>Explanatory text showing helpful information and the units/dimensions of the calculations</t>
  </si>
  <si>
    <t>The SUM() of everything to the right</t>
  </si>
  <si>
    <t>Binary flag - set up as conditional formatting rather than a 'Style'</t>
  </si>
  <si>
    <t>Inputs</t>
  </si>
  <si>
    <t>Inputs specific to the tutorial</t>
  </si>
  <si>
    <t>Months</t>
  </si>
  <si>
    <t>Inputs to support demonstration</t>
  </si>
  <si>
    <t>Months per quarter</t>
  </si>
  <si>
    <t>Calculations</t>
  </si>
  <si>
    <t>Period end</t>
  </si>
  <si>
    <t>Period start</t>
  </si>
  <si>
    <t>Perpetuity</t>
  </si>
  <si>
    <t>Select</t>
  </si>
  <si>
    <t>%</t>
  </si>
  <si>
    <t>x</t>
  </si>
  <si>
    <t>Expected growth rate "g"</t>
  </si>
  <si>
    <t>Selected method</t>
  </si>
  <si>
    <t>Terminal value</t>
  </si>
  <si>
    <t>Include terminal value in valuation?</t>
  </si>
  <si>
    <t>[1,0]</t>
  </si>
  <si>
    <t>Terminal value head controls</t>
  </si>
  <si>
    <t>Key terminal value inputs</t>
  </si>
  <si>
    <t>Revenue</t>
  </si>
  <si>
    <t>End of Ops</t>
  </si>
  <si>
    <t>r</t>
  </si>
  <si>
    <t>g</t>
  </si>
  <si>
    <t>Total (EBITDA equivalent)</t>
  </si>
  <si>
    <t>USD '000</t>
  </si>
  <si>
    <t>EBITDA in last year</t>
  </si>
  <si>
    <t>Last year EBITDA @ flag</t>
  </si>
  <si>
    <t>EBITDA exit multiple</t>
  </si>
  <si>
    <t>Discount rate "r" (WACC)</t>
  </si>
  <si>
    <t>Perpetuity with growth</t>
  </si>
  <si>
    <t>Applied terminal value</t>
  </si>
  <si>
    <t>Flags</t>
  </si>
  <si>
    <t>Utilise TV?</t>
  </si>
  <si>
    <t>XNPV</t>
  </si>
  <si>
    <t>Name</t>
  </si>
  <si>
    <t>End of operations</t>
  </si>
  <si>
    <t>Tutorial: Terminal value</t>
  </si>
  <si>
    <t>Operating expenditure</t>
  </si>
  <si>
    <t>Corporate tax</t>
  </si>
  <si>
    <t>Capital expenditure</t>
  </si>
  <si>
    <t>Operations end flag</t>
  </si>
  <si>
    <t>Last year operations flag</t>
  </si>
  <si>
    <t>EBITDA  multiple</t>
  </si>
  <si>
    <t>Project valuation</t>
  </si>
  <si>
    <t>Cash flows</t>
  </si>
  <si>
    <t>Cash flow from operations</t>
  </si>
  <si>
    <t>Cash flow before funding</t>
  </si>
  <si>
    <t>Last year operating cash flow @ flag</t>
  </si>
  <si>
    <t>Cash flow (n+1)</t>
  </si>
  <si>
    <t>Evaluation cash flow</t>
  </si>
  <si>
    <t>EBITDA x</t>
  </si>
  <si>
    <t>Date</t>
  </si>
  <si>
    <t>Data imports</t>
  </si>
  <si>
    <t>Model start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</si>
</sst>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1" formatCode="_-* #,##0_-;\-* #,##0_-;_-* &quot;-&quot;_-;_-@_-"/>
    <numFmt numFmtId="43" formatCode="_-* #,##0.00_-;\-* #,##0.00_-;_-* &quot;-&quot;??_-;_-@_-"/>
    <numFmt numFmtId="164" formatCode="_-&quot;£&quot;* #,##0_-;\-&quot;£&quot;* #,##0_-;_-&quot;£&quot;* &quot;-&quot;_-;_-@_-"/>
    <numFmt numFmtId="165" formatCode="_-&quot;£&quot;* #,##0.00_-;\-&quot;£&quot;* #,##0.00_-;_-&quot;£&quot;* &quot;-&quot;??_-;_-@_-"/>
    <numFmt numFmtId="166" formatCode="_-* #,##0_-;\(#,##0\)_-;_-* &quot;-&quot;_-;_-@_-"/>
    <numFmt numFmtId="167" formatCode="_-* #,##0.00_-;* \(#,##0.00\)_-;_-* &quot;-&quot;??_-;_-@_-"/>
    <numFmt numFmtId="168" formatCode="dd\-mmm\-yy"/>
    <numFmt numFmtId="169" formatCode="&quot;Method&quot;\ 0"/>
    <numFmt numFmtId="170" formatCode="&quot;Yes&quot;;;&quot;No&quot;"/>
    <numFmt numFmtId="171" formatCode="0.00\x"/>
  </numFmts>
  <fonts count="37" x14ac:knownFonts="1">
    <font>
      <sz val="11"/>
      <color theme="1"/>
      <name val="Arial"/>
      <family val="2"/>
    </font>
    <font>
      <sz val="12"/>
      <color theme="1"/>
      <name val="Calibri"/>
      <family val="2"/>
      <scheme val="minor"/>
    </font>
    <font>
      <sz val="9"/>
      <color theme="0" tint="-0.499984740745262"/>
      <name val="Arial"/>
      <family val="2"/>
    </font>
    <font>
      <sz val="14"/>
      <color rgb="FFFF0000"/>
      <name val="Arial"/>
      <family val="2"/>
    </font>
    <font>
      <sz val="20"/>
      <name val="Arial"/>
      <family val="2"/>
    </font>
    <font>
      <i/>
      <sz val="12"/>
      <color rgb="FF586577"/>
      <name val="Georgia"/>
      <family val="1"/>
    </font>
    <font>
      <sz val="11"/>
      <color theme="1"/>
      <name val="Arial"/>
      <family val="2"/>
    </font>
    <font>
      <b/>
      <sz val="14"/>
      <color rgb="FFED1C24"/>
      <name val="Arial"/>
      <family val="2"/>
    </font>
    <font>
      <b/>
      <sz val="11"/>
      <color theme="1"/>
      <name val="Arial"/>
      <family val="2"/>
    </font>
    <font>
      <sz val="11"/>
      <color theme="3"/>
      <name val="Arial"/>
      <family val="2"/>
    </font>
    <font>
      <i/>
      <sz val="11"/>
      <color theme="0" tint="-0.34998626667073579"/>
      <name val="Arial"/>
      <family val="2"/>
    </font>
    <font>
      <sz val="11"/>
      <color rgb="FF996633"/>
      <name val="Arial"/>
      <family val="2"/>
    </font>
    <font>
      <sz val="11"/>
      <color theme="9" tint="-0.499984740745262"/>
      <name val="Arial"/>
      <family val="2"/>
    </font>
    <font>
      <sz val="11"/>
      <name val="Arial"/>
      <family val="2"/>
    </font>
    <font>
      <sz val="11"/>
      <color theme="0"/>
      <name val="Arial"/>
      <family val="2"/>
    </font>
    <font>
      <sz val="11"/>
      <color theme="0" tint="-0.34998626667073579"/>
      <name val="Arial"/>
      <family val="2"/>
    </font>
    <font>
      <i/>
      <sz val="11"/>
      <color rgb="FF586577"/>
      <name val="Arial"/>
      <family val="2"/>
    </font>
    <font>
      <sz val="11"/>
      <color rgb="FF586577"/>
      <name val="Arial"/>
      <family val="2"/>
    </font>
    <font>
      <b/>
      <sz val="18"/>
      <color rgb="FFED1C24"/>
      <name val="Arial"/>
      <family val="2"/>
    </font>
    <font>
      <sz val="18"/>
      <color theme="0" tint="-0.499984740745262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65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rgb="FF586577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lightGray">
        <fgColor theme="0" tint="-0.34998626667073579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rgb="FF996633"/>
      </left>
      <right style="thin">
        <color rgb="FF996633"/>
      </right>
      <top style="thin">
        <color rgb="FF996633"/>
      </top>
      <bottom style="thin">
        <color rgb="FF99663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 style="thin">
        <color rgb="FF996633"/>
      </left>
      <right/>
      <top style="thin">
        <color rgb="FF996633"/>
      </top>
      <bottom style="thin">
        <color rgb="FF996633"/>
      </bottom>
      <diagonal/>
    </border>
    <border>
      <left/>
      <right/>
      <top/>
      <bottom style="medium">
        <color rgb="FF586577"/>
      </bottom>
      <diagonal/>
    </border>
  </borders>
  <cellStyleXfs count="60">
    <xf numFmtId="0" fontId="0" fillId="0" borderId="0"/>
    <xf numFmtId="0" fontId="7" fillId="0" borderId="0" applyNumberFormat="0" applyProtection="0"/>
    <xf numFmtId="0" fontId="9" fillId="2" borderId="2" applyNumberFormat="0">
      <alignment horizontal="right"/>
    </xf>
    <xf numFmtId="0" fontId="10" fillId="0" borderId="0" applyNumberFormat="0"/>
    <xf numFmtId="0" fontId="14" fillId="7" borderId="7" applyNumberFormat="0">
      <alignment horizontal="center"/>
    </xf>
    <xf numFmtId="166" fontId="6" fillId="0" borderId="0" applyFont="0" applyFill="0" applyBorder="0" applyAlignment="0" applyProtection="0"/>
    <xf numFmtId="0" fontId="6" fillId="0" borderId="8" applyNumberFormat="0" applyFont="0" applyFill="0" applyAlignment="0"/>
    <xf numFmtId="0" fontId="11" fillId="3" borderId="3" applyNumberFormat="0"/>
    <xf numFmtId="0" fontId="6" fillId="4" borderId="4" applyNumberFormat="0" applyFont="0" applyAlignment="0"/>
    <xf numFmtId="0" fontId="8" fillId="0" borderId="0" applyNumberFormat="0" applyBorder="0"/>
    <xf numFmtId="0" fontId="13" fillId="6" borderId="7"/>
    <xf numFmtId="0" fontId="6" fillId="0" borderId="6" applyNumberFormat="0" applyFont="0" applyFill="0" applyAlignment="0"/>
    <xf numFmtId="0" fontId="12" fillId="5" borderId="5" applyNumberFormat="0"/>
    <xf numFmtId="41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10" applyNumberFormat="0" applyFill="0" applyAlignment="0" applyProtection="0"/>
    <xf numFmtId="0" fontId="23" fillId="0" borderId="11" applyNumberFormat="0" applyFill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0" fontId="25" fillId="9" borderId="0" applyNumberFormat="0" applyBorder="0" applyAlignment="0" applyProtection="0"/>
    <xf numFmtId="0" fontId="26" fillId="10" borderId="0" applyNumberFormat="0" applyBorder="0" applyAlignment="0" applyProtection="0"/>
    <xf numFmtId="0" fontId="27" fillId="11" borderId="12" applyNumberFormat="0" applyAlignment="0" applyProtection="0"/>
    <xf numFmtId="0" fontId="28" fillId="12" borderId="13" applyNumberFormat="0" applyAlignment="0" applyProtection="0"/>
    <xf numFmtId="0" fontId="29" fillId="12" borderId="12" applyNumberFormat="0" applyAlignment="0" applyProtection="0"/>
    <xf numFmtId="0" fontId="30" fillId="0" borderId="14" applyNumberFormat="0" applyFill="0" applyAlignment="0" applyProtection="0"/>
    <xf numFmtId="0" fontId="31" fillId="13" borderId="15" applyNumberFormat="0" applyAlignment="0" applyProtection="0"/>
    <xf numFmtId="0" fontId="32" fillId="0" borderId="0" applyNumberFormat="0" applyFill="0" applyBorder="0" applyAlignment="0" applyProtection="0"/>
    <xf numFmtId="0" fontId="6" fillId="14" borderId="16" applyNumberFormat="0" applyFont="0" applyAlignment="0" applyProtection="0"/>
    <xf numFmtId="0" fontId="33" fillId="0" borderId="0" applyNumberFormat="0" applyFill="0" applyBorder="0" applyAlignment="0" applyProtection="0"/>
    <xf numFmtId="0" fontId="34" fillId="0" borderId="17" applyNumberFormat="0" applyFill="0" applyAlignment="0" applyProtection="0"/>
    <xf numFmtId="0" fontId="35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35" fillId="38" borderId="0" applyNumberFormat="0" applyBorder="0" applyAlignment="0" applyProtection="0"/>
    <xf numFmtId="0" fontId="18" fillId="0" borderId="0" applyFill="0" applyBorder="0" applyProtection="0"/>
    <xf numFmtId="165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7" fontId="6" fillId="0" borderId="0" applyFont="0" applyFill="0" applyBorder="0" applyAlignment="0" applyProtection="0"/>
  </cellStyleXfs>
  <cellXfs count="51">
    <xf numFmtId="0" fontId="0" fillId="0" borderId="0" xfId="0"/>
    <xf numFmtId="0" fontId="0" fillId="0" borderId="1" xfId="0" applyBorder="1"/>
    <xf numFmtId="0" fontId="2" fillId="0" borderId="0" xfId="0" applyFont="1" applyAlignment="1">
      <alignment horizontal="left" indent="4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0" borderId="0" xfId="1"/>
    <xf numFmtId="0" fontId="8" fillId="0" borderId="0" xfId="0" applyFont="1"/>
    <xf numFmtId="0" fontId="10" fillId="0" borderId="0" xfId="3"/>
    <xf numFmtId="0" fontId="11" fillId="3" borderId="3" xfId="0" applyFont="1" applyFill="1" applyBorder="1"/>
    <xf numFmtId="0" fontId="0" fillId="4" borderId="4" xfId="0" applyFill="1" applyBorder="1"/>
    <xf numFmtId="0" fontId="12" fillId="5" borderId="5" xfId="0" applyFont="1" applyFill="1" applyBorder="1"/>
    <xf numFmtId="0" fontId="0" fillId="0" borderId="6" xfId="0" applyBorder="1"/>
    <xf numFmtId="0" fontId="13" fillId="6" borderId="7" xfId="0" applyFont="1" applyFill="1" applyBorder="1"/>
    <xf numFmtId="0" fontId="14" fillId="7" borderId="7" xfId="4">
      <alignment horizontal="center"/>
    </xf>
    <xf numFmtId="166" fontId="15" fillId="0" borderId="0" xfId="5" applyFont="1"/>
    <xf numFmtId="0" fontId="0" fillId="0" borderId="8" xfId="0" applyBorder="1"/>
    <xf numFmtId="0" fontId="16" fillId="0" borderId="0" xfId="3" applyFont="1"/>
    <xf numFmtId="0" fontId="17" fillId="0" borderId="0" xfId="0" applyFont="1"/>
    <xf numFmtId="0" fontId="18" fillId="3" borderId="0" xfId="0" applyFont="1" applyFill="1"/>
    <xf numFmtId="0" fontId="0" fillId="3" borderId="0" xfId="0" applyFill="1"/>
    <xf numFmtId="0" fontId="9" fillId="2" borderId="2" xfId="2">
      <alignment horizontal="right"/>
    </xf>
    <xf numFmtId="0" fontId="8" fillId="0" borderId="0" xfId="9"/>
    <xf numFmtId="10" fontId="12" fillId="5" borderId="5" xfId="12" applyNumberFormat="1"/>
    <xf numFmtId="166" fontId="0" fillId="0" borderId="0" xfId="5" applyFont="1"/>
    <xf numFmtId="0" fontId="0" fillId="3" borderId="0" xfId="0" applyFill="1" applyBorder="1"/>
    <xf numFmtId="0" fontId="0" fillId="0" borderId="0" xfId="0"/>
    <xf numFmtId="0" fontId="19" fillId="3" borderId="0" xfId="0" applyFont="1" applyFill="1" applyBorder="1"/>
    <xf numFmtId="0" fontId="0" fillId="0" borderId="18" xfId="0" applyBorder="1"/>
    <xf numFmtId="166" fontId="15" fillId="0" borderId="0" xfId="5" applyFont="1" applyFill="1"/>
    <xf numFmtId="168" fontId="9" fillId="2" borderId="2" xfId="2" applyNumberFormat="1">
      <alignment horizontal="right"/>
    </xf>
    <xf numFmtId="169" fontId="0" fillId="0" borderId="0" xfId="0" applyNumberFormat="1" applyAlignment="1">
      <alignment horizontal="left"/>
    </xf>
    <xf numFmtId="170" fontId="9" fillId="2" borderId="2" xfId="2" applyNumberFormat="1">
      <alignment horizontal="right"/>
    </xf>
    <xf numFmtId="10" fontId="9" fillId="2" borderId="2" xfId="2" applyNumberFormat="1">
      <alignment horizontal="right"/>
    </xf>
    <xf numFmtId="171" fontId="9" fillId="2" borderId="2" xfId="2" applyNumberFormat="1">
      <alignment horizontal="right"/>
    </xf>
    <xf numFmtId="0" fontId="10" fillId="0" borderId="0" xfId="3" applyFill="1" applyBorder="1"/>
    <xf numFmtId="168" fontId="12" fillId="5" borderId="5" xfId="12" applyNumberFormat="1"/>
    <xf numFmtId="166" fontId="13" fillId="6" borderId="7" xfId="5" applyFont="1" applyFill="1" applyBorder="1"/>
    <xf numFmtId="166" fontId="0" fillId="0" borderId="6" xfId="11" applyNumberFormat="1" applyFont="1"/>
    <xf numFmtId="166" fontId="11" fillId="3" borderId="3" xfId="7" applyNumberFormat="1"/>
    <xf numFmtId="171" fontId="12" fillId="5" borderId="5" xfId="12" applyNumberFormat="1"/>
    <xf numFmtId="43" fontId="0" fillId="0" borderId="0" xfId="0" applyNumberFormat="1"/>
    <xf numFmtId="166" fontId="0" fillId="0" borderId="7" xfId="5" applyFont="1" applyBorder="1"/>
    <xf numFmtId="166" fontId="11" fillId="3" borderId="3" xfId="5" applyFont="1" applyFill="1" applyBorder="1"/>
    <xf numFmtId="168" fontId="11" fillId="3" borderId="19" xfId="7" applyNumberFormat="1" applyBorder="1"/>
    <xf numFmtId="15" fontId="0" fillId="3" borderId="0" xfId="0" applyNumberFormat="1" applyFill="1" applyBorder="1"/>
    <xf numFmtId="0" fontId="36" fillId="0" borderId="20" xfId="0" applyFont="1" applyBorder="1"/>
    <xf numFmtId="0" fontId="17" fillId="0" borderId="20" xfId="0" applyFont="1" applyBorder="1"/>
    <xf numFmtId="0" fontId="0" fillId="0" borderId="0" xfId="0" applyNumberFormat="1"/>
    <xf numFmtId="0" fontId="12" fillId="5" borderId="5" xfId="12" applyAlignment="1">
      <alignment horizontal="center"/>
    </xf>
    <xf numFmtId="170" fontId="12" fillId="5" borderId="5" xfId="12" applyNumberFormat="1" applyAlignment="1">
      <alignment horizontal="center"/>
    </xf>
  </cellXfs>
  <cellStyles count="60">
    <cellStyle name="20% - Accent1" xfId="33" builtinId="30" hidden="1"/>
    <cellStyle name="20% - Accent2" xfId="37" builtinId="34" hidden="1"/>
    <cellStyle name="20% - Accent3" xfId="41" builtinId="38" hidden="1"/>
    <cellStyle name="20% - Accent4" xfId="45" builtinId="42" hidden="1"/>
    <cellStyle name="20% - Accent5" xfId="49" builtinId="46" hidden="1"/>
    <cellStyle name="20% - Accent6" xfId="53" builtinId="50" hidden="1"/>
    <cellStyle name="40% - Accent1" xfId="34" builtinId="31" hidden="1"/>
    <cellStyle name="40% - Accent2" xfId="38" builtinId="35" hidden="1"/>
    <cellStyle name="40% - Accent3" xfId="42" builtinId="39" hidden="1"/>
    <cellStyle name="40% - Accent4" xfId="46" builtinId="43" hidden="1"/>
    <cellStyle name="40% - Accent5" xfId="50" builtinId="47" hidden="1"/>
    <cellStyle name="40% - Accent6" xfId="54" builtinId="51" hidden="1"/>
    <cellStyle name="60% - Accent1" xfId="35" builtinId="32" hidden="1"/>
    <cellStyle name="60% - Accent2" xfId="39" builtinId="36" hidden="1"/>
    <cellStyle name="60% - Accent3" xfId="43" builtinId="40" hidden="1"/>
    <cellStyle name="60% - Accent4" xfId="47" builtinId="44" hidden="1"/>
    <cellStyle name="60% - Accent5" xfId="51" builtinId="48" hidden="1"/>
    <cellStyle name="60% - Accent6" xfId="55" builtinId="52" hidden="1"/>
    <cellStyle name="Accent1" xfId="32" builtinId="29" hidden="1"/>
    <cellStyle name="Accent2" xfId="36" builtinId="33" hidden="1"/>
    <cellStyle name="Accent3" xfId="40" builtinId="37" hidden="1"/>
    <cellStyle name="Accent4" xfId="44" builtinId="41" hidden="1"/>
    <cellStyle name="Accent5" xfId="48" builtinId="45" hidden="1"/>
    <cellStyle name="Accent6" xfId="52" builtinId="49" hidden="1"/>
    <cellStyle name="Bad" xfId="21" builtinId="27" hidden="1"/>
    <cellStyle name="Balance" xfId="6"/>
    <cellStyle name="Calculation" xfId="25" builtinId="22" hidden="1"/>
    <cellStyle name="Check Cell" xfId="27" builtinId="23" hidden="1"/>
    <cellStyle name="Comma" xfId="59" builtinId="3" customBuiltin="1"/>
    <cellStyle name="Comma [0]" xfId="13" builtinId="6" hidden="1"/>
    <cellStyle name="Currency" xfId="57" builtinId="4" hidden="1"/>
    <cellStyle name="Currency [0]" xfId="58" builtinId="7" hidden="1"/>
    <cellStyle name="Demo" xfId="7"/>
    <cellStyle name="Empty" xfId="8"/>
    <cellStyle name="Explanatory Text" xfId="30" builtinId="53" hidden="1"/>
    <cellStyle name="Good" xfId="20" builtinId="26" hidden="1"/>
    <cellStyle name="Header1" xfId="1"/>
    <cellStyle name="Header2" xfId="9"/>
    <cellStyle name="Heading 1" xfId="16" builtinId="16" hidden="1"/>
    <cellStyle name="Heading 2" xfId="17" builtinId="17" hidden="1"/>
    <cellStyle name="Heading 3" xfId="18" builtinId="18" hidden="1"/>
    <cellStyle name="Heading 4" xfId="19" builtinId="19" hidden="1"/>
    <cellStyle name="Info" xfId="3"/>
    <cellStyle name="Input" xfId="23" builtinId="20" hidden="1"/>
    <cellStyle name="Input" xfId="2"/>
    <cellStyle name="LineSummary" xfId="10"/>
    <cellStyle name="LineTotal" xfId="11"/>
    <cellStyle name="Linked Cell" xfId="26" builtinId="24" hidden="1"/>
    <cellStyle name="Neutral" xfId="22" builtinId="28" hidden="1"/>
    <cellStyle name="Normal" xfId="0" builtinId="0" customBuiltin="1"/>
    <cellStyle name="Note" xfId="29" builtinId="10" hidden="1"/>
    <cellStyle name="Number" xfId="5"/>
    <cellStyle name="Offsheet" xfId="12"/>
    <cellStyle name="Output" xfId="24" builtinId="21" hidden="1"/>
    <cellStyle name="Percent" xfId="14" builtinId="5" customBuiltin="1"/>
    <cellStyle name="Sheetheader1" xfId="56"/>
    <cellStyle name="Table" xfId="4"/>
    <cellStyle name="Title" xfId="15" builtinId="15" hidden="1"/>
    <cellStyle name="Total" xfId="31" builtinId="25" hidden="1"/>
    <cellStyle name="Warning Text" xfId="28" builtinId="11" hidden="1"/>
  </cellStyles>
  <dxfs count="4">
    <dxf>
      <font>
        <color theme="0" tint="-0.34998626667073579"/>
      </font>
      <fill>
        <patternFill patternType="lightUp">
          <fgColor theme="0" tint="-0.499984740745262"/>
          <bgColor theme="8" tint="0.79998168889431442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lor theme="0" tint="-0.34998626667073579"/>
      </font>
      <fill>
        <patternFill patternType="lightUp">
          <fgColor theme="0" tint="-0.499984740745262"/>
          <bgColor theme="8" tint="0.79998168889431442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lor theme="0" tint="-0.34998626667073579"/>
      </font>
      <fill>
        <patternFill patternType="lightUp">
          <fgColor theme="0" tint="-0.499984740745262"/>
          <bgColor theme="8" tint="0.79998168889431442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lor theme="0" tint="-0.34998626667073579"/>
      </font>
      <fill>
        <patternFill patternType="lightUp">
          <fgColor theme="0" tint="-0.499984740745262"/>
          <bgColor theme="8" tint="0.79998168889431442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</dxfs>
  <tableStyles count="0" defaultTableStyle="TableStyleMedium2" defaultPivotStyle="PivotStyleLight16"/>
  <colors>
    <mruColors>
      <color rgb="FF586577"/>
      <color rgb="FF00AAEA"/>
      <color rgb="FFF7941E"/>
      <color rgb="FFED1C24"/>
      <color rgb="FFE8ECEE"/>
      <color rgb="FF00B2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27CDB6E-AE6D-11CF-96B8-44455354000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jpeg"/><Relationship Id="rId3" Type="http://schemas.openxmlformats.org/officeDocument/2006/relationships/image" Target="../media/image2.png"/><Relationship Id="rId7" Type="http://schemas.openxmlformats.org/officeDocument/2006/relationships/image" Target="../media/image6.jpeg"/><Relationship Id="rId2" Type="http://schemas.openxmlformats.org/officeDocument/2006/relationships/image" Target="../media/image1.png"/><Relationship Id="rId1" Type="http://schemas.openxmlformats.org/officeDocument/2006/relationships/hyperlink" Target="http://www.corality.com/training" TargetMode="External"/><Relationship Id="rId6" Type="http://schemas.openxmlformats.org/officeDocument/2006/relationships/image" Target="../media/image5.jpeg"/><Relationship Id="rId5" Type="http://schemas.openxmlformats.org/officeDocument/2006/relationships/image" Target="../media/image4.jpeg"/><Relationship Id="rId4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http://www.corality.com/" TargetMode="External"/><Relationship Id="rId1" Type="http://schemas.openxmlformats.org/officeDocument/2006/relationships/image" Target="../media/image8.jpeg"/><Relationship Id="rId6" Type="http://schemas.openxmlformats.org/officeDocument/2006/relationships/image" Target="../media/image11.jpeg"/><Relationship Id="rId5" Type="http://schemas.openxmlformats.org/officeDocument/2006/relationships/hyperlink" Target="http://www.corality.com/training/campus/estimating-terminal-value" TargetMode="External"/><Relationship Id="rId4" Type="http://schemas.openxmlformats.org/officeDocument/2006/relationships/image" Target="../media/image10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orality.com/" TargetMode="External"/><Relationship Id="rId3" Type="http://schemas.openxmlformats.org/officeDocument/2006/relationships/image" Target="../media/image14.jpeg"/><Relationship Id="rId7" Type="http://schemas.openxmlformats.org/officeDocument/2006/relationships/image" Target="../media/image16.jpeg"/><Relationship Id="rId2" Type="http://schemas.openxmlformats.org/officeDocument/2006/relationships/hyperlink" Target="http://www.corality.com/training/campus" TargetMode="External"/><Relationship Id="rId1" Type="http://schemas.openxmlformats.org/officeDocument/2006/relationships/image" Target="../media/image13.jpeg"/><Relationship Id="rId6" Type="http://schemas.openxmlformats.org/officeDocument/2006/relationships/hyperlink" Target="http://www.corality.com/consulting/smart" TargetMode="External"/><Relationship Id="rId5" Type="http://schemas.openxmlformats.org/officeDocument/2006/relationships/image" Target="../media/image15.jpeg"/><Relationship Id="rId10" Type="http://schemas.openxmlformats.org/officeDocument/2006/relationships/image" Target="../media/image17.jpeg"/><Relationship Id="rId4" Type="http://schemas.openxmlformats.org/officeDocument/2006/relationships/hyperlink" Target="http://www.corality.com/training/course-portfolio" TargetMode="External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corality.com/consulting/smart" TargetMode="External"/><Relationship Id="rId2" Type="http://schemas.openxmlformats.org/officeDocument/2006/relationships/image" Target="../media/image9.png"/><Relationship Id="rId1" Type="http://schemas.openxmlformats.org/officeDocument/2006/relationships/hyperlink" Target="http://www.corality.com/" TargetMode="External"/><Relationship Id="rId5" Type="http://schemas.openxmlformats.org/officeDocument/2006/relationships/image" Target="../media/image19.png"/><Relationship Id="rId4" Type="http://schemas.openxmlformats.org/officeDocument/2006/relationships/image" Target="../media/image18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://www.corality.com/training" TargetMode="External"/><Relationship Id="rId2" Type="http://schemas.openxmlformats.org/officeDocument/2006/relationships/image" Target="../media/image20.png"/><Relationship Id="rId1" Type="http://schemas.openxmlformats.org/officeDocument/2006/relationships/hyperlink" Target="http://www.corality.com/training/campus" TargetMode="External"/><Relationship Id="rId5" Type="http://schemas.openxmlformats.org/officeDocument/2006/relationships/image" Target="../media/image22.jpeg"/><Relationship Id="rId4" Type="http://schemas.openxmlformats.org/officeDocument/2006/relationships/image" Target="../media/image2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hyperlink" Target="http://www.corality.com/contac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245560</xdr:colOff>
      <xdr:row>0</xdr:row>
      <xdr:rowOff>285750</xdr:rowOff>
    </xdr:from>
    <xdr:to>
      <xdr:col>13</xdr:col>
      <xdr:colOff>981074</xdr:colOff>
      <xdr:row>35</xdr:row>
      <xdr:rowOff>19050</xdr:rowOff>
    </xdr:to>
    <xdr:sp macro="" textlink="">
      <xdr:nvSpPr>
        <xdr:cNvPr id="2" name="Rectangle 1"/>
        <xdr:cNvSpPr/>
      </xdr:nvSpPr>
      <xdr:spPr>
        <a:xfrm>
          <a:off x="245560" y="285750"/>
          <a:ext cx="8536489" cy="6181725"/>
        </a:xfrm>
        <a:prstGeom prst="rect">
          <a:avLst/>
        </a:prstGeom>
        <a:solidFill>
          <a:srgbClr val="E8EC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9</xdr:col>
      <xdr:colOff>22603</xdr:colOff>
      <xdr:row>36</xdr:row>
      <xdr:rowOff>174503</xdr:rowOff>
    </xdr:from>
    <xdr:to>
      <xdr:col>9</xdr:col>
      <xdr:colOff>22603</xdr:colOff>
      <xdr:row>39</xdr:row>
      <xdr:rowOff>2396</xdr:rowOff>
    </xdr:to>
    <xdr:pic>
      <xdr:nvPicPr>
        <xdr:cNvPr id="3" name="Picture 3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442328" y="6803903"/>
          <a:ext cx="1659687" cy="370818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157146</xdr:colOff>
      <xdr:row>21</xdr:row>
      <xdr:rowOff>103974</xdr:rowOff>
    </xdr:from>
    <xdr:to>
      <xdr:col>1</xdr:col>
      <xdr:colOff>157146</xdr:colOff>
      <xdr:row>34</xdr:row>
      <xdr:rowOff>53325</xdr:rowOff>
    </xdr:to>
    <xdr:pic>
      <xdr:nvPicPr>
        <xdr:cNvPr id="4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47671" y="4018749"/>
          <a:ext cx="2369374" cy="230202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6</xdr:col>
      <xdr:colOff>135607</xdr:colOff>
      <xdr:row>21</xdr:row>
      <xdr:rowOff>93921</xdr:rowOff>
    </xdr:from>
    <xdr:to>
      <xdr:col>6</xdr:col>
      <xdr:colOff>135607</xdr:colOff>
      <xdr:row>23</xdr:row>
      <xdr:rowOff>132327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6532" y="4008696"/>
          <a:ext cx="1609659" cy="400356"/>
        </a:xfrm>
        <a:prstGeom prst="rect">
          <a:avLst/>
        </a:prstGeom>
      </xdr:spPr>
    </xdr:pic>
    <xdr:clientData/>
  </xdr:twoCellAnchor>
  <xdr:twoCellAnchor editAs="oneCell">
    <xdr:from>
      <xdr:col>9</xdr:col>
      <xdr:colOff>67123</xdr:colOff>
      <xdr:row>21</xdr:row>
      <xdr:rowOff>93921</xdr:rowOff>
    </xdr:from>
    <xdr:to>
      <xdr:col>9</xdr:col>
      <xdr:colOff>67123</xdr:colOff>
      <xdr:row>23</xdr:row>
      <xdr:rowOff>131213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848" y="4008696"/>
          <a:ext cx="1605127" cy="39924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76200</xdr:rowOff>
    </xdr:from>
    <xdr:to>
      <xdr:col>1</xdr:col>
      <xdr:colOff>0</xdr:colOff>
      <xdr:row>23</xdr:row>
      <xdr:rowOff>48706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371475"/>
          <a:ext cx="7515225" cy="395395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2</xdr:row>
      <xdr:rowOff>12542</xdr:rowOff>
    </xdr:from>
    <xdr:to>
      <xdr:col>13</xdr:col>
      <xdr:colOff>819150</xdr:colOff>
      <xdr:row>20</xdr:row>
      <xdr:rowOff>47625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488792"/>
          <a:ext cx="8191500" cy="3292633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20</xdr:row>
      <xdr:rowOff>171450</xdr:rowOff>
    </xdr:from>
    <xdr:to>
      <xdr:col>4</xdr:col>
      <xdr:colOff>235774</xdr:colOff>
      <xdr:row>33</xdr:row>
      <xdr:rowOff>120801</xdr:rowOff>
    </xdr:to>
    <xdr:pic>
      <xdr:nvPicPr>
        <xdr:cNvPr id="11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38125" y="3905250"/>
          <a:ext cx="2369374" cy="230202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</xdr:col>
      <xdr:colOff>200024</xdr:colOff>
      <xdr:row>21</xdr:row>
      <xdr:rowOff>1148</xdr:rowOff>
    </xdr:from>
    <xdr:to>
      <xdr:col>8</xdr:col>
      <xdr:colOff>229172</xdr:colOff>
      <xdr:row>23</xdr:row>
      <xdr:rowOff>49973</xdr:rowOff>
    </xdr:to>
    <xdr:pic macro="[0]!Disc_Accept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49" y="3915923"/>
          <a:ext cx="1857948" cy="410775"/>
        </a:xfrm>
        <a:prstGeom prst="rect">
          <a:avLst/>
        </a:prstGeom>
      </xdr:spPr>
    </xdr:pic>
    <xdr:clientData/>
  </xdr:twoCellAnchor>
  <xdr:twoCellAnchor editAs="oneCell">
    <xdr:from>
      <xdr:col>8</xdr:col>
      <xdr:colOff>491643</xdr:colOff>
      <xdr:row>21</xdr:row>
      <xdr:rowOff>0</xdr:rowOff>
    </xdr:from>
    <xdr:to>
      <xdr:col>11</xdr:col>
      <xdr:colOff>396177</xdr:colOff>
      <xdr:row>23</xdr:row>
      <xdr:rowOff>47625</xdr:rowOff>
    </xdr:to>
    <xdr:pic macro="[0]!Model_close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1768" y="3914775"/>
          <a:ext cx="1733334" cy="409575"/>
        </a:xfrm>
        <a:prstGeom prst="rect">
          <a:avLst/>
        </a:prstGeom>
      </xdr:spPr>
    </xdr:pic>
    <xdr:clientData/>
  </xdr:twoCellAnchor>
  <xdr:twoCellAnchor editAs="oneCell">
    <xdr:from>
      <xdr:col>5</xdr:col>
      <xdr:colOff>199218</xdr:colOff>
      <xdr:row>29</xdr:row>
      <xdr:rowOff>57150</xdr:rowOff>
    </xdr:from>
    <xdr:to>
      <xdr:col>13</xdr:col>
      <xdr:colOff>810433</xdr:colOff>
      <xdr:row>34</xdr:row>
      <xdr:rowOff>75540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8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0543" y="5419725"/>
          <a:ext cx="5430865" cy="9232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146564</xdr:colOff>
      <xdr:row>2</xdr:row>
      <xdr:rowOff>68142</xdr:rowOff>
    </xdr:from>
    <xdr:to>
      <xdr:col>8</xdr:col>
      <xdr:colOff>766623</xdr:colOff>
      <xdr:row>27</xdr:row>
      <xdr:rowOff>114068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460" y="423552"/>
          <a:ext cx="4970282" cy="4701803"/>
        </a:xfrm>
        <a:prstGeom prst="rect">
          <a:avLst/>
        </a:prstGeom>
      </xdr:spPr>
    </xdr:pic>
    <xdr:clientData/>
  </xdr:twoCellAnchor>
  <xdr:twoCellAnchor editAs="oneCell">
    <xdr:from>
      <xdr:col>13</xdr:col>
      <xdr:colOff>206773</xdr:colOff>
      <xdr:row>30</xdr:row>
      <xdr:rowOff>72151</xdr:rowOff>
    </xdr:from>
    <xdr:to>
      <xdr:col>15</xdr:col>
      <xdr:colOff>517346</xdr:colOff>
      <xdr:row>31</xdr:row>
      <xdr:rowOff>119035</xdr:rowOff>
    </xdr:to>
    <xdr:pic>
      <xdr:nvPicPr>
        <xdr:cNvPr id="2" name="Picture 2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8332525" y="5593279"/>
          <a:ext cx="1676104" cy="223898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0</xdr:colOff>
      <xdr:row>2</xdr:row>
      <xdr:rowOff>28575</xdr:rowOff>
    </xdr:from>
    <xdr:to>
      <xdr:col>9</xdr:col>
      <xdr:colOff>2</xdr:colOff>
      <xdr:row>30</xdr:row>
      <xdr:rowOff>104775</xdr:rowOff>
    </xdr:to>
    <xdr:cxnSp macro="">
      <xdr:nvCxnSpPr>
        <xdr:cNvPr id="10" name="Straight Connector 9"/>
        <xdr:cNvCxnSpPr/>
      </xdr:nvCxnSpPr>
      <xdr:spPr>
        <a:xfrm flipH="1">
          <a:off x="5715000" y="390525"/>
          <a:ext cx="2" cy="5343525"/>
        </a:xfrm>
        <a:prstGeom prst="line">
          <a:avLst/>
        </a:prstGeom>
        <a:ln w="12700">
          <a:solidFill>
            <a:srgbClr val="58657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269735</xdr:colOff>
      <xdr:row>1</xdr:row>
      <xdr:rowOff>72801</xdr:rowOff>
    </xdr:from>
    <xdr:to>
      <xdr:col>15</xdr:col>
      <xdr:colOff>396173</xdr:colOff>
      <xdr:row>29</xdr:row>
      <xdr:rowOff>17378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6306" y="249814"/>
          <a:ext cx="3911150" cy="5111679"/>
        </a:xfrm>
        <a:prstGeom prst="rect">
          <a:avLst/>
        </a:prstGeom>
      </xdr:spPr>
    </xdr:pic>
    <xdr:clientData/>
  </xdr:twoCellAnchor>
  <xdr:twoCellAnchor editAs="oneCell">
    <xdr:from>
      <xdr:col>1</xdr:col>
      <xdr:colOff>101186</xdr:colOff>
      <xdr:row>5</xdr:row>
      <xdr:rowOff>106623</xdr:rowOff>
    </xdr:from>
    <xdr:to>
      <xdr:col>8</xdr:col>
      <xdr:colOff>876915</xdr:colOff>
      <xdr:row>7</xdr:row>
      <xdr:rowOff>10438</xdr:rowOff>
    </xdr:to>
    <xdr:pic>
      <xdr:nvPicPr>
        <xdr:cNvPr id="7" name="Picture 6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7082" y="1194179"/>
          <a:ext cx="5125952" cy="27344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133349</xdr:colOff>
      <xdr:row>2</xdr:row>
      <xdr:rowOff>12261</xdr:rowOff>
    </xdr:from>
    <xdr:ext cx="8724901" cy="4290935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4" y="374211"/>
          <a:ext cx="8724901" cy="4290935"/>
        </a:xfrm>
        <a:prstGeom prst="rect">
          <a:avLst/>
        </a:prstGeom>
      </xdr:spPr>
    </xdr:pic>
    <xdr:clientData/>
  </xdr:oneCellAnchor>
  <xdr:oneCellAnchor>
    <xdr:from>
      <xdr:col>3</xdr:col>
      <xdr:colOff>447675</xdr:colOff>
      <xdr:row>17</xdr:row>
      <xdr:rowOff>0</xdr:rowOff>
    </xdr:from>
    <xdr:ext cx="184731" cy="264560"/>
    <xdr:sp macro="" textlink="">
      <xdr:nvSpPr>
        <xdr:cNvPr id="3" name="TextBox 2"/>
        <xdr:cNvSpPr txBox="1"/>
      </xdr:nvSpPr>
      <xdr:spPr>
        <a:xfrm>
          <a:off x="1838325" y="3076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12</xdr:col>
      <xdr:colOff>333375</xdr:colOff>
      <xdr:row>12</xdr:row>
      <xdr:rowOff>133350</xdr:rowOff>
    </xdr:from>
    <xdr:ext cx="979862" cy="240814"/>
    <xdr:pic>
      <xdr:nvPicPr>
        <xdr:cNvPr id="4" name="Picture 3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6225" y="2305050"/>
          <a:ext cx="979862" cy="240814"/>
        </a:xfrm>
        <a:prstGeom prst="rect">
          <a:avLst/>
        </a:prstGeom>
      </xdr:spPr>
    </xdr:pic>
    <xdr:clientData/>
  </xdr:oneCellAnchor>
  <xdr:oneCellAnchor>
    <xdr:from>
      <xdr:col>12</xdr:col>
      <xdr:colOff>304801</xdr:colOff>
      <xdr:row>17</xdr:row>
      <xdr:rowOff>76200</xdr:rowOff>
    </xdr:from>
    <xdr:ext cx="1339779" cy="252843"/>
    <xdr:pic>
      <xdr:nvPicPr>
        <xdr:cNvPr id="5" name="Picture 4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7651" y="3152775"/>
          <a:ext cx="1339779" cy="252843"/>
        </a:xfrm>
        <a:prstGeom prst="rect">
          <a:avLst/>
        </a:prstGeom>
      </xdr:spPr>
    </xdr:pic>
    <xdr:clientData/>
  </xdr:oneCellAnchor>
  <xdr:oneCellAnchor>
    <xdr:from>
      <xdr:col>12</xdr:col>
      <xdr:colOff>333375</xdr:colOff>
      <xdr:row>22</xdr:row>
      <xdr:rowOff>19050</xdr:rowOff>
    </xdr:from>
    <xdr:ext cx="1038225" cy="247467"/>
    <xdr:pic>
      <xdr:nvPicPr>
        <xdr:cNvPr id="6" name="Picture 5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6225" y="4000500"/>
          <a:ext cx="1038225" cy="247467"/>
        </a:xfrm>
        <a:prstGeom prst="rect">
          <a:avLst/>
        </a:prstGeom>
      </xdr:spPr>
    </xdr:pic>
    <xdr:clientData/>
  </xdr:oneCellAnchor>
  <xdr:oneCellAnchor>
    <xdr:from>
      <xdr:col>12</xdr:col>
      <xdr:colOff>9525</xdr:colOff>
      <xdr:row>29</xdr:row>
      <xdr:rowOff>104775</xdr:rowOff>
    </xdr:from>
    <xdr:ext cx="1682173" cy="227860"/>
    <xdr:pic>
      <xdr:nvPicPr>
        <xdr:cNvPr id="7" name="Picture 2">
          <a:hlinkClick xmlns:r="http://schemas.openxmlformats.org/officeDocument/2006/relationships" r:id="rId8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7572375" y="5353050"/>
          <a:ext cx="1682173" cy="22786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3</xdr:col>
      <xdr:colOff>409574</xdr:colOff>
      <xdr:row>26</xdr:row>
      <xdr:rowOff>9524</xdr:rowOff>
    </xdr:from>
    <xdr:ext cx="1368392" cy="333376"/>
    <xdr:pic>
      <xdr:nvPicPr>
        <xdr:cNvPr id="8" name="Picture 7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0224" y="4714874"/>
          <a:ext cx="1368392" cy="33337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123825</xdr:rowOff>
        </xdr:from>
        <xdr:to>
          <xdr:col>8</xdr:col>
          <xdr:colOff>57150</xdr:colOff>
          <xdr:row>25</xdr:row>
          <xdr:rowOff>57150</xdr:rowOff>
        </xdr:to>
        <xdr:sp macro="" textlink="">
          <xdr:nvSpPr>
            <xdr:cNvPr id="9217" name="ShockwaveFlash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453322</xdr:colOff>
      <xdr:row>40</xdr:row>
      <xdr:rowOff>122764</xdr:rowOff>
    </xdr:from>
    <xdr:ext cx="1692268" cy="230058"/>
    <xdr:pic>
      <xdr:nvPicPr>
        <xdr:cNvPr id="2" name="Picture 2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054272" y="6504514"/>
          <a:ext cx="1692268" cy="230058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11</xdr:col>
      <xdr:colOff>560917</xdr:colOff>
      <xdr:row>2</xdr:row>
      <xdr:rowOff>57150</xdr:rowOff>
    </xdr:from>
    <xdr:ext cx="2275416" cy="417619"/>
    <xdr:pic>
      <xdr:nvPicPr>
        <xdr:cNvPr id="3" name="Picture 2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6067" y="419100"/>
          <a:ext cx="2275416" cy="417619"/>
        </a:xfrm>
        <a:prstGeom prst="rect">
          <a:avLst/>
        </a:prstGeom>
      </xdr:spPr>
    </xdr:pic>
    <xdr:clientData/>
  </xdr:oneCellAnchor>
  <xdr:oneCellAnchor>
    <xdr:from>
      <xdr:col>1</xdr:col>
      <xdr:colOff>25087</xdr:colOff>
      <xdr:row>2</xdr:row>
      <xdr:rowOff>63498</xdr:rowOff>
    </xdr:from>
    <xdr:ext cx="5414747" cy="1997440"/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887" y="425448"/>
          <a:ext cx="5414747" cy="199744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55245</xdr:colOff>
      <xdr:row>22</xdr:row>
      <xdr:rowOff>163830</xdr:rowOff>
    </xdr:from>
    <xdr:to>
      <xdr:col>9</xdr:col>
      <xdr:colOff>428624</xdr:colOff>
      <xdr:row>27</xdr:row>
      <xdr:rowOff>104774</xdr:rowOff>
    </xdr:to>
    <xdr:sp macro="" textlink="">
      <xdr:nvSpPr>
        <xdr:cNvPr id="5" name="Rounded Rectangular Callout 4"/>
        <xdr:cNvSpPr/>
      </xdr:nvSpPr>
      <xdr:spPr>
        <a:xfrm>
          <a:off x="5008245" y="4423410"/>
          <a:ext cx="1752599" cy="855344"/>
        </a:xfrm>
        <a:prstGeom prst="wedgeRoundRectCallout">
          <a:avLst>
            <a:gd name="adj1" fmla="val -21250"/>
            <a:gd name="adj2" fmla="val -64909"/>
            <a:gd name="adj3" fmla="val 16667"/>
          </a:avLst>
        </a:prstGeom>
        <a:solidFill>
          <a:srgbClr val="E8ECEE"/>
        </a:solidFill>
        <a:ln>
          <a:solidFill>
            <a:srgbClr val="00AAEA"/>
          </a:solidFill>
        </a:ln>
        <a:effectLst>
          <a:outerShdw blurRad="50800" dist="139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100">
              <a:solidFill>
                <a:srgbClr val="586577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Perpetuity</a:t>
          </a:r>
          <a:r>
            <a:rPr lang="en-AU" sz="1100" baseline="0">
              <a:solidFill>
                <a:srgbClr val="586577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with growth numerator is typcially FCF </a:t>
          </a:r>
          <a:r>
            <a:rPr lang="en-GB" sz="1100" baseline="0">
              <a:solidFill>
                <a:srgbClr val="586577"/>
              </a:solidFill>
              <a:effectLst/>
              <a:latin typeface="+mn-lt"/>
              <a:ea typeface="+mn-ea"/>
              <a:cs typeface="+mn-cs"/>
            </a:rPr>
            <a:t>(n+1)</a:t>
          </a:r>
          <a:endParaRPr lang="en-AU">
            <a:solidFill>
              <a:srgbClr val="586577"/>
            </a:solidFill>
            <a:effectLst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100" baseline="0">
              <a:solidFill>
                <a:srgbClr val="586577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  <a:endParaRPr lang="en-AU" sz="1100">
            <a:solidFill>
              <a:srgbClr val="586577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0</xdr:colOff>
      <xdr:row>31</xdr:row>
      <xdr:rowOff>22860</xdr:rowOff>
    </xdr:from>
    <xdr:to>
      <xdr:col>10</xdr:col>
      <xdr:colOff>198120</xdr:colOff>
      <xdr:row>36</xdr:row>
      <xdr:rowOff>0</xdr:rowOff>
    </xdr:to>
    <xdr:sp macro="" textlink="">
      <xdr:nvSpPr>
        <xdr:cNvPr id="6" name="Rounded Rectangular Callout 5"/>
        <xdr:cNvSpPr/>
      </xdr:nvSpPr>
      <xdr:spPr>
        <a:xfrm>
          <a:off x="4953000" y="5928360"/>
          <a:ext cx="2293620" cy="891540"/>
        </a:xfrm>
        <a:prstGeom prst="wedgeRoundRectCallout">
          <a:avLst>
            <a:gd name="adj1" fmla="val -21234"/>
            <a:gd name="adj2" fmla="val 64427"/>
            <a:gd name="adj3" fmla="val 16667"/>
          </a:avLst>
        </a:prstGeom>
        <a:solidFill>
          <a:srgbClr val="E8ECEE"/>
        </a:solidFill>
        <a:ln>
          <a:solidFill>
            <a:srgbClr val="00AAEA"/>
          </a:solidFill>
        </a:ln>
        <a:effectLst>
          <a:outerShdw blurRad="50800" dist="139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100" baseline="0">
              <a:solidFill>
                <a:srgbClr val="586577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If making an equity valuation using FCFE ensure the discount rate is appropriate (i.e. CAPM not WACC).</a:t>
          </a:r>
          <a:endParaRPr lang="en-AU" sz="1100">
            <a:solidFill>
              <a:srgbClr val="586577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19051</xdr:colOff>
      <xdr:row>1</xdr:row>
      <xdr:rowOff>177200</xdr:rowOff>
    </xdr:from>
    <xdr:to>
      <xdr:col>14</xdr:col>
      <xdr:colOff>257176</xdr:colOff>
      <xdr:row>26</xdr:row>
      <xdr:rowOff>8219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6" y="358175"/>
          <a:ext cx="8820150" cy="4355394"/>
        </a:xfrm>
        <a:prstGeom prst="rect">
          <a:avLst/>
        </a:prstGeom>
      </xdr:spPr>
    </xdr:pic>
    <xdr:clientData/>
  </xdr:twoCellAnchor>
  <xdr:oneCellAnchor>
    <xdr:from>
      <xdr:col>3</xdr:col>
      <xdr:colOff>561975</xdr:colOff>
      <xdr:row>17</xdr:row>
      <xdr:rowOff>0</xdr:rowOff>
    </xdr:from>
    <xdr:ext cx="184731" cy="264560"/>
    <xdr:sp macro="" textlink="">
      <xdr:nvSpPr>
        <xdr:cNvPr id="3" name="TextBox 2"/>
        <xdr:cNvSpPr txBox="1"/>
      </xdr:nvSpPr>
      <xdr:spPr>
        <a:xfrm>
          <a:off x="1952625" y="3076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11</xdr:col>
      <xdr:colOff>193940</xdr:colOff>
      <xdr:row>29</xdr:row>
      <xdr:rowOff>76200</xdr:rowOff>
    </xdr:from>
    <xdr:to>
      <xdr:col>14</xdr:col>
      <xdr:colOff>98208</xdr:colOff>
      <xdr:row>30</xdr:row>
      <xdr:rowOff>85725</xdr:rowOff>
    </xdr:to>
    <xdr:pic>
      <xdr:nvPicPr>
        <xdr:cNvPr id="4" name="Picture 2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6666"/>
        <a:stretch/>
      </xdr:blipFill>
      <xdr:spPr bwMode="auto">
        <a:xfrm>
          <a:off x="7070990" y="5324475"/>
          <a:ext cx="1961668" cy="1905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190500</xdr:colOff>
      <xdr:row>26</xdr:row>
      <xdr:rowOff>171450</xdr:rowOff>
    </xdr:from>
    <xdr:to>
      <xdr:col>5</xdr:col>
      <xdr:colOff>152400</xdr:colOff>
      <xdr:row>28</xdr:row>
      <xdr:rowOff>137225</xdr:rowOff>
    </xdr:to>
    <xdr:pic>
      <xdr:nvPicPr>
        <xdr:cNvPr id="5" name="Picture 4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4876800"/>
          <a:ext cx="1333500" cy="3277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360328</xdr:colOff>
      <xdr:row>1</xdr:row>
      <xdr:rowOff>8643</xdr:rowOff>
    </xdr:from>
    <xdr:to>
      <xdr:col>14</xdr:col>
      <xdr:colOff>680680</xdr:colOff>
      <xdr:row>32</xdr:row>
      <xdr:rowOff>140877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328" y="189618"/>
          <a:ext cx="9921552" cy="57424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sclaimerSheet">
    <tabColor rgb="FF586577"/>
  </sheetPr>
  <dimension ref="A1:N40"/>
  <sheetViews>
    <sheetView showGridLines="0" showRowColHeaders="0" tabSelected="1" zoomScale="123" zoomScaleNormal="123" workbookViewId="0">
      <selection activeCell="C5" sqref="C5"/>
    </sheetView>
  </sheetViews>
  <sheetFormatPr defaultColWidth="0" defaultRowHeight="14.25" customHeight="1" zeroHeight="1" x14ac:dyDescent="0.2"/>
  <cols>
    <col min="1" max="1" width="5.125" customWidth="1"/>
    <col min="2" max="3" width="9" customWidth="1"/>
    <col min="4" max="12" width="8" customWidth="1"/>
    <col min="13" max="13" width="7.25" customWidth="1"/>
    <col min="14" max="14" width="15.25" customWidth="1"/>
    <col min="15" max="16384" width="8" hidden="1"/>
  </cols>
  <sheetData>
    <row r="1" ht="23.25" customHeight="1" x14ac:dyDescent="0.2"/>
    <row r="2" x14ac:dyDescent="0.2"/>
    <row r="3" x14ac:dyDescent="0.2"/>
    <row r="4" x14ac:dyDescent="0.2"/>
    <row r="5" x14ac:dyDescent="0.2"/>
    <row r="6" x14ac:dyDescent="0.2"/>
    <row r="7" x14ac:dyDescent="0.2"/>
    <row r="8" x14ac:dyDescent="0.2"/>
    <row r="9" x14ac:dyDescent="0.2"/>
    <row r="10" x14ac:dyDescent="0.2"/>
    <row r="11" x14ac:dyDescent="0.2"/>
    <row r="12" x14ac:dyDescent="0.2"/>
    <row r="13" x14ac:dyDescent="0.2"/>
    <row r="14" x14ac:dyDescent="0.2"/>
    <row r="15" x14ac:dyDescent="0.2"/>
    <row r="16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spans="2:2" x14ac:dyDescent="0.2"/>
    <row r="34" spans="2:2" x14ac:dyDescent="0.2"/>
    <row r="35" spans="2:2" x14ac:dyDescent="0.2"/>
    <row r="36" spans="2:2" x14ac:dyDescent="0.2"/>
    <row r="37" spans="2:2" x14ac:dyDescent="0.2"/>
    <row r="38" spans="2:2" x14ac:dyDescent="0.2">
      <c r="B38" s="2"/>
    </row>
    <row r="39" spans="2:2" ht="14.25" customHeight="1" x14ac:dyDescent="0.2"/>
    <row r="40" spans="2:2" ht="14.25" customHeight="1" x14ac:dyDescent="0.2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tleSheet">
    <tabColor rgb="FFF7941E"/>
  </sheetPr>
  <dimension ref="A1:Q39"/>
  <sheetViews>
    <sheetView showGridLines="0" showRowColHeaders="0" zoomScale="134" zoomScaleNormal="134" workbookViewId="0">
      <selection activeCell="C5" sqref="C5"/>
    </sheetView>
  </sheetViews>
  <sheetFormatPr defaultColWidth="0" defaultRowHeight="14.25" zeroHeight="1" x14ac:dyDescent="0.2"/>
  <cols>
    <col min="1" max="2" width="3.375" customWidth="1"/>
    <col min="3" max="8" width="9" customWidth="1"/>
    <col min="9" max="9" width="14.25" customWidth="1"/>
    <col min="10" max="10" width="4.875" customWidth="1"/>
    <col min="11" max="16" width="9" customWidth="1"/>
    <col min="17" max="17" width="3.5" customWidth="1"/>
    <col min="18" max="16384" width="9" hidden="1"/>
  </cols>
  <sheetData>
    <row r="1" spans="3:3" x14ac:dyDescent="0.2"/>
    <row r="2" spans="3:3" x14ac:dyDescent="0.2"/>
    <row r="3" spans="3:3" ht="18" x14ac:dyDescent="0.25">
      <c r="C3" s="3"/>
    </row>
    <row r="4" spans="3:3" ht="25.5" x14ac:dyDescent="0.35">
      <c r="C4" s="4"/>
    </row>
    <row r="5" spans="3:3" x14ac:dyDescent="0.2"/>
    <row r="6" spans="3:3" ht="15" x14ac:dyDescent="0.2">
      <c r="C6" s="5"/>
    </row>
    <row r="7" spans="3:3" x14ac:dyDescent="0.2"/>
    <row r="8" spans="3:3" x14ac:dyDescent="0.2"/>
    <row r="9" spans="3:3" x14ac:dyDescent="0.2"/>
    <row r="10" spans="3:3" x14ac:dyDescent="0.2"/>
    <row r="11" spans="3:3" x14ac:dyDescent="0.2"/>
    <row r="12" spans="3:3" x14ac:dyDescent="0.2"/>
    <row r="13" spans="3:3" x14ac:dyDescent="0.2"/>
    <row r="14" spans="3:3" x14ac:dyDescent="0.2"/>
    <row r="15" spans="3:3" x14ac:dyDescent="0.2"/>
    <row r="16" spans="3:3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  <row r="34" x14ac:dyDescent="0.2"/>
    <row r="35" x14ac:dyDescent="0.2"/>
    <row r="36" hidden="1" x14ac:dyDescent="0.2"/>
    <row r="37" hidden="1" x14ac:dyDescent="0.2"/>
    <row r="38" hidden="1" x14ac:dyDescent="0.2"/>
    <row r="39" hidden="1" x14ac:dyDescent="0.2"/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AAEA"/>
  </sheetPr>
  <dimension ref="A1:O32"/>
  <sheetViews>
    <sheetView showRowColHeaders="0" workbookViewId="0">
      <selection activeCell="G24" sqref="G24"/>
    </sheetView>
  </sheetViews>
  <sheetFormatPr defaultColWidth="0" defaultRowHeight="14.25" customHeight="1" zeroHeight="1" x14ac:dyDescent="0.2"/>
  <cols>
    <col min="1" max="2" width="4.625" style="1" customWidth="1"/>
    <col min="3" max="15" width="9" style="1" customWidth="1"/>
    <col min="16" max="16384" width="9" style="1" hidden="1"/>
  </cols>
  <sheetData>
    <row r="1" spans="9:9" x14ac:dyDescent="0.2"/>
    <row r="2" spans="9:9" x14ac:dyDescent="0.2"/>
    <row r="3" spans="9:9" x14ac:dyDescent="0.2"/>
    <row r="4" spans="9:9" x14ac:dyDescent="0.2"/>
    <row r="5" spans="9:9" x14ac:dyDescent="0.2"/>
    <row r="6" spans="9:9" x14ac:dyDescent="0.2"/>
    <row r="7" spans="9:9" x14ac:dyDescent="0.2"/>
    <row r="8" spans="9:9" x14ac:dyDescent="0.2"/>
    <row r="9" spans="9:9" x14ac:dyDescent="0.2"/>
    <row r="10" spans="9:9" x14ac:dyDescent="0.2"/>
    <row r="11" spans="9:9" x14ac:dyDescent="0.2"/>
    <row r="12" spans="9:9" x14ac:dyDescent="0.2"/>
    <row r="13" spans="9:9" x14ac:dyDescent="0.2"/>
    <row r="14" spans="9:9" x14ac:dyDescent="0.2">
      <c r="I14" s="26"/>
    </row>
    <row r="15" spans="9:9" x14ac:dyDescent="0.2"/>
    <row r="16" spans="9:9" x14ac:dyDescent="0.2"/>
    <row r="17" spans="11:14" x14ac:dyDescent="0.2">
      <c r="N17" s="26"/>
    </row>
    <row r="18" spans="11:14" x14ac:dyDescent="0.2"/>
    <row r="19" spans="11:14" x14ac:dyDescent="0.2">
      <c r="K19" s="26"/>
    </row>
    <row r="20" spans="11:14" x14ac:dyDescent="0.2"/>
    <row r="21" spans="11:14" x14ac:dyDescent="0.2"/>
    <row r="22" spans="11:14" x14ac:dyDescent="0.2"/>
    <row r="23" spans="11:14" x14ac:dyDescent="0.2"/>
    <row r="24" spans="11:14" x14ac:dyDescent="0.2"/>
    <row r="25" spans="11:14" x14ac:dyDescent="0.2"/>
    <row r="26" spans="11:14" x14ac:dyDescent="0.2"/>
    <row r="27" spans="11:14" x14ac:dyDescent="0.2"/>
    <row r="28" spans="11:14" x14ac:dyDescent="0.2"/>
    <row r="29" spans="11:14" x14ac:dyDescent="0.2"/>
    <row r="30" spans="11:14" x14ac:dyDescent="0.2"/>
    <row r="31" spans="11:14" x14ac:dyDescent="0.2"/>
    <row r="32" spans="11:14" x14ac:dyDescent="0.2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ShockwaveFlash1">
          <controlPr defaultSize="0" autoLine="0" autoPict="0" r:id="rId4">
            <anchor moveWithCells="1">
              <from>
                <xdr:col>1</xdr:col>
                <xdr:colOff>104775</xdr:colOff>
                <xdr:row>11</xdr:row>
                <xdr:rowOff>123825</xdr:rowOff>
              </from>
              <to>
                <xdr:col>8</xdr:col>
                <xdr:colOff>57150</xdr:colOff>
                <xdr:row>25</xdr:row>
                <xdr:rowOff>57150</xdr:rowOff>
              </to>
            </anchor>
          </controlPr>
        </control>
      </mc:Choice>
      <mc:Fallback>
        <control shapeId="9217" r:id="rId3" name="ShockwaveFlash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P44"/>
  <sheetViews>
    <sheetView showGridLines="0" showRowColHeaders="0" zoomScale="90" zoomScaleNormal="90" workbookViewId="0">
      <selection activeCell="H10" sqref="H10"/>
    </sheetView>
  </sheetViews>
  <sheetFormatPr defaultColWidth="0" defaultRowHeight="0" customHeight="1" zeroHeight="1" x14ac:dyDescent="0.2"/>
  <cols>
    <col min="1" max="1" width="9" style="26" customWidth="1"/>
    <col min="2" max="2" width="12.5" style="26" customWidth="1"/>
    <col min="3" max="3" width="1" style="26" customWidth="1"/>
    <col min="4" max="4" width="10.75" style="26" bestFit="1" customWidth="1"/>
    <col min="5" max="5" width="3.5" style="26" customWidth="1"/>
    <col min="6" max="14" width="9" style="26" customWidth="1"/>
    <col min="15" max="15" width="9.875" style="26" customWidth="1"/>
    <col min="16" max="16" width="9" style="26" customWidth="1"/>
    <col min="17" max="16384" width="9" style="26" hidden="1"/>
  </cols>
  <sheetData>
    <row r="1" spans="2:15" ht="14.25" x14ac:dyDescent="0.2"/>
    <row r="2" spans="2:15" ht="14.25" x14ac:dyDescent="0.2"/>
    <row r="3" spans="2:15" ht="18" x14ac:dyDescent="0.25">
      <c r="B3" s="6"/>
    </row>
    <row r="4" spans="2:15" ht="14.25" x14ac:dyDescent="0.2"/>
    <row r="5" spans="2:15" ht="14.25" x14ac:dyDescent="0.2"/>
    <row r="6" spans="2:15" ht="14.25" x14ac:dyDescent="0.2"/>
    <row r="7" spans="2:15" ht="14.25" x14ac:dyDescent="0.2"/>
    <row r="8" spans="2:15" ht="14.25" x14ac:dyDescent="0.2"/>
    <row r="9" spans="2:15" ht="14.25" x14ac:dyDescent="0.2"/>
    <row r="10" spans="2:15" ht="14.25" x14ac:dyDescent="0.2"/>
    <row r="11" spans="2:15" ht="14.25" x14ac:dyDescent="0.2"/>
    <row r="12" spans="2:15" ht="14.25" x14ac:dyDescent="0.2"/>
    <row r="13" spans="2:15" ht="14.25" x14ac:dyDescent="0.2"/>
    <row r="14" spans="2:15" ht="14.25" x14ac:dyDescent="0.2"/>
    <row r="15" spans="2:15" ht="14.25" x14ac:dyDescent="0.2"/>
    <row r="16" spans="2:15" ht="15.75" thickBot="1" x14ac:dyDescent="0.3">
      <c r="B16" s="46" t="s">
        <v>0</v>
      </c>
      <c r="C16" s="47"/>
      <c r="D16" s="46" t="s">
        <v>1</v>
      </c>
      <c r="E16" s="47"/>
      <c r="F16" s="46" t="s">
        <v>2</v>
      </c>
      <c r="G16" s="47"/>
      <c r="H16" s="47"/>
      <c r="I16" s="47"/>
      <c r="J16" s="47"/>
      <c r="K16" s="47"/>
      <c r="L16" s="47"/>
      <c r="M16" s="47"/>
      <c r="N16" s="47"/>
      <c r="O16" s="47"/>
    </row>
    <row r="17" spans="2:6" ht="6.75" customHeight="1" x14ac:dyDescent="0.2"/>
    <row r="18" spans="2:6" ht="18" x14ac:dyDescent="0.25">
      <c r="B18" s="26" t="s">
        <v>3</v>
      </c>
      <c r="D18" s="6" t="s">
        <v>4</v>
      </c>
    </row>
    <row r="19" spans="2:6" ht="7.5" customHeight="1" x14ac:dyDescent="0.2"/>
    <row r="20" spans="2:6" ht="15" x14ac:dyDescent="0.25">
      <c r="B20" s="26" t="s">
        <v>5</v>
      </c>
      <c r="D20" s="7" t="s">
        <v>6</v>
      </c>
    </row>
    <row r="21" spans="2:6" ht="7.5" customHeight="1" x14ac:dyDescent="0.2"/>
    <row r="22" spans="2:6" ht="14.25" x14ac:dyDescent="0.2">
      <c r="B22" s="26" t="s">
        <v>7</v>
      </c>
      <c r="D22" s="48">
        <v>100</v>
      </c>
      <c r="F22" s="17" t="s">
        <v>8</v>
      </c>
    </row>
    <row r="23" spans="2:6" ht="7.5" customHeight="1" x14ac:dyDescent="0.2"/>
    <row r="24" spans="2:6" ht="14.25" x14ac:dyDescent="0.2">
      <c r="B24" s="26" t="s">
        <v>9</v>
      </c>
      <c r="D24" s="9">
        <v>100</v>
      </c>
      <c r="F24" s="17" t="s">
        <v>25</v>
      </c>
    </row>
    <row r="25" spans="2:6" ht="7.5" customHeight="1" x14ac:dyDescent="0.2">
      <c r="F25" s="18"/>
    </row>
    <row r="26" spans="2:6" ht="14.25" x14ac:dyDescent="0.2">
      <c r="B26" s="26" t="s">
        <v>10</v>
      </c>
      <c r="D26" s="10"/>
      <c r="F26" s="17" t="s">
        <v>11</v>
      </c>
    </row>
    <row r="27" spans="2:6" ht="7.5" customHeight="1" x14ac:dyDescent="0.2">
      <c r="F27" s="18"/>
    </row>
    <row r="28" spans="2:6" ht="14.25" x14ac:dyDescent="0.2">
      <c r="B28" s="26" t="s">
        <v>12</v>
      </c>
      <c r="D28" s="11">
        <v>100</v>
      </c>
      <c r="F28" s="17" t="s">
        <v>13</v>
      </c>
    </row>
    <row r="29" spans="2:6" ht="7.5" customHeight="1" x14ac:dyDescent="0.2">
      <c r="F29" s="18"/>
    </row>
    <row r="30" spans="2:6" ht="14.25" x14ac:dyDescent="0.2">
      <c r="B30" s="26" t="s">
        <v>14</v>
      </c>
      <c r="D30" s="12"/>
      <c r="F30" s="17" t="s">
        <v>15</v>
      </c>
    </row>
    <row r="31" spans="2:6" ht="7.5" customHeight="1" x14ac:dyDescent="0.2">
      <c r="F31" s="18"/>
    </row>
    <row r="32" spans="2:6" ht="14.25" x14ac:dyDescent="0.2">
      <c r="B32" s="26" t="s">
        <v>16</v>
      </c>
      <c r="D32" s="8" t="s">
        <v>17</v>
      </c>
      <c r="F32" s="17" t="s">
        <v>26</v>
      </c>
    </row>
    <row r="33" spans="2:6" ht="7.5" customHeight="1" x14ac:dyDescent="0.2">
      <c r="F33" s="18"/>
    </row>
    <row r="34" spans="2:6" ht="14.25" x14ac:dyDescent="0.2">
      <c r="B34" s="26" t="s">
        <v>18</v>
      </c>
      <c r="D34" s="13">
        <v>100</v>
      </c>
      <c r="F34" s="17" t="s">
        <v>27</v>
      </c>
    </row>
    <row r="35" spans="2:6" ht="7.5" customHeight="1" x14ac:dyDescent="0.2">
      <c r="F35" s="18"/>
    </row>
    <row r="36" spans="2:6" ht="14.25" x14ac:dyDescent="0.2">
      <c r="B36" s="26" t="s">
        <v>19</v>
      </c>
      <c r="D36" s="14" t="s">
        <v>20</v>
      </c>
      <c r="F36" s="17" t="s">
        <v>21</v>
      </c>
    </row>
    <row r="37" spans="2:6" ht="7.5" customHeight="1" x14ac:dyDescent="0.2">
      <c r="F37" s="18"/>
    </row>
    <row r="38" spans="2:6" ht="14.25" x14ac:dyDescent="0.2">
      <c r="B38" s="26" t="s">
        <v>22</v>
      </c>
      <c r="D38" s="15">
        <v>1</v>
      </c>
      <c r="F38" s="17" t="s">
        <v>28</v>
      </c>
    </row>
    <row r="39" spans="2:6" ht="11.25" customHeight="1" x14ac:dyDescent="0.2">
      <c r="D39" s="15"/>
      <c r="F39" s="17"/>
    </row>
    <row r="40" spans="2:6" ht="15" thickBot="1" x14ac:dyDescent="0.25">
      <c r="B40" s="26" t="s">
        <v>23</v>
      </c>
      <c r="D40" s="16"/>
      <c r="F40" s="17" t="s">
        <v>24</v>
      </c>
    </row>
    <row r="41" spans="2:6" ht="15" thickTop="1" x14ac:dyDescent="0.2"/>
    <row r="42" spans="2:6" ht="14.25" x14ac:dyDescent="0.2"/>
    <row r="43" spans="2:6" ht="14.25" x14ac:dyDescent="0.2"/>
    <row r="44" spans="2:6" ht="14.25" x14ac:dyDescent="0.2"/>
  </sheetData>
  <conditionalFormatting sqref="D38:D39">
    <cfRule type="cellIs" dxfId="3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T24"/>
  <sheetViews>
    <sheetView zoomScaleNormal="100" workbookViewId="0">
      <pane ySplit="2" topLeftCell="A3" activePane="bottomLeft" state="frozen"/>
      <selection activeCell="D45" sqref="D45"/>
      <selection pane="bottomLeft" activeCell="A24" sqref="A24"/>
    </sheetView>
  </sheetViews>
  <sheetFormatPr defaultColWidth="0" defaultRowHeight="14.25" zeroHeight="1" x14ac:dyDescent="0.2"/>
  <cols>
    <col min="1" max="1" width="30.375" style="26" customWidth="1"/>
    <col min="2" max="2" width="6.625" style="26" customWidth="1"/>
    <col min="3" max="3" width="18.75" style="26" bestFit="1" customWidth="1"/>
    <col min="4" max="4" width="7.75" style="26" customWidth="1"/>
    <col min="5" max="9" width="12.625" style="26" hidden="1" customWidth="1"/>
    <col min="10" max="20" width="9" style="26" hidden="1" customWidth="1"/>
    <col min="21" max="16384" width="9" style="26" hidden="1"/>
  </cols>
  <sheetData>
    <row r="1" spans="1:20" s="20" customFormat="1" ht="23.25" x14ac:dyDescent="0.35">
      <c r="A1" s="19" t="s">
        <v>65</v>
      </c>
    </row>
    <row r="2" spans="1:20" s="20" customFormat="1" ht="23.25" x14ac:dyDescent="0.35">
      <c r="A2" s="27" t="s">
        <v>29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</row>
    <row r="3" spans="1:20" x14ac:dyDescent="0.2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</row>
    <row r="4" spans="1:20" ht="18" x14ac:dyDescent="0.25">
      <c r="A4" s="6" t="s">
        <v>30</v>
      </c>
    </row>
    <row r="5" spans="1:20" ht="15" x14ac:dyDescent="0.25">
      <c r="A5" s="22" t="s">
        <v>46</v>
      </c>
    </row>
    <row r="6" spans="1:20" x14ac:dyDescent="0.2">
      <c r="A6" s="26" t="s">
        <v>44</v>
      </c>
      <c r="B6" s="8" t="s">
        <v>45</v>
      </c>
      <c r="C6" s="32">
        <v>1</v>
      </c>
    </row>
    <row r="7" spans="1:20" x14ac:dyDescent="0.2"/>
    <row r="8" spans="1:20" x14ac:dyDescent="0.2">
      <c r="A8" s="31">
        <v>1</v>
      </c>
      <c r="B8" s="8" t="s">
        <v>63</v>
      </c>
      <c r="C8" s="21" t="s">
        <v>71</v>
      </c>
    </row>
    <row r="9" spans="1:20" x14ac:dyDescent="0.2">
      <c r="A9" s="31">
        <v>2</v>
      </c>
      <c r="B9" s="8" t="s">
        <v>63</v>
      </c>
      <c r="C9" s="21" t="s">
        <v>37</v>
      </c>
    </row>
    <row r="10" spans="1:20" x14ac:dyDescent="0.2">
      <c r="A10" s="31">
        <v>3</v>
      </c>
      <c r="B10" s="8" t="s">
        <v>63</v>
      </c>
      <c r="C10" s="21" t="s">
        <v>58</v>
      </c>
    </row>
    <row r="11" spans="1:20" x14ac:dyDescent="0.2">
      <c r="A11" s="31"/>
      <c r="B11" s="8"/>
    </row>
    <row r="12" spans="1:20" x14ac:dyDescent="0.2">
      <c r="A12" s="26" t="s">
        <v>42</v>
      </c>
      <c r="B12" s="8" t="s">
        <v>38</v>
      </c>
      <c r="C12" s="21" t="s">
        <v>37</v>
      </c>
    </row>
    <row r="13" spans="1:20" x14ac:dyDescent="0.2"/>
    <row r="14" spans="1:20" ht="15" x14ac:dyDescent="0.25">
      <c r="A14" s="22" t="s">
        <v>47</v>
      </c>
    </row>
    <row r="15" spans="1:20" x14ac:dyDescent="0.2">
      <c r="A15" s="26" t="s">
        <v>56</v>
      </c>
      <c r="B15" s="8" t="s">
        <v>40</v>
      </c>
      <c r="C15" s="34">
        <v>12</v>
      </c>
    </row>
    <row r="16" spans="1:20" x14ac:dyDescent="0.2">
      <c r="A16" s="26" t="s">
        <v>57</v>
      </c>
      <c r="B16" s="8" t="s">
        <v>39</v>
      </c>
      <c r="C16" s="33">
        <v>0.1</v>
      </c>
    </row>
    <row r="17" spans="1:3" x14ac:dyDescent="0.2">
      <c r="A17" s="26" t="s">
        <v>41</v>
      </c>
      <c r="B17" s="8" t="s">
        <v>39</v>
      </c>
      <c r="C17" s="33">
        <v>0.03</v>
      </c>
    </row>
    <row r="18" spans="1:3" x14ac:dyDescent="0.2"/>
    <row r="19" spans="1:3" ht="18" x14ac:dyDescent="0.25">
      <c r="A19" s="6" t="s">
        <v>32</v>
      </c>
    </row>
    <row r="20" spans="1:3" x14ac:dyDescent="0.2">
      <c r="A20" s="26" t="s">
        <v>33</v>
      </c>
      <c r="B20" s="35" t="s">
        <v>31</v>
      </c>
      <c r="C20" s="21">
        <v>3</v>
      </c>
    </row>
    <row r="21" spans="1:3" x14ac:dyDescent="0.2">
      <c r="A21" s="26" t="s">
        <v>82</v>
      </c>
      <c r="B21" s="8" t="s">
        <v>80</v>
      </c>
      <c r="C21" s="30">
        <v>41639</v>
      </c>
    </row>
    <row r="22" spans="1:3" x14ac:dyDescent="0.2">
      <c r="A22" s="26" t="s">
        <v>64</v>
      </c>
      <c r="B22" s="8" t="s">
        <v>80</v>
      </c>
      <c r="C22" s="30">
        <v>45657</v>
      </c>
    </row>
    <row r="23" spans="1:3" x14ac:dyDescent="0.2"/>
    <row r="24" spans="1:3" x14ac:dyDescent="0.2"/>
  </sheetData>
  <dataValidations count="2">
    <dataValidation type="list" allowBlank="1" showInputMessage="1" showErrorMessage="1" sqref="C6">
      <formula1>"1,0"</formula1>
    </dataValidation>
    <dataValidation type="list" allowBlank="1" showInputMessage="1" showErrorMessage="1" sqref="C12">
      <formula1>$C$8:$C$10</formula1>
    </dataValidation>
  </dataValidations>
  <pageMargins left="0.7" right="0.7" top="0.75" bottom="0.75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BD90"/>
  <sheetViews>
    <sheetView zoomScaleNormal="100" workbookViewId="0">
      <pane xSplit="7" ySplit="4" topLeftCell="H5" activePane="bottomRight" state="frozen"/>
      <selection pane="topRight" activeCell="H1" sqref="H1"/>
      <selection pane="bottomLeft" activeCell="A6" sqref="A6"/>
      <selection pane="bottomRight" activeCell="A6" sqref="A6"/>
    </sheetView>
  </sheetViews>
  <sheetFormatPr defaultColWidth="0" defaultRowHeight="14.25" zeroHeight="1" x14ac:dyDescent="0.2"/>
  <cols>
    <col min="1" max="1" width="30.75" style="26" customWidth="1"/>
    <col min="2" max="2" width="9.125" style="26" bestFit="1" customWidth="1"/>
    <col min="3" max="3" width="9.875" style="26" bestFit="1" customWidth="1"/>
    <col min="4" max="6" width="0.875" style="26" customWidth="1"/>
    <col min="7" max="7" width="9.5" style="26" bestFit="1" customWidth="1"/>
    <col min="8" max="8" width="9.25" style="26" bestFit="1" customWidth="1"/>
    <col min="9" max="9" width="9" style="26" bestFit="1" customWidth="1"/>
    <col min="10" max="12" width="9.25" style="26" bestFit="1" customWidth="1"/>
    <col min="13" max="13" width="9" style="26" bestFit="1" customWidth="1"/>
    <col min="14" max="16" width="9.25" style="26" bestFit="1" customWidth="1"/>
    <col min="17" max="17" width="9" style="26" bestFit="1" customWidth="1"/>
    <col min="18" max="20" width="9.25" style="26" bestFit="1" customWidth="1"/>
    <col min="21" max="21" width="9" style="26" bestFit="1" customWidth="1"/>
    <col min="22" max="24" width="9.25" style="26" bestFit="1" customWidth="1"/>
    <col min="25" max="25" width="9" style="26" bestFit="1" customWidth="1"/>
    <col min="26" max="28" width="9.25" style="26" bestFit="1" customWidth="1"/>
    <col min="29" max="29" width="9" style="26" bestFit="1" customWidth="1"/>
    <col min="30" max="32" width="9.25" style="26" bestFit="1" customWidth="1"/>
    <col min="33" max="33" width="9" style="26" bestFit="1" customWidth="1"/>
    <col min="34" max="36" width="9.25" style="26" bestFit="1" customWidth="1"/>
    <col min="37" max="37" width="9" style="26" bestFit="1" customWidth="1"/>
    <col min="38" max="40" width="9.25" style="26" bestFit="1" customWidth="1"/>
    <col min="41" max="41" width="9" style="26" bestFit="1" customWidth="1"/>
    <col min="42" max="44" width="9.25" style="26" bestFit="1" customWidth="1"/>
    <col min="45" max="45" width="9" style="26" bestFit="1" customWidth="1"/>
    <col min="46" max="48" width="9.25" style="26" bestFit="1" customWidth="1"/>
    <col min="49" max="49" width="9" style="26" bestFit="1" customWidth="1"/>
    <col min="50" max="52" width="9.25" style="26" bestFit="1" customWidth="1"/>
    <col min="53" max="53" width="1.625" style="26" customWidth="1"/>
    <col min="54" max="56" width="0" style="26" hidden="1" customWidth="1"/>
    <col min="57" max="16384" width="10.125" style="26" hidden="1"/>
  </cols>
  <sheetData>
    <row r="1" spans="1:53" s="20" customFormat="1" ht="23.25" x14ac:dyDescent="0.35">
      <c r="A1" s="19" t="s">
        <v>65</v>
      </c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</row>
    <row r="2" spans="1:53" s="20" customFormat="1" ht="23.25" x14ac:dyDescent="0.35">
      <c r="A2" s="27" t="s">
        <v>34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</row>
    <row r="3" spans="1:53" x14ac:dyDescent="0.2">
      <c r="A3" s="25" t="s">
        <v>36</v>
      </c>
      <c r="B3" s="25"/>
      <c r="C3" s="25"/>
      <c r="D3" s="25"/>
      <c r="E3" s="25"/>
      <c r="F3" s="25"/>
      <c r="G3" s="25"/>
      <c r="H3" s="45">
        <f>G4+1</f>
        <v>41640</v>
      </c>
      <c r="I3" s="45">
        <f t="shared" ref="I3:AZ3" si="0">H4+1</f>
        <v>41730</v>
      </c>
      <c r="J3" s="45">
        <f t="shared" si="0"/>
        <v>41821</v>
      </c>
      <c r="K3" s="45">
        <f t="shared" si="0"/>
        <v>41913</v>
      </c>
      <c r="L3" s="45">
        <f t="shared" si="0"/>
        <v>42005</v>
      </c>
      <c r="M3" s="45">
        <f t="shared" si="0"/>
        <v>42095</v>
      </c>
      <c r="N3" s="45">
        <f t="shared" si="0"/>
        <v>42186</v>
      </c>
      <c r="O3" s="45">
        <f t="shared" si="0"/>
        <v>42278</v>
      </c>
      <c r="P3" s="45">
        <f t="shared" si="0"/>
        <v>42370</v>
      </c>
      <c r="Q3" s="45">
        <f t="shared" si="0"/>
        <v>42461</v>
      </c>
      <c r="R3" s="45">
        <f t="shared" si="0"/>
        <v>42552</v>
      </c>
      <c r="S3" s="45">
        <f t="shared" si="0"/>
        <v>42644</v>
      </c>
      <c r="T3" s="45">
        <f t="shared" si="0"/>
        <v>42736</v>
      </c>
      <c r="U3" s="45">
        <f t="shared" si="0"/>
        <v>42826</v>
      </c>
      <c r="V3" s="45">
        <f t="shared" si="0"/>
        <v>42917</v>
      </c>
      <c r="W3" s="45">
        <f t="shared" si="0"/>
        <v>43009</v>
      </c>
      <c r="X3" s="45">
        <f t="shared" si="0"/>
        <v>43101</v>
      </c>
      <c r="Y3" s="45">
        <f t="shared" si="0"/>
        <v>43191</v>
      </c>
      <c r="Z3" s="45">
        <f t="shared" si="0"/>
        <v>43282</v>
      </c>
      <c r="AA3" s="45">
        <f t="shared" si="0"/>
        <v>43374</v>
      </c>
      <c r="AB3" s="45">
        <f t="shared" si="0"/>
        <v>43466</v>
      </c>
      <c r="AC3" s="45">
        <f t="shared" si="0"/>
        <v>43556</v>
      </c>
      <c r="AD3" s="45">
        <f t="shared" si="0"/>
        <v>43647</v>
      </c>
      <c r="AE3" s="45">
        <f t="shared" si="0"/>
        <v>43739</v>
      </c>
      <c r="AF3" s="45">
        <f t="shared" si="0"/>
        <v>43831</v>
      </c>
      <c r="AG3" s="45">
        <f t="shared" si="0"/>
        <v>43922</v>
      </c>
      <c r="AH3" s="45">
        <f t="shared" si="0"/>
        <v>44013</v>
      </c>
      <c r="AI3" s="45">
        <f t="shared" si="0"/>
        <v>44105</v>
      </c>
      <c r="AJ3" s="45">
        <f t="shared" si="0"/>
        <v>44197</v>
      </c>
      <c r="AK3" s="45">
        <f t="shared" si="0"/>
        <v>44287</v>
      </c>
      <c r="AL3" s="45">
        <f t="shared" si="0"/>
        <v>44378</v>
      </c>
      <c r="AM3" s="45">
        <f t="shared" si="0"/>
        <v>44470</v>
      </c>
      <c r="AN3" s="45">
        <f t="shared" si="0"/>
        <v>44562</v>
      </c>
      <c r="AO3" s="45">
        <f t="shared" si="0"/>
        <v>44652</v>
      </c>
      <c r="AP3" s="45">
        <f t="shared" si="0"/>
        <v>44743</v>
      </c>
      <c r="AQ3" s="45">
        <f t="shared" si="0"/>
        <v>44835</v>
      </c>
      <c r="AR3" s="45">
        <f t="shared" si="0"/>
        <v>44927</v>
      </c>
      <c r="AS3" s="45">
        <f t="shared" si="0"/>
        <v>45017</v>
      </c>
      <c r="AT3" s="45">
        <f t="shared" si="0"/>
        <v>45108</v>
      </c>
      <c r="AU3" s="45">
        <f t="shared" si="0"/>
        <v>45200</v>
      </c>
      <c r="AV3" s="45">
        <f t="shared" si="0"/>
        <v>45292</v>
      </c>
      <c r="AW3" s="45">
        <f t="shared" si="0"/>
        <v>45383</v>
      </c>
      <c r="AX3" s="45">
        <f t="shared" si="0"/>
        <v>45474</v>
      </c>
      <c r="AY3" s="45">
        <f t="shared" si="0"/>
        <v>45566</v>
      </c>
      <c r="AZ3" s="45">
        <f t="shared" si="0"/>
        <v>45658</v>
      </c>
      <c r="BA3" s="25"/>
    </row>
    <row r="4" spans="1:53" x14ac:dyDescent="0.2">
      <c r="A4" s="25" t="s">
        <v>35</v>
      </c>
      <c r="B4" s="25"/>
      <c r="C4" s="25"/>
      <c r="D4" s="25"/>
      <c r="E4" s="25"/>
      <c r="F4" s="25"/>
      <c r="G4" s="44">
        <f>Inputs!C21</f>
        <v>41639</v>
      </c>
      <c r="H4" s="45">
        <f t="shared" ref="H4:AZ4" si="1">EOMONTH(H3,Mths_in_Qtr-1)</f>
        <v>41729</v>
      </c>
      <c r="I4" s="45">
        <f t="shared" si="1"/>
        <v>41820</v>
      </c>
      <c r="J4" s="45">
        <f t="shared" si="1"/>
        <v>41912</v>
      </c>
      <c r="K4" s="45">
        <f t="shared" si="1"/>
        <v>42004</v>
      </c>
      <c r="L4" s="45">
        <f t="shared" si="1"/>
        <v>42094</v>
      </c>
      <c r="M4" s="45">
        <f t="shared" si="1"/>
        <v>42185</v>
      </c>
      <c r="N4" s="45">
        <f t="shared" si="1"/>
        <v>42277</v>
      </c>
      <c r="O4" s="45">
        <f t="shared" si="1"/>
        <v>42369</v>
      </c>
      <c r="P4" s="45">
        <f t="shared" si="1"/>
        <v>42460</v>
      </c>
      <c r="Q4" s="45">
        <f t="shared" si="1"/>
        <v>42551</v>
      </c>
      <c r="R4" s="45">
        <f t="shared" si="1"/>
        <v>42643</v>
      </c>
      <c r="S4" s="45">
        <f t="shared" si="1"/>
        <v>42735</v>
      </c>
      <c r="T4" s="45">
        <f t="shared" si="1"/>
        <v>42825</v>
      </c>
      <c r="U4" s="45">
        <f t="shared" si="1"/>
        <v>42916</v>
      </c>
      <c r="V4" s="45">
        <f t="shared" si="1"/>
        <v>43008</v>
      </c>
      <c r="W4" s="45">
        <f t="shared" si="1"/>
        <v>43100</v>
      </c>
      <c r="X4" s="45">
        <f t="shared" si="1"/>
        <v>43190</v>
      </c>
      <c r="Y4" s="45">
        <f t="shared" si="1"/>
        <v>43281</v>
      </c>
      <c r="Z4" s="45">
        <f t="shared" si="1"/>
        <v>43373</v>
      </c>
      <c r="AA4" s="45">
        <f t="shared" si="1"/>
        <v>43465</v>
      </c>
      <c r="AB4" s="45">
        <f t="shared" si="1"/>
        <v>43555</v>
      </c>
      <c r="AC4" s="45">
        <f t="shared" si="1"/>
        <v>43646</v>
      </c>
      <c r="AD4" s="45">
        <f t="shared" si="1"/>
        <v>43738</v>
      </c>
      <c r="AE4" s="45">
        <f t="shared" si="1"/>
        <v>43830</v>
      </c>
      <c r="AF4" s="45">
        <f t="shared" si="1"/>
        <v>43921</v>
      </c>
      <c r="AG4" s="45">
        <f t="shared" si="1"/>
        <v>44012</v>
      </c>
      <c r="AH4" s="45">
        <f t="shared" si="1"/>
        <v>44104</v>
      </c>
      <c r="AI4" s="45">
        <f t="shared" si="1"/>
        <v>44196</v>
      </c>
      <c r="AJ4" s="45">
        <f t="shared" si="1"/>
        <v>44286</v>
      </c>
      <c r="AK4" s="45">
        <f t="shared" si="1"/>
        <v>44377</v>
      </c>
      <c r="AL4" s="45">
        <f t="shared" si="1"/>
        <v>44469</v>
      </c>
      <c r="AM4" s="45">
        <f t="shared" si="1"/>
        <v>44561</v>
      </c>
      <c r="AN4" s="45">
        <f t="shared" si="1"/>
        <v>44651</v>
      </c>
      <c r="AO4" s="45">
        <f t="shared" si="1"/>
        <v>44742</v>
      </c>
      <c r="AP4" s="45">
        <f t="shared" si="1"/>
        <v>44834</v>
      </c>
      <c r="AQ4" s="45">
        <f t="shared" si="1"/>
        <v>44926</v>
      </c>
      <c r="AR4" s="45">
        <f t="shared" si="1"/>
        <v>45016</v>
      </c>
      <c r="AS4" s="45">
        <f t="shared" si="1"/>
        <v>45107</v>
      </c>
      <c r="AT4" s="45">
        <f t="shared" si="1"/>
        <v>45199</v>
      </c>
      <c r="AU4" s="45">
        <f t="shared" si="1"/>
        <v>45291</v>
      </c>
      <c r="AV4" s="45">
        <f t="shared" si="1"/>
        <v>45382</v>
      </c>
      <c r="AW4" s="45">
        <f t="shared" si="1"/>
        <v>45473</v>
      </c>
      <c r="AX4" s="45">
        <f t="shared" si="1"/>
        <v>45565</v>
      </c>
      <c r="AY4" s="45">
        <f t="shared" si="1"/>
        <v>45657</v>
      </c>
      <c r="AZ4" s="45">
        <f t="shared" si="1"/>
        <v>45747</v>
      </c>
      <c r="BA4" s="25"/>
    </row>
    <row r="5" spans="1:53" x14ac:dyDescent="0.2">
      <c r="B5" s="8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</row>
    <row r="6" spans="1:53" ht="18" x14ac:dyDescent="0.25">
      <c r="A6" s="6" t="s">
        <v>43</v>
      </c>
      <c r="B6" s="8"/>
      <c r="H6" s="41"/>
      <c r="I6" s="41"/>
      <c r="J6" s="41"/>
      <c r="K6" s="41"/>
    </row>
    <row r="7" spans="1:53" ht="15" x14ac:dyDescent="0.25">
      <c r="A7" s="22" t="s">
        <v>60</v>
      </c>
      <c r="B7" s="8"/>
      <c r="C7" s="14" t="s">
        <v>49</v>
      </c>
    </row>
    <row r="8" spans="1:53" x14ac:dyDescent="0.2">
      <c r="A8" s="26" t="s">
        <v>69</v>
      </c>
      <c r="B8" s="8" t="s">
        <v>45</v>
      </c>
      <c r="C8" s="36">
        <f>Inputs!C22</f>
        <v>45657</v>
      </c>
      <c r="H8" s="29">
        <f t="shared" ref="H8:AZ8" si="2">IF(H4=$C$8,1,0)</f>
        <v>0</v>
      </c>
      <c r="I8" s="29">
        <f t="shared" si="2"/>
        <v>0</v>
      </c>
      <c r="J8" s="29">
        <f t="shared" si="2"/>
        <v>0</v>
      </c>
      <c r="K8" s="29">
        <f t="shared" si="2"/>
        <v>0</v>
      </c>
      <c r="L8" s="29">
        <f t="shared" si="2"/>
        <v>0</v>
      </c>
      <c r="M8" s="29">
        <f t="shared" si="2"/>
        <v>0</v>
      </c>
      <c r="N8" s="29">
        <f t="shared" si="2"/>
        <v>0</v>
      </c>
      <c r="O8" s="29">
        <f t="shared" si="2"/>
        <v>0</v>
      </c>
      <c r="P8" s="29">
        <f t="shared" si="2"/>
        <v>0</v>
      </c>
      <c r="Q8" s="29">
        <f t="shared" si="2"/>
        <v>0</v>
      </c>
      <c r="R8" s="29">
        <f t="shared" si="2"/>
        <v>0</v>
      </c>
      <c r="S8" s="29">
        <f t="shared" si="2"/>
        <v>0</v>
      </c>
      <c r="T8" s="29">
        <f t="shared" si="2"/>
        <v>0</v>
      </c>
      <c r="U8" s="29">
        <f t="shared" si="2"/>
        <v>0</v>
      </c>
      <c r="V8" s="29">
        <f t="shared" si="2"/>
        <v>0</v>
      </c>
      <c r="W8" s="29">
        <f t="shared" si="2"/>
        <v>0</v>
      </c>
      <c r="X8" s="29">
        <f t="shared" si="2"/>
        <v>0</v>
      </c>
      <c r="Y8" s="29">
        <f t="shared" si="2"/>
        <v>0</v>
      </c>
      <c r="Z8" s="29">
        <f t="shared" si="2"/>
        <v>0</v>
      </c>
      <c r="AA8" s="29">
        <f t="shared" si="2"/>
        <v>0</v>
      </c>
      <c r="AB8" s="29">
        <f t="shared" si="2"/>
        <v>0</v>
      </c>
      <c r="AC8" s="29">
        <f t="shared" si="2"/>
        <v>0</v>
      </c>
      <c r="AD8" s="29">
        <f t="shared" si="2"/>
        <v>0</v>
      </c>
      <c r="AE8" s="29">
        <f t="shared" si="2"/>
        <v>0</v>
      </c>
      <c r="AF8" s="29">
        <f t="shared" si="2"/>
        <v>0</v>
      </c>
      <c r="AG8" s="29">
        <f t="shared" si="2"/>
        <v>0</v>
      </c>
      <c r="AH8" s="29">
        <f t="shared" si="2"/>
        <v>0</v>
      </c>
      <c r="AI8" s="29">
        <f t="shared" si="2"/>
        <v>0</v>
      </c>
      <c r="AJ8" s="29">
        <f t="shared" si="2"/>
        <v>0</v>
      </c>
      <c r="AK8" s="29">
        <f t="shared" si="2"/>
        <v>0</v>
      </c>
      <c r="AL8" s="29">
        <f t="shared" si="2"/>
        <v>0</v>
      </c>
      <c r="AM8" s="29">
        <f t="shared" si="2"/>
        <v>0</v>
      </c>
      <c r="AN8" s="29">
        <f t="shared" si="2"/>
        <v>0</v>
      </c>
      <c r="AO8" s="29">
        <f t="shared" si="2"/>
        <v>0</v>
      </c>
      <c r="AP8" s="29">
        <f t="shared" si="2"/>
        <v>0</v>
      </c>
      <c r="AQ8" s="29">
        <f t="shared" si="2"/>
        <v>0</v>
      </c>
      <c r="AR8" s="29">
        <f t="shared" si="2"/>
        <v>0</v>
      </c>
      <c r="AS8" s="29">
        <f t="shared" si="2"/>
        <v>0</v>
      </c>
      <c r="AT8" s="29">
        <f t="shared" si="2"/>
        <v>0</v>
      </c>
      <c r="AU8" s="29">
        <f t="shared" si="2"/>
        <v>0</v>
      </c>
      <c r="AV8" s="29">
        <f t="shared" si="2"/>
        <v>0</v>
      </c>
      <c r="AW8" s="29">
        <f t="shared" si="2"/>
        <v>0</v>
      </c>
      <c r="AX8" s="29">
        <f t="shared" si="2"/>
        <v>0</v>
      </c>
      <c r="AY8" s="29">
        <f t="shared" si="2"/>
        <v>1</v>
      </c>
      <c r="AZ8" s="29">
        <f t="shared" si="2"/>
        <v>0</v>
      </c>
    </row>
    <row r="9" spans="1:53" x14ac:dyDescent="0.2">
      <c r="A9" s="26" t="s">
        <v>70</v>
      </c>
      <c r="B9" s="8" t="s">
        <v>45</v>
      </c>
      <c r="H9" s="29">
        <f>IF(SUM(H8:K8)=1,1,0)</f>
        <v>0</v>
      </c>
      <c r="I9" s="29">
        <f t="shared" ref="I9:AT9" si="3">IF(SUM(I8:L8)=1,1,0)</f>
        <v>0</v>
      </c>
      <c r="J9" s="29">
        <f t="shared" si="3"/>
        <v>0</v>
      </c>
      <c r="K9" s="29">
        <f t="shared" si="3"/>
        <v>0</v>
      </c>
      <c r="L9" s="29">
        <f t="shared" si="3"/>
        <v>0</v>
      </c>
      <c r="M9" s="29">
        <f t="shared" si="3"/>
        <v>0</v>
      </c>
      <c r="N9" s="29">
        <f t="shared" si="3"/>
        <v>0</v>
      </c>
      <c r="O9" s="29">
        <f t="shared" si="3"/>
        <v>0</v>
      </c>
      <c r="P9" s="29">
        <f t="shared" si="3"/>
        <v>0</v>
      </c>
      <c r="Q9" s="29">
        <f t="shared" si="3"/>
        <v>0</v>
      </c>
      <c r="R9" s="29">
        <f t="shared" si="3"/>
        <v>0</v>
      </c>
      <c r="S9" s="29">
        <f t="shared" si="3"/>
        <v>0</v>
      </c>
      <c r="T9" s="29">
        <f t="shared" si="3"/>
        <v>0</v>
      </c>
      <c r="U9" s="29">
        <f t="shared" si="3"/>
        <v>0</v>
      </c>
      <c r="V9" s="29">
        <f t="shared" si="3"/>
        <v>0</v>
      </c>
      <c r="W9" s="29">
        <f t="shared" si="3"/>
        <v>0</v>
      </c>
      <c r="X9" s="29">
        <f t="shared" si="3"/>
        <v>0</v>
      </c>
      <c r="Y9" s="29">
        <f t="shared" si="3"/>
        <v>0</v>
      </c>
      <c r="Z9" s="29">
        <f t="shared" si="3"/>
        <v>0</v>
      </c>
      <c r="AA9" s="29">
        <f t="shared" si="3"/>
        <v>0</v>
      </c>
      <c r="AB9" s="29">
        <f t="shared" si="3"/>
        <v>0</v>
      </c>
      <c r="AC9" s="29">
        <f t="shared" si="3"/>
        <v>0</v>
      </c>
      <c r="AD9" s="29">
        <f t="shared" si="3"/>
        <v>0</v>
      </c>
      <c r="AE9" s="29">
        <f t="shared" si="3"/>
        <v>0</v>
      </c>
      <c r="AF9" s="29">
        <f t="shared" si="3"/>
        <v>0</v>
      </c>
      <c r="AG9" s="29">
        <f t="shared" si="3"/>
        <v>0</v>
      </c>
      <c r="AH9" s="29">
        <f t="shared" si="3"/>
        <v>0</v>
      </c>
      <c r="AI9" s="29">
        <f t="shared" si="3"/>
        <v>0</v>
      </c>
      <c r="AJ9" s="29">
        <f t="shared" si="3"/>
        <v>0</v>
      </c>
      <c r="AK9" s="29">
        <f t="shared" si="3"/>
        <v>0</v>
      </c>
      <c r="AL9" s="29">
        <f t="shared" si="3"/>
        <v>0</v>
      </c>
      <c r="AM9" s="29">
        <f t="shared" si="3"/>
        <v>0</v>
      </c>
      <c r="AN9" s="29">
        <f t="shared" si="3"/>
        <v>0</v>
      </c>
      <c r="AO9" s="29">
        <f t="shared" si="3"/>
        <v>0</v>
      </c>
      <c r="AP9" s="29">
        <f t="shared" si="3"/>
        <v>0</v>
      </c>
      <c r="AQ9" s="29">
        <f t="shared" si="3"/>
        <v>0</v>
      </c>
      <c r="AR9" s="29">
        <f t="shared" si="3"/>
        <v>0</v>
      </c>
      <c r="AS9" s="29">
        <f t="shared" si="3"/>
        <v>0</v>
      </c>
      <c r="AT9" s="29">
        <f t="shared" si="3"/>
        <v>0</v>
      </c>
      <c r="AU9" s="29">
        <f t="shared" ref="AU9:AW9" si="4">IF(SUM(AU8:AX8)=1,1,0)</f>
        <v>0</v>
      </c>
      <c r="AV9" s="29">
        <f t="shared" si="4"/>
        <v>1</v>
      </c>
      <c r="AW9" s="29">
        <f t="shared" si="4"/>
        <v>1</v>
      </c>
      <c r="AX9" s="29">
        <f>IF(SUM(AX8:AZ8)=1,1,0)</f>
        <v>1</v>
      </c>
      <c r="AY9" s="29">
        <f>IF(SUM(AY8:AZ8)=1,1,0)</f>
        <v>1</v>
      </c>
      <c r="AZ9" s="29">
        <f>IF(SUM(AZ8:AZ8)=1,1,0)</f>
        <v>0</v>
      </c>
    </row>
    <row r="10" spans="1:53" x14ac:dyDescent="0.2">
      <c r="B10" s="8"/>
    </row>
    <row r="11" spans="1:53" ht="15" x14ac:dyDescent="0.25">
      <c r="A11" s="22" t="str">
        <f>Inputs!C8</f>
        <v>EBITDA  multiple</v>
      </c>
      <c r="B11" s="8"/>
    </row>
    <row r="12" spans="1:53" x14ac:dyDescent="0.2">
      <c r="A12" s="26" t="s">
        <v>54</v>
      </c>
      <c r="B12" s="8" t="s">
        <v>53</v>
      </c>
      <c r="G12" s="37">
        <f>SUM(H12:AZ12)</f>
        <v>21221.776999764639</v>
      </c>
      <c r="H12" s="24">
        <f t="shared" ref="H12:AZ12" si="5">H49*H9</f>
        <v>0</v>
      </c>
      <c r="I12" s="24">
        <f t="shared" si="5"/>
        <v>0</v>
      </c>
      <c r="J12" s="24">
        <f t="shared" si="5"/>
        <v>0</v>
      </c>
      <c r="K12" s="24">
        <f t="shared" si="5"/>
        <v>0</v>
      </c>
      <c r="L12" s="24">
        <f t="shared" si="5"/>
        <v>0</v>
      </c>
      <c r="M12" s="24">
        <f t="shared" si="5"/>
        <v>0</v>
      </c>
      <c r="N12" s="24">
        <f t="shared" si="5"/>
        <v>0</v>
      </c>
      <c r="O12" s="24">
        <f t="shared" si="5"/>
        <v>0</v>
      </c>
      <c r="P12" s="24">
        <f t="shared" si="5"/>
        <v>0</v>
      </c>
      <c r="Q12" s="24">
        <f t="shared" si="5"/>
        <v>0</v>
      </c>
      <c r="R12" s="24">
        <f t="shared" si="5"/>
        <v>0</v>
      </c>
      <c r="S12" s="24">
        <f t="shared" si="5"/>
        <v>0</v>
      </c>
      <c r="T12" s="24">
        <f t="shared" si="5"/>
        <v>0</v>
      </c>
      <c r="U12" s="24">
        <f t="shared" si="5"/>
        <v>0</v>
      </c>
      <c r="V12" s="24">
        <f t="shared" si="5"/>
        <v>0</v>
      </c>
      <c r="W12" s="24">
        <f t="shared" si="5"/>
        <v>0</v>
      </c>
      <c r="X12" s="24">
        <f t="shared" si="5"/>
        <v>0</v>
      </c>
      <c r="Y12" s="24">
        <f t="shared" si="5"/>
        <v>0</v>
      </c>
      <c r="Z12" s="24">
        <f t="shared" si="5"/>
        <v>0</v>
      </c>
      <c r="AA12" s="24">
        <f t="shared" si="5"/>
        <v>0</v>
      </c>
      <c r="AB12" s="24">
        <f t="shared" si="5"/>
        <v>0</v>
      </c>
      <c r="AC12" s="24">
        <f t="shared" si="5"/>
        <v>0</v>
      </c>
      <c r="AD12" s="24">
        <f t="shared" si="5"/>
        <v>0</v>
      </c>
      <c r="AE12" s="24">
        <f t="shared" si="5"/>
        <v>0</v>
      </c>
      <c r="AF12" s="24">
        <f t="shared" si="5"/>
        <v>0</v>
      </c>
      <c r="AG12" s="24">
        <f t="shared" si="5"/>
        <v>0</v>
      </c>
      <c r="AH12" s="24">
        <f t="shared" si="5"/>
        <v>0</v>
      </c>
      <c r="AI12" s="24">
        <f t="shared" si="5"/>
        <v>0</v>
      </c>
      <c r="AJ12" s="24">
        <f t="shared" si="5"/>
        <v>0</v>
      </c>
      <c r="AK12" s="24">
        <f t="shared" si="5"/>
        <v>0</v>
      </c>
      <c r="AL12" s="24">
        <f t="shared" si="5"/>
        <v>0</v>
      </c>
      <c r="AM12" s="24">
        <f t="shared" si="5"/>
        <v>0</v>
      </c>
      <c r="AN12" s="24">
        <f t="shared" si="5"/>
        <v>0</v>
      </c>
      <c r="AO12" s="24">
        <f t="shared" si="5"/>
        <v>0</v>
      </c>
      <c r="AP12" s="24">
        <f t="shared" si="5"/>
        <v>0</v>
      </c>
      <c r="AQ12" s="24">
        <f t="shared" si="5"/>
        <v>0</v>
      </c>
      <c r="AR12" s="24">
        <f t="shared" si="5"/>
        <v>0</v>
      </c>
      <c r="AS12" s="24">
        <f t="shared" si="5"/>
        <v>0</v>
      </c>
      <c r="AT12" s="24">
        <f t="shared" si="5"/>
        <v>0</v>
      </c>
      <c r="AU12" s="24">
        <f t="shared" si="5"/>
        <v>0</v>
      </c>
      <c r="AV12" s="24">
        <f t="shared" si="5"/>
        <v>5246.6203321144449</v>
      </c>
      <c r="AW12" s="24">
        <f t="shared" si="5"/>
        <v>5285.4278831472402</v>
      </c>
      <c r="AX12" s="24">
        <f t="shared" si="5"/>
        <v>5324.9536944338679</v>
      </c>
      <c r="AY12" s="24">
        <f t="shared" si="5"/>
        <v>5364.7750900690862</v>
      </c>
      <c r="AZ12" s="24">
        <f t="shared" si="5"/>
        <v>0</v>
      </c>
    </row>
    <row r="13" spans="1:53" x14ac:dyDescent="0.2">
      <c r="A13" s="26" t="s">
        <v>55</v>
      </c>
      <c r="B13" s="8" t="s">
        <v>53</v>
      </c>
      <c r="C13" s="14" t="s">
        <v>79</v>
      </c>
      <c r="G13" s="37">
        <f>SUM(H13:AZ13)</f>
        <v>21221.776999764639</v>
      </c>
      <c r="H13" s="24">
        <f t="shared" ref="H13:AZ13" si="6">IF(H8=1,$G$12,0)</f>
        <v>0</v>
      </c>
      <c r="I13" s="24">
        <f t="shared" si="6"/>
        <v>0</v>
      </c>
      <c r="J13" s="24">
        <f t="shared" si="6"/>
        <v>0</v>
      </c>
      <c r="K13" s="24">
        <f t="shared" si="6"/>
        <v>0</v>
      </c>
      <c r="L13" s="24">
        <f t="shared" si="6"/>
        <v>0</v>
      </c>
      <c r="M13" s="24">
        <f t="shared" si="6"/>
        <v>0</v>
      </c>
      <c r="N13" s="24">
        <f t="shared" si="6"/>
        <v>0</v>
      </c>
      <c r="O13" s="24">
        <f t="shared" si="6"/>
        <v>0</v>
      </c>
      <c r="P13" s="24">
        <f t="shared" si="6"/>
        <v>0</v>
      </c>
      <c r="Q13" s="24">
        <f t="shared" si="6"/>
        <v>0</v>
      </c>
      <c r="R13" s="24">
        <f t="shared" si="6"/>
        <v>0</v>
      </c>
      <c r="S13" s="24">
        <f t="shared" si="6"/>
        <v>0</v>
      </c>
      <c r="T13" s="24">
        <f t="shared" si="6"/>
        <v>0</v>
      </c>
      <c r="U13" s="24">
        <f t="shared" si="6"/>
        <v>0</v>
      </c>
      <c r="V13" s="24">
        <f t="shared" si="6"/>
        <v>0</v>
      </c>
      <c r="W13" s="24">
        <f t="shared" si="6"/>
        <v>0</v>
      </c>
      <c r="X13" s="24">
        <f t="shared" si="6"/>
        <v>0</v>
      </c>
      <c r="Y13" s="24">
        <f t="shared" si="6"/>
        <v>0</v>
      </c>
      <c r="Z13" s="24">
        <f t="shared" si="6"/>
        <v>0</v>
      </c>
      <c r="AA13" s="24">
        <f t="shared" si="6"/>
        <v>0</v>
      </c>
      <c r="AB13" s="24">
        <f t="shared" si="6"/>
        <v>0</v>
      </c>
      <c r="AC13" s="24">
        <f t="shared" si="6"/>
        <v>0</v>
      </c>
      <c r="AD13" s="24">
        <f t="shared" si="6"/>
        <v>0</v>
      </c>
      <c r="AE13" s="24">
        <f t="shared" si="6"/>
        <v>0</v>
      </c>
      <c r="AF13" s="24">
        <f t="shared" si="6"/>
        <v>0</v>
      </c>
      <c r="AG13" s="24">
        <f t="shared" si="6"/>
        <v>0</v>
      </c>
      <c r="AH13" s="24">
        <f t="shared" si="6"/>
        <v>0</v>
      </c>
      <c r="AI13" s="24">
        <f t="shared" si="6"/>
        <v>0</v>
      </c>
      <c r="AJ13" s="24">
        <f t="shared" si="6"/>
        <v>0</v>
      </c>
      <c r="AK13" s="24">
        <f t="shared" si="6"/>
        <v>0</v>
      </c>
      <c r="AL13" s="24">
        <f t="shared" si="6"/>
        <v>0</v>
      </c>
      <c r="AM13" s="24">
        <f t="shared" si="6"/>
        <v>0</v>
      </c>
      <c r="AN13" s="24">
        <f t="shared" si="6"/>
        <v>0</v>
      </c>
      <c r="AO13" s="24">
        <f t="shared" si="6"/>
        <v>0</v>
      </c>
      <c r="AP13" s="24">
        <f t="shared" si="6"/>
        <v>0</v>
      </c>
      <c r="AQ13" s="24">
        <f t="shared" si="6"/>
        <v>0</v>
      </c>
      <c r="AR13" s="24">
        <f t="shared" si="6"/>
        <v>0</v>
      </c>
      <c r="AS13" s="24">
        <f t="shared" si="6"/>
        <v>0</v>
      </c>
      <c r="AT13" s="24">
        <f t="shared" si="6"/>
        <v>0</v>
      </c>
      <c r="AU13" s="24">
        <f t="shared" si="6"/>
        <v>0</v>
      </c>
      <c r="AV13" s="24">
        <f t="shared" si="6"/>
        <v>0</v>
      </c>
      <c r="AW13" s="24">
        <f t="shared" si="6"/>
        <v>0</v>
      </c>
      <c r="AX13" s="24">
        <f t="shared" si="6"/>
        <v>0</v>
      </c>
      <c r="AY13" s="24">
        <f t="shared" si="6"/>
        <v>21221.776999764639</v>
      </c>
      <c r="AZ13" s="24">
        <f t="shared" si="6"/>
        <v>0</v>
      </c>
    </row>
    <row r="14" spans="1:53" x14ac:dyDescent="0.2">
      <c r="A14" s="26" t="s">
        <v>43</v>
      </c>
      <c r="B14" s="8" t="s">
        <v>53</v>
      </c>
      <c r="C14" s="40">
        <f>Inputs!C15</f>
        <v>12</v>
      </c>
      <c r="G14" s="37">
        <f>SUM(H14:AZ14)</f>
        <v>254661.32399717567</v>
      </c>
      <c r="H14" s="24">
        <f t="shared" ref="H14:AZ14" si="7">H13*$C$14</f>
        <v>0</v>
      </c>
      <c r="I14" s="24">
        <f t="shared" si="7"/>
        <v>0</v>
      </c>
      <c r="J14" s="24">
        <f t="shared" si="7"/>
        <v>0</v>
      </c>
      <c r="K14" s="24">
        <f t="shared" si="7"/>
        <v>0</v>
      </c>
      <c r="L14" s="24">
        <f t="shared" si="7"/>
        <v>0</v>
      </c>
      <c r="M14" s="24">
        <f t="shared" si="7"/>
        <v>0</v>
      </c>
      <c r="N14" s="24">
        <f t="shared" si="7"/>
        <v>0</v>
      </c>
      <c r="O14" s="24">
        <f t="shared" si="7"/>
        <v>0</v>
      </c>
      <c r="P14" s="24">
        <f t="shared" si="7"/>
        <v>0</v>
      </c>
      <c r="Q14" s="24">
        <f t="shared" si="7"/>
        <v>0</v>
      </c>
      <c r="R14" s="24">
        <f t="shared" si="7"/>
        <v>0</v>
      </c>
      <c r="S14" s="24">
        <f t="shared" si="7"/>
        <v>0</v>
      </c>
      <c r="T14" s="24">
        <f t="shared" si="7"/>
        <v>0</v>
      </c>
      <c r="U14" s="24">
        <f t="shared" si="7"/>
        <v>0</v>
      </c>
      <c r="V14" s="24">
        <f t="shared" si="7"/>
        <v>0</v>
      </c>
      <c r="W14" s="24">
        <f t="shared" si="7"/>
        <v>0</v>
      </c>
      <c r="X14" s="24">
        <f t="shared" si="7"/>
        <v>0</v>
      </c>
      <c r="Y14" s="24">
        <f t="shared" si="7"/>
        <v>0</v>
      </c>
      <c r="Z14" s="24">
        <f t="shared" si="7"/>
        <v>0</v>
      </c>
      <c r="AA14" s="24">
        <f t="shared" si="7"/>
        <v>0</v>
      </c>
      <c r="AB14" s="24">
        <f t="shared" si="7"/>
        <v>0</v>
      </c>
      <c r="AC14" s="24">
        <f t="shared" si="7"/>
        <v>0</v>
      </c>
      <c r="AD14" s="24">
        <f t="shared" si="7"/>
        <v>0</v>
      </c>
      <c r="AE14" s="24">
        <f t="shared" si="7"/>
        <v>0</v>
      </c>
      <c r="AF14" s="24">
        <f t="shared" si="7"/>
        <v>0</v>
      </c>
      <c r="AG14" s="24">
        <f t="shared" si="7"/>
        <v>0</v>
      </c>
      <c r="AH14" s="24">
        <f t="shared" si="7"/>
        <v>0</v>
      </c>
      <c r="AI14" s="24">
        <f t="shared" si="7"/>
        <v>0</v>
      </c>
      <c r="AJ14" s="24">
        <f t="shared" si="7"/>
        <v>0</v>
      </c>
      <c r="AK14" s="24">
        <f t="shared" si="7"/>
        <v>0</v>
      </c>
      <c r="AL14" s="24">
        <f t="shared" si="7"/>
        <v>0</v>
      </c>
      <c r="AM14" s="24">
        <f t="shared" si="7"/>
        <v>0</v>
      </c>
      <c r="AN14" s="24">
        <f t="shared" si="7"/>
        <v>0</v>
      </c>
      <c r="AO14" s="24">
        <f t="shared" si="7"/>
        <v>0</v>
      </c>
      <c r="AP14" s="24">
        <f t="shared" si="7"/>
        <v>0</v>
      </c>
      <c r="AQ14" s="24">
        <f t="shared" si="7"/>
        <v>0</v>
      </c>
      <c r="AR14" s="24">
        <f t="shared" si="7"/>
        <v>0</v>
      </c>
      <c r="AS14" s="24">
        <f t="shared" si="7"/>
        <v>0</v>
      </c>
      <c r="AT14" s="24">
        <f t="shared" si="7"/>
        <v>0</v>
      </c>
      <c r="AU14" s="24">
        <f t="shared" si="7"/>
        <v>0</v>
      </c>
      <c r="AV14" s="24">
        <f t="shared" si="7"/>
        <v>0</v>
      </c>
      <c r="AW14" s="24">
        <f t="shared" si="7"/>
        <v>0</v>
      </c>
      <c r="AX14" s="24">
        <f t="shared" si="7"/>
        <v>0</v>
      </c>
      <c r="AY14" s="24">
        <f t="shared" si="7"/>
        <v>254661.32399717567</v>
      </c>
      <c r="AZ14" s="24">
        <f t="shared" si="7"/>
        <v>0</v>
      </c>
    </row>
    <row r="15" spans="1:53" x14ac:dyDescent="0.2">
      <c r="B15" s="8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</row>
    <row r="16" spans="1:53" ht="15" x14ac:dyDescent="0.25">
      <c r="A16" s="22" t="str">
        <f>Inputs!C9</f>
        <v>Perpetuity</v>
      </c>
      <c r="B16" s="8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</row>
    <row r="17" spans="1:52" x14ac:dyDescent="0.2">
      <c r="A17" s="26" t="s">
        <v>76</v>
      </c>
      <c r="B17" s="8" t="s">
        <v>53</v>
      </c>
      <c r="C17" s="14" t="s">
        <v>50</v>
      </c>
      <c r="G17" s="37">
        <f>SUM(H17:AZ17)</f>
        <v>21221.776999764639</v>
      </c>
      <c r="H17" s="24">
        <f>H13</f>
        <v>0</v>
      </c>
      <c r="I17" s="24">
        <f t="shared" ref="I17:AZ17" si="8">I13</f>
        <v>0</v>
      </c>
      <c r="J17" s="24">
        <f t="shared" si="8"/>
        <v>0</v>
      </c>
      <c r="K17" s="24">
        <f t="shared" si="8"/>
        <v>0</v>
      </c>
      <c r="L17" s="24">
        <f t="shared" si="8"/>
        <v>0</v>
      </c>
      <c r="M17" s="24">
        <f t="shared" si="8"/>
        <v>0</v>
      </c>
      <c r="N17" s="24">
        <f t="shared" si="8"/>
        <v>0</v>
      </c>
      <c r="O17" s="24">
        <f t="shared" si="8"/>
        <v>0</v>
      </c>
      <c r="P17" s="24">
        <f t="shared" si="8"/>
        <v>0</v>
      </c>
      <c r="Q17" s="24">
        <f t="shared" si="8"/>
        <v>0</v>
      </c>
      <c r="R17" s="24">
        <f t="shared" si="8"/>
        <v>0</v>
      </c>
      <c r="S17" s="24">
        <f t="shared" si="8"/>
        <v>0</v>
      </c>
      <c r="T17" s="24">
        <f t="shared" si="8"/>
        <v>0</v>
      </c>
      <c r="U17" s="24">
        <f t="shared" si="8"/>
        <v>0</v>
      </c>
      <c r="V17" s="24">
        <f t="shared" si="8"/>
        <v>0</v>
      </c>
      <c r="W17" s="24">
        <f t="shared" si="8"/>
        <v>0</v>
      </c>
      <c r="X17" s="24">
        <f t="shared" si="8"/>
        <v>0</v>
      </c>
      <c r="Y17" s="24">
        <f t="shared" si="8"/>
        <v>0</v>
      </c>
      <c r="Z17" s="24">
        <f t="shared" si="8"/>
        <v>0</v>
      </c>
      <c r="AA17" s="24">
        <f t="shared" si="8"/>
        <v>0</v>
      </c>
      <c r="AB17" s="24">
        <f t="shared" si="8"/>
        <v>0</v>
      </c>
      <c r="AC17" s="24">
        <f t="shared" si="8"/>
        <v>0</v>
      </c>
      <c r="AD17" s="24">
        <f t="shared" si="8"/>
        <v>0</v>
      </c>
      <c r="AE17" s="24">
        <f t="shared" si="8"/>
        <v>0</v>
      </c>
      <c r="AF17" s="24">
        <f t="shared" si="8"/>
        <v>0</v>
      </c>
      <c r="AG17" s="24">
        <f t="shared" si="8"/>
        <v>0</v>
      </c>
      <c r="AH17" s="24">
        <f t="shared" si="8"/>
        <v>0</v>
      </c>
      <c r="AI17" s="24">
        <f t="shared" si="8"/>
        <v>0</v>
      </c>
      <c r="AJ17" s="24">
        <f t="shared" si="8"/>
        <v>0</v>
      </c>
      <c r="AK17" s="24">
        <f t="shared" si="8"/>
        <v>0</v>
      </c>
      <c r="AL17" s="24">
        <f t="shared" si="8"/>
        <v>0</v>
      </c>
      <c r="AM17" s="24">
        <f t="shared" si="8"/>
        <v>0</v>
      </c>
      <c r="AN17" s="24">
        <f t="shared" si="8"/>
        <v>0</v>
      </c>
      <c r="AO17" s="24">
        <f t="shared" si="8"/>
        <v>0</v>
      </c>
      <c r="AP17" s="24">
        <f t="shared" si="8"/>
        <v>0</v>
      </c>
      <c r="AQ17" s="24">
        <f t="shared" si="8"/>
        <v>0</v>
      </c>
      <c r="AR17" s="24">
        <f t="shared" si="8"/>
        <v>0</v>
      </c>
      <c r="AS17" s="24">
        <f t="shared" si="8"/>
        <v>0</v>
      </c>
      <c r="AT17" s="24">
        <f t="shared" si="8"/>
        <v>0</v>
      </c>
      <c r="AU17" s="24">
        <f t="shared" si="8"/>
        <v>0</v>
      </c>
      <c r="AV17" s="24">
        <f t="shared" si="8"/>
        <v>0</v>
      </c>
      <c r="AW17" s="24">
        <f t="shared" si="8"/>
        <v>0</v>
      </c>
      <c r="AX17" s="24">
        <f t="shared" si="8"/>
        <v>0</v>
      </c>
      <c r="AY17" s="24">
        <f t="shared" si="8"/>
        <v>21221.776999764639</v>
      </c>
      <c r="AZ17" s="24">
        <f t="shared" si="8"/>
        <v>0</v>
      </c>
    </row>
    <row r="18" spans="1:52" x14ac:dyDescent="0.2">
      <c r="A18" s="26" t="s">
        <v>43</v>
      </c>
      <c r="B18" s="8" t="s">
        <v>53</v>
      </c>
      <c r="C18" s="23">
        <f>Inputs!C16</f>
        <v>0.1</v>
      </c>
      <c r="G18" s="37">
        <f>SUM(H18:AZ18)</f>
        <v>212217.76999764639</v>
      </c>
      <c r="H18" s="24">
        <f t="shared" ref="H18:AZ18" si="9">H17/$C$18</f>
        <v>0</v>
      </c>
      <c r="I18" s="24">
        <f t="shared" si="9"/>
        <v>0</v>
      </c>
      <c r="J18" s="24">
        <f t="shared" si="9"/>
        <v>0</v>
      </c>
      <c r="K18" s="24">
        <f t="shared" si="9"/>
        <v>0</v>
      </c>
      <c r="L18" s="24">
        <f t="shared" si="9"/>
        <v>0</v>
      </c>
      <c r="M18" s="24">
        <f t="shared" si="9"/>
        <v>0</v>
      </c>
      <c r="N18" s="24">
        <f t="shared" si="9"/>
        <v>0</v>
      </c>
      <c r="O18" s="24">
        <f t="shared" si="9"/>
        <v>0</v>
      </c>
      <c r="P18" s="24">
        <f t="shared" si="9"/>
        <v>0</v>
      </c>
      <c r="Q18" s="24">
        <f t="shared" si="9"/>
        <v>0</v>
      </c>
      <c r="R18" s="24">
        <f t="shared" si="9"/>
        <v>0</v>
      </c>
      <c r="S18" s="24">
        <f t="shared" si="9"/>
        <v>0</v>
      </c>
      <c r="T18" s="24">
        <f t="shared" si="9"/>
        <v>0</v>
      </c>
      <c r="U18" s="24">
        <f t="shared" si="9"/>
        <v>0</v>
      </c>
      <c r="V18" s="24">
        <f t="shared" si="9"/>
        <v>0</v>
      </c>
      <c r="W18" s="24">
        <f t="shared" si="9"/>
        <v>0</v>
      </c>
      <c r="X18" s="24">
        <f t="shared" si="9"/>
        <v>0</v>
      </c>
      <c r="Y18" s="24">
        <f t="shared" si="9"/>
        <v>0</v>
      </c>
      <c r="Z18" s="24">
        <f t="shared" si="9"/>
        <v>0</v>
      </c>
      <c r="AA18" s="24">
        <f t="shared" si="9"/>
        <v>0</v>
      </c>
      <c r="AB18" s="24">
        <f t="shared" si="9"/>
        <v>0</v>
      </c>
      <c r="AC18" s="24">
        <f t="shared" si="9"/>
        <v>0</v>
      </c>
      <c r="AD18" s="24">
        <f t="shared" si="9"/>
        <v>0</v>
      </c>
      <c r="AE18" s="24">
        <f t="shared" si="9"/>
        <v>0</v>
      </c>
      <c r="AF18" s="24">
        <f t="shared" si="9"/>
        <v>0</v>
      </c>
      <c r="AG18" s="24">
        <f t="shared" si="9"/>
        <v>0</v>
      </c>
      <c r="AH18" s="24">
        <f t="shared" si="9"/>
        <v>0</v>
      </c>
      <c r="AI18" s="24">
        <f t="shared" si="9"/>
        <v>0</v>
      </c>
      <c r="AJ18" s="24">
        <f t="shared" si="9"/>
        <v>0</v>
      </c>
      <c r="AK18" s="24">
        <f t="shared" si="9"/>
        <v>0</v>
      </c>
      <c r="AL18" s="24">
        <f t="shared" si="9"/>
        <v>0</v>
      </c>
      <c r="AM18" s="24">
        <f t="shared" si="9"/>
        <v>0</v>
      </c>
      <c r="AN18" s="24">
        <f t="shared" si="9"/>
        <v>0</v>
      </c>
      <c r="AO18" s="24">
        <f t="shared" si="9"/>
        <v>0</v>
      </c>
      <c r="AP18" s="24">
        <f t="shared" si="9"/>
        <v>0</v>
      </c>
      <c r="AQ18" s="24">
        <f t="shared" si="9"/>
        <v>0</v>
      </c>
      <c r="AR18" s="24">
        <f t="shared" si="9"/>
        <v>0</v>
      </c>
      <c r="AS18" s="24">
        <f t="shared" si="9"/>
        <v>0</v>
      </c>
      <c r="AT18" s="24">
        <f t="shared" si="9"/>
        <v>0</v>
      </c>
      <c r="AU18" s="24">
        <f t="shared" si="9"/>
        <v>0</v>
      </c>
      <c r="AV18" s="24">
        <f t="shared" si="9"/>
        <v>0</v>
      </c>
      <c r="AW18" s="24">
        <f t="shared" si="9"/>
        <v>0</v>
      </c>
      <c r="AX18" s="24">
        <f t="shared" si="9"/>
        <v>0</v>
      </c>
      <c r="AY18" s="24">
        <f t="shared" si="9"/>
        <v>212217.76999764639</v>
      </c>
      <c r="AZ18" s="24">
        <f t="shared" si="9"/>
        <v>0</v>
      </c>
    </row>
    <row r="19" spans="1:52" x14ac:dyDescent="0.2">
      <c r="B19" s="8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</row>
    <row r="20" spans="1:52" ht="15" x14ac:dyDescent="0.25">
      <c r="A20" s="22" t="str">
        <f>Inputs!C10</f>
        <v>Perpetuity with growth</v>
      </c>
      <c r="B20" s="8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</row>
    <row r="21" spans="1:52" x14ac:dyDescent="0.2">
      <c r="A21" s="26" t="s">
        <v>76</v>
      </c>
      <c r="B21" s="8" t="s">
        <v>53</v>
      </c>
      <c r="C21" s="14" t="s">
        <v>51</v>
      </c>
      <c r="G21" s="37">
        <f>SUM(H21:AZ21)</f>
        <v>21221.776999764639</v>
      </c>
      <c r="H21" s="24">
        <f>H17</f>
        <v>0</v>
      </c>
      <c r="I21" s="24">
        <f t="shared" ref="I21:AZ21" si="10">I17</f>
        <v>0</v>
      </c>
      <c r="J21" s="24">
        <f t="shared" si="10"/>
        <v>0</v>
      </c>
      <c r="K21" s="24">
        <f t="shared" si="10"/>
        <v>0</v>
      </c>
      <c r="L21" s="24">
        <f t="shared" si="10"/>
        <v>0</v>
      </c>
      <c r="M21" s="24">
        <f t="shared" si="10"/>
        <v>0</v>
      </c>
      <c r="N21" s="24">
        <f t="shared" si="10"/>
        <v>0</v>
      </c>
      <c r="O21" s="24">
        <f t="shared" si="10"/>
        <v>0</v>
      </c>
      <c r="P21" s="24">
        <f t="shared" si="10"/>
        <v>0</v>
      </c>
      <c r="Q21" s="24">
        <f t="shared" si="10"/>
        <v>0</v>
      </c>
      <c r="R21" s="24">
        <f t="shared" si="10"/>
        <v>0</v>
      </c>
      <c r="S21" s="24">
        <f t="shared" si="10"/>
        <v>0</v>
      </c>
      <c r="T21" s="24">
        <f t="shared" si="10"/>
        <v>0</v>
      </c>
      <c r="U21" s="24">
        <f t="shared" si="10"/>
        <v>0</v>
      </c>
      <c r="V21" s="24">
        <f t="shared" si="10"/>
        <v>0</v>
      </c>
      <c r="W21" s="24">
        <f t="shared" si="10"/>
        <v>0</v>
      </c>
      <c r="X21" s="24">
        <f t="shared" si="10"/>
        <v>0</v>
      </c>
      <c r="Y21" s="24">
        <f t="shared" si="10"/>
        <v>0</v>
      </c>
      <c r="Z21" s="24">
        <f t="shared" si="10"/>
        <v>0</v>
      </c>
      <c r="AA21" s="24">
        <f t="shared" si="10"/>
        <v>0</v>
      </c>
      <c r="AB21" s="24">
        <f t="shared" si="10"/>
        <v>0</v>
      </c>
      <c r="AC21" s="24">
        <f t="shared" si="10"/>
        <v>0</v>
      </c>
      <c r="AD21" s="24">
        <f t="shared" si="10"/>
        <v>0</v>
      </c>
      <c r="AE21" s="24">
        <f t="shared" si="10"/>
        <v>0</v>
      </c>
      <c r="AF21" s="24">
        <f t="shared" si="10"/>
        <v>0</v>
      </c>
      <c r="AG21" s="24">
        <f t="shared" si="10"/>
        <v>0</v>
      </c>
      <c r="AH21" s="24">
        <f t="shared" si="10"/>
        <v>0</v>
      </c>
      <c r="AI21" s="24">
        <f t="shared" si="10"/>
        <v>0</v>
      </c>
      <c r="AJ21" s="24">
        <f t="shared" si="10"/>
        <v>0</v>
      </c>
      <c r="AK21" s="24">
        <f t="shared" si="10"/>
        <v>0</v>
      </c>
      <c r="AL21" s="24">
        <f t="shared" si="10"/>
        <v>0</v>
      </c>
      <c r="AM21" s="24">
        <f t="shared" si="10"/>
        <v>0</v>
      </c>
      <c r="AN21" s="24">
        <f t="shared" si="10"/>
        <v>0</v>
      </c>
      <c r="AO21" s="24">
        <f t="shared" si="10"/>
        <v>0</v>
      </c>
      <c r="AP21" s="24">
        <f t="shared" si="10"/>
        <v>0</v>
      </c>
      <c r="AQ21" s="24">
        <f t="shared" si="10"/>
        <v>0</v>
      </c>
      <c r="AR21" s="24">
        <f t="shared" si="10"/>
        <v>0</v>
      </c>
      <c r="AS21" s="24">
        <f t="shared" si="10"/>
        <v>0</v>
      </c>
      <c r="AT21" s="24">
        <f t="shared" si="10"/>
        <v>0</v>
      </c>
      <c r="AU21" s="24">
        <f t="shared" si="10"/>
        <v>0</v>
      </c>
      <c r="AV21" s="24">
        <f t="shared" si="10"/>
        <v>0</v>
      </c>
      <c r="AW21" s="24">
        <f t="shared" si="10"/>
        <v>0</v>
      </c>
      <c r="AX21" s="24">
        <f t="shared" si="10"/>
        <v>0</v>
      </c>
      <c r="AY21" s="24">
        <f t="shared" si="10"/>
        <v>21221.776999764639</v>
      </c>
      <c r="AZ21" s="24">
        <f t="shared" si="10"/>
        <v>0</v>
      </c>
    </row>
    <row r="22" spans="1:52" x14ac:dyDescent="0.2">
      <c r="A22" s="26" t="s">
        <v>77</v>
      </c>
      <c r="B22" s="8" t="s">
        <v>53</v>
      </c>
      <c r="C22" s="23">
        <f>Inputs!C17</f>
        <v>0.03</v>
      </c>
      <c r="G22" s="37">
        <f>SUM(H22:AZ22)</f>
        <v>21858.430309757579</v>
      </c>
      <c r="H22" s="24">
        <f>H21*(1+$C$22)</f>
        <v>0</v>
      </c>
      <c r="I22" s="24">
        <f t="shared" ref="I22:AZ22" si="11">I21*(1+$C$22)</f>
        <v>0</v>
      </c>
      <c r="J22" s="24">
        <f t="shared" si="11"/>
        <v>0</v>
      </c>
      <c r="K22" s="24">
        <f t="shared" si="11"/>
        <v>0</v>
      </c>
      <c r="L22" s="24">
        <f t="shared" si="11"/>
        <v>0</v>
      </c>
      <c r="M22" s="24">
        <f t="shared" si="11"/>
        <v>0</v>
      </c>
      <c r="N22" s="24">
        <f t="shared" si="11"/>
        <v>0</v>
      </c>
      <c r="O22" s="24">
        <f t="shared" si="11"/>
        <v>0</v>
      </c>
      <c r="P22" s="24">
        <f t="shared" si="11"/>
        <v>0</v>
      </c>
      <c r="Q22" s="24">
        <f t="shared" si="11"/>
        <v>0</v>
      </c>
      <c r="R22" s="24">
        <f t="shared" si="11"/>
        <v>0</v>
      </c>
      <c r="S22" s="24">
        <f t="shared" si="11"/>
        <v>0</v>
      </c>
      <c r="T22" s="24">
        <f t="shared" si="11"/>
        <v>0</v>
      </c>
      <c r="U22" s="24">
        <f t="shared" si="11"/>
        <v>0</v>
      </c>
      <c r="V22" s="24">
        <f t="shared" si="11"/>
        <v>0</v>
      </c>
      <c r="W22" s="24">
        <f t="shared" si="11"/>
        <v>0</v>
      </c>
      <c r="X22" s="24">
        <f t="shared" si="11"/>
        <v>0</v>
      </c>
      <c r="Y22" s="24">
        <f t="shared" si="11"/>
        <v>0</v>
      </c>
      <c r="Z22" s="24">
        <f t="shared" si="11"/>
        <v>0</v>
      </c>
      <c r="AA22" s="24">
        <f t="shared" si="11"/>
        <v>0</v>
      </c>
      <c r="AB22" s="24">
        <f t="shared" si="11"/>
        <v>0</v>
      </c>
      <c r="AC22" s="24">
        <f t="shared" si="11"/>
        <v>0</v>
      </c>
      <c r="AD22" s="24">
        <f t="shared" si="11"/>
        <v>0</v>
      </c>
      <c r="AE22" s="24">
        <f t="shared" si="11"/>
        <v>0</v>
      </c>
      <c r="AF22" s="24">
        <f t="shared" si="11"/>
        <v>0</v>
      </c>
      <c r="AG22" s="24">
        <f t="shared" si="11"/>
        <v>0</v>
      </c>
      <c r="AH22" s="24">
        <f t="shared" si="11"/>
        <v>0</v>
      </c>
      <c r="AI22" s="24">
        <f t="shared" si="11"/>
        <v>0</v>
      </c>
      <c r="AJ22" s="24">
        <f t="shared" si="11"/>
        <v>0</v>
      </c>
      <c r="AK22" s="24">
        <f t="shared" si="11"/>
        <v>0</v>
      </c>
      <c r="AL22" s="24">
        <f t="shared" si="11"/>
        <v>0</v>
      </c>
      <c r="AM22" s="24">
        <f t="shared" si="11"/>
        <v>0</v>
      </c>
      <c r="AN22" s="24">
        <f t="shared" si="11"/>
        <v>0</v>
      </c>
      <c r="AO22" s="24">
        <f t="shared" si="11"/>
        <v>0</v>
      </c>
      <c r="AP22" s="24">
        <f t="shared" si="11"/>
        <v>0</v>
      </c>
      <c r="AQ22" s="24">
        <f t="shared" si="11"/>
        <v>0</v>
      </c>
      <c r="AR22" s="24">
        <f t="shared" si="11"/>
        <v>0</v>
      </c>
      <c r="AS22" s="24">
        <f t="shared" si="11"/>
        <v>0</v>
      </c>
      <c r="AT22" s="24">
        <f t="shared" si="11"/>
        <v>0</v>
      </c>
      <c r="AU22" s="24">
        <f t="shared" si="11"/>
        <v>0</v>
      </c>
      <c r="AV22" s="24">
        <f t="shared" si="11"/>
        <v>0</v>
      </c>
      <c r="AW22" s="24">
        <f t="shared" si="11"/>
        <v>0</v>
      </c>
      <c r="AX22" s="24">
        <f t="shared" si="11"/>
        <v>0</v>
      </c>
      <c r="AY22" s="24">
        <f t="shared" si="11"/>
        <v>21858.430309757579</v>
      </c>
      <c r="AZ22" s="24">
        <f t="shared" si="11"/>
        <v>0</v>
      </c>
    </row>
    <row r="23" spans="1:52" x14ac:dyDescent="0.2">
      <c r="A23" s="26" t="s">
        <v>43</v>
      </c>
      <c r="B23" s="8" t="s">
        <v>53</v>
      </c>
      <c r="G23" s="37">
        <f>SUM(H23:AZ23)</f>
        <v>312263.29013939394</v>
      </c>
      <c r="H23" s="24">
        <f t="shared" ref="H23:AZ23" si="12">H22/($C$18-$C$22)</f>
        <v>0</v>
      </c>
      <c r="I23" s="24">
        <f t="shared" si="12"/>
        <v>0</v>
      </c>
      <c r="J23" s="24">
        <f t="shared" si="12"/>
        <v>0</v>
      </c>
      <c r="K23" s="24">
        <f t="shared" si="12"/>
        <v>0</v>
      </c>
      <c r="L23" s="24">
        <f t="shared" si="12"/>
        <v>0</v>
      </c>
      <c r="M23" s="24">
        <f t="shared" si="12"/>
        <v>0</v>
      </c>
      <c r="N23" s="24">
        <f t="shared" si="12"/>
        <v>0</v>
      </c>
      <c r="O23" s="24">
        <f t="shared" si="12"/>
        <v>0</v>
      </c>
      <c r="P23" s="24">
        <f t="shared" si="12"/>
        <v>0</v>
      </c>
      <c r="Q23" s="24">
        <f t="shared" si="12"/>
        <v>0</v>
      </c>
      <c r="R23" s="24">
        <f t="shared" si="12"/>
        <v>0</v>
      </c>
      <c r="S23" s="24">
        <f t="shared" si="12"/>
        <v>0</v>
      </c>
      <c r="T23" s="24">
        <f t="shared" si="12"/>
        <v>0</v>
      </c>
      <c r="U23" s="24">
        <f t="shared" si="12"/>
        <v>0</v>
      </c>
      <c r="V23" s="24">
        <f t="shared" si="12"/>
        <v>0</v>
      </c>
      <c r="W23" s="24">
        <f t="shared" si="12"/>
        <v>0</v>
      </c>
      <c r="X23" s="24">
        <f t="shared" si="12"/>
        <v>0</v>
      </c>
      <c r="Y23" s="24">
        <f t="shared" si="12"/>
        <v>0</v>
      </c>
      <c r="Z23" s="24">
        <f t="shared" si="12"/>
        <v>0</v>
      </c>
      <c r="AA23" s="24">
        <f t="shared" si="12"/>
        <v>0</v>
      </c>
      <c r="AB23" s="24">
        <f t="shared" si="12"/>
        <v>0</v>
      </c>
      <c r="AC23" s="24">
        <f t="shared" si="12"/>
        <v>0</v>
      </c>
      <c r="AD23" s="24">
        <f t="shared" si="12"/>
        <v>0</v>
      </c>
      <c r="AE23" s="24">
        <f t="shared" si="12"/>
        <v>0</v>
      </c>
      <c r="AF23" s="24">
        <f t="shared" si="12"/>
        <v>0</v>
      </c>
      <c r="AG23" s="24">
        <f t="shared" si="12"/>
        <v>0</v>
      </c>
      <c r="AH23" s="24">
        <f t="shared" si="12"/>
        <v>0</v>
      </c>
      <c r="AI23" s="24">
        <f t="shared" si="12"/>
        <v>0</v>
      </c>
      <c r="AJ23" s="24">
        <f t="shared" si="12"/>
        <v>0</v>
      </c>
      <c r="AK23" s="24">
        <f t="shared" si="12"/>
        <v>0</v>
      </c>
      <c r="AL23" s="24">
        <f t="shared" si="12"/>
        <v>0</v>
      </c>
      <c r="AM23" s="24">
        <f t="shared" si="12"/>
        <v>0</v>
      </c>
      <c r="AN23" s="24">
        <f t="shared" si="12"/>
        <v>0</v>
      </c>
      <c r="AO23" s="24">
        <f t="shared" si="12"/>
        <v>0</v>
      </c>
      <c r="AP23" s="24">
        <f t="shared" si="12"/>
        <v>0</v>
      </c>
      <c r="AQ23" s="24">
        <f t="shared" si="12"/>
        <v>0</v>
      </c>
      <c r="AR23" s="24">
        <f t="shared" si="12"/>
        <v>0</v>
      </c>
      <c r="AS23" s="24">
        <f t="shared" si="12"/>
        <v>0</v>
      </c>
      <c r="AT23" s="24">
        <f t="shared" si="12"/>
        <v>0</v>
      </c>
      <c r="AU23" s="24">
        <f t="shared" si="12"/>
        <v>0</v>
      </c>
      <c r="AV23" s="24">
        <f t="shared" si="12"/>
        <v>0</v>
      </c>
      <c r="AW23" s="24">
        <f t="shared" si="12"/>
        <v>0</v>
      </c>
      <c r="AX23" s="24">
        <f t="shared" si="12"/>
        <v>0</v>
      </c>
      <c r="AY23" s="24">
        <f t="shared" si="12"/>
        <v>312263.29013939394</v>
      </c>
      <c r="AZ23" s="24">
        <f t="shared" si="12"/>
        <v>0</v>
      </c>
    </row>
    <row r="24" spans="1:52" x14ac:dyDescent="0.2">
      <c r="B24" s="8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</row>
    <row r="25" spans="1:52" x14ac:dyDescent="0.2">
      <c r="B25" s="8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</row>
    <row r="26" spans="1:52" x14ac:dyDescent="0.2">
      <c r="B26" s="8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</row>
    <row r="27" spans="1:52" x14ac:dyDescent="0.2">
      <c r="B27" s="8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</row>
    <row r="28" spans="1:52" x14ac:dyDescent="0.2">
      <c r="B28" s="8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</row>
    <row r="29" spans="1:52" ht="15" x14ac:dyDescent="0.25">
      <c r="A29" s="22" t="s">
        <v>59</v>
      </c>
      <c r="B29" s="8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</row>
    <row r="30" spans="1:52" x14ac:dyDescent="0.2">
      <c r="A30" s="26" t="s">
        <v>42</v>
      </c>
      <c r="B30" s="8" t="s">
        <v>53</v>
      </c>
      <c r="C30" s="49" t="str">
        <f>Inputs!C12</f>
        <v>Perpetuity</v>
      </c>
      <c r="G30" s="37">
        <f>SUM(H30:AZ30)</f>
        <v>212217.76999764639</v>
      </c>
      <c r="H30" s="24">
        <f t="shared" ref="H30:AZ30" si="13">IF($C$30=$A$11,H14,IF($C$30=$A$16,H18,H23))</f>
        <v>0</v>
      </c>
      <c r="I30" s="24">
        <f t="shared" si="13"/>
        <v>0</v>
      </c>
      <c r="J30" s="24">
        <f t="shared" si="13"/>
        <v>0</v>
      </c>
      <c r="K30" s="24">
        <f t="shared" si="13"/>
        <v>0</v>
      </c>
      <c r="L30" s="24">
        <f t="shared" si="13"/>
        <v>0</v>
      </c>
      <c r="M30" s="24">
        <f t="shared" si="13"/>
        <v>0</v>
      </c>
      <c r="N30" s="24">
        <f t="shared" si="13"/>
        <v>0</v>
      </c>
      <c r="O30" s="24">
        <f t="shared" si="13"/>
        <v>0</v>
      </c>
      <c r="P30" s="24">
        <f t="shared" si="13"/>
        <v>0</v>
      </c>
      <c r="Q30" s="24">
        <f t="shared" si="13"/>
        <v>0</v>
      </c>
      <c r="R30" s="24">
        <f t="shared" si="13"/>
        <v>0</v>
      </c>
      <c r="S30" s="24">
        <f t="shared" si="13"/>
        <v>0</v>
      </c>
      <c r="T30" s="24">
        <f t="shared" si="13"/>
        <v>0</v>
      </c>
      <c r="U30" s="24">
        <f t="shared" si="13"/>
        <v>0</v>
      </c>
      <c r="V30" s="24">
        <f t="shared" si="13"/>
        <v>0</v>
      </c>
      <c r="W30" s="24">
        <f t="shared" si="13"/>
        <v>0</v>
      </c>
      <c r="X30" s="24">
        <f t="shared" si="13"/>
        <v>0</v>
      </c>
      <c r="Y30" s="24">
        <f t="shared" si="13"/>
        <v>0</v>
      </c>
      <c r="Z30" s="24">
        <f t="shared" si="13"/>
        <v>0</v>
      </c>
      <c r="AA30" s="24">
        <f t="shared" si="13"/>
        <v>0</v>
      </c>
      <c r="AB30" s="24">
        <f t="shared" si="13"/>
        <v>0</v>
      </c>
      <c r="AC30" s="24">
        <f t="shared" si="13"/>
        <v>0</v>
      </c>
      <c r="AD30" s="24">
        <f t="shared" si="13"/>
        <v>0</v>
      </c>
      <c r="AE30" s="24">
        <f t="shared" si="13"/>
        <v>0</v>
      </c>
      <c r="AF30" s="24">
        <f t="shared" si="13"/>
        <v>0</v>
      </c>
      <c r="AG30" s="24">
        <f t="shared" si="13"/>
        <v>0</v>
      </c>
      <c r="AH30" s="24">
        <f t="shared" si="13"/>
        <v>0</v>
      </c>
      <c r="AI30" s="24">
        <f t="shared" si="13"/>
        <v>0</v>
      </c>
      <c r="AJ30" s="24">
        <f t="shared" si="13"/>
        <v>0</v>
      </c>
      <c r="AK30" s="24">
        <f t="shared" si="13"/>
        <v>0</v>
      </c>
      <c r="AL30" s="24">
        <f t="shared" si="13"/>
        <v>0</v>
      </c>
      <c r="AM30" s="24">
        <f t="shared" si="13"/>
        <v>0</v>
      </c>
      <c r="AN30" s="24">
        <f t="shared" si="13"/>
        <v>0</v>
      </c>
      <c r="AO30" s="24">
        <f t="shared" si="13"/>
        <v>0</v>
      </c>
      <c r="AP30" s="24">
        <f t="shared" si="13"/>
        <v>0</v>
      </c>
      <c r="AQ30" s="24">
        <f t="shared" si="13"/>
        <v>0</v>
      </c>
      <c r="AR30" s="24">
        <f t="shared" si="13"/>
        <v>0</v>
      </c>
      <c r="AS30" s="24">
        <f t="shared" si="13"/>
        <v>0</v>
      </c>
      <c r="AT30" s="24">
        <f t="shared" si="13"/>
        <v>0</v>
      </c>
      <c r="AU30" s="24">
        <f t="shared" si="13"/>
        <v>0</v>
      </c>
      <c r="AV30" s="24">
        <f t="shared" si="13"/>
        <v>0</v>
      </c>
      <c r="AW30" s="24">
        <f t="shared" si="13"/>
        <v>0</v>
      </c>
      <c r="AX30" s="24">
        <f t="shared" si="13"/>
        <v>0</v>
      </c>
      <c r="AY30" s="24">
        <f t="shared" si="13"/>
        <v>212217.76999764639</v>
      </c>
      <c r="AZ30" s="24">
        <f t="shared" si="13"/>
        <v>0</v>
      </c>
    </row>
    <row r="31" spans="1:52" x14ac:dyDescent="0.2">
      <c r="B31" s="8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</row>
    <row r="32" spans="1:52" x14ac:dyDescent="0.2">
      <c r="B32" s="8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</row>
    <row r="33" spans="1:52" x14ac:dyDescent="0.2">
      <c r="B33" s="8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</row>
    <row r="34" spans="1:52" x14ac:dyDescent="0.2">
      <c r="B34" s="8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</row>
    <row r="35" spans="1:52" x14ac:dyDescent="0.2">
      <c r="B35" s="8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</row>
    <row r="36" spans="1:52" x14ac:dyDescent="0.2">
      <c r="B36" s="8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</row>
    <row r="37" spans="1:52" ht="18" x14ac:dyDescent="0.25">
      <c r="A37" s="6" t="s">
        <v>72</v>
      </c>
      <c r="B37" s="8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</row>
    <row r="38" spans="1:52" x14ac:dyDescent="0.2">
      <c r="A38" s="26" t="s">
        <v>75</v>
      </c>
      <c r="B38" s="8" t="s">
        <v>53</v>
      </c>
      <c r="C38" s="14" t="s">
        <v>61</v>
      </c>
      <c r="G38" s="37">
        <f>SUM(H38:AZ38)</f>
        <v>69972.83370511164</v>
      </c>
      <c r="H38" s="24">
        <f t="shared" ref="H38:AZ38" si="14">H57</f>
        <v>-20875.575262676368</v>
      </c>
      <c r="I38" s="24">
        <f t="shared" si="14"/>
        <v>-21033.753424635703</v>
      </c>
      <c r="J38" s="24">
        <f t="shared" si="14"/>
        <v>-21109.281619216163</v>
      </c>
      <c r="K38" s="24">
        <f t="shared" si="14"/>
        <v>-21276.61922254122</v>
      </c>
      <c r="L38" s="24">
        <f t="shared" si="14"/>
        <v>3838.8778359753392</v>
      </c>
      <c r="M38" s="24">
        <f t="shared" si="14"/>
        <v>3867.2727717812318</v>
      </c>
      <c r="N38" s="24">
        <f t="shared" si="14"/>
        <v>3896.1932484485455</v>
      </c>
      <c r="O38" s="24">
        <f t="shared" si="14"/>
        <v>3925.3300000000063</v>
      </c>
      <c r="P38" s="24">
        <f t="shared" si="14"/>
        <v>3954.0441710546002</v>
      </c>
      <c r="Q38" s="24">
        <f t="shared" si="14"/>
        <v>3983.2909549346687</v>
      </c>
      <c r="R38" s="24">
        <f t="shared" si="14"/>
        <v>4013.0790459020027</v>
      </c>
      <c r="S38" s="24">
        <f t="shared" si="14"/>
        <v>4043.0899000000049</v>
      </c>
      <c r="T38" s="24">
        <f t="shared" si="14"/>
        <v>3412.5095977041551</v>
      </c>
      <c r="U38" s="24">
        <f t="shared" si="14"/>
        <v>3437.7508257671425</v>
      </c>
      <c r="V38" s="24">
        <f t="shared" si="14"/>
        <v>3463.4592250479227</v>
      </c>
      <c r="W38" s="24">
        <f t="shared" si="14"/>
        <v>3489.3598784585338</v>
      </c>
      <c r="X38" s="24">
        <f t="shared" si="14"/>
        <v>3514.8848856352815</v>
      </c>
      <c r="Y38" s="24">
        <f t="shared" si="14"/>
        <v>3540.8833505401576</v>
      </c>
      <c r="Z38" s="24">
        <f t="shared" si="14"/>
        <v>3567.3630017993628</v>
      </c>
      <c r="AA38" s="24">
        <f t="shared" si="14"/>
        <v>3594.04067481229</v>
      </c>
      <c r="AB38" s="24">
        <f t="shared" si="14"/>
        <v>3620.3314322043398</v>
      </c>
      <c r="AC38" s="24">
        <f t="shared" si="14"/>
        <v>3647.1098510563634</v>
      </c>
      <c r="AD38" s="24">
        <f t="shared" si="14"/>
        <v>3674.3838918533415</v>
      </c>
      <c r="AE38" s="24">
        <f t="shared" si="14"/>
        <v>3701.8618950566597</v>
      </c>
      <c r="AF38" s="24">
        <f t="shared" si="14"/>
        <v>3728.9413751704706</v>
      </c>
      <c r="AG38" s="24">
        <f t="shared" si="14"/>
        <v>3756.5231465880534</v>
      </c>
      <c r="AH38" s="24">
        <f t="shared" si="14"/>
        <v>3784.6154086089446</v>
      </c>
      <c r="AI38" s="24">
        <f t="shared" si="14"/>
        <v>3812.9177519083605</v>
      </c>
      <c r="AJ38" s="24">
        <f t="shared" si="14"/>
        <v>3841.1206693817876</v>
      </c>
      <c r="AK38" s="24">
        <f t="shared" si="14"/>
        <v>3869.5321946998547</v>
      </c>
      <c r="AL38" s="24">
        <f t="shared" si="14"/>
        <v>3898.4695679223541</v>
      </c>
      <c r="AM38" s="24">
        <f t="shared" si="14"/>
        <v>3927.6233423858516</v>
      </c>
      <c r="AN38" s="24">
        <f t="shared" si="14"/>
        <v>3956.3542894632419</v>
      </c>
      <c r="AO38" s="24">
        <f t="shared" si="14"/>
        <v>3985.6181605408506</v>
      </c>
      <c r="AP38" s="24">
        <f t="shared" si="14"/>
        <v>4015.4236549600246</v>
      </c>
      <c r="AQ38" s="24">
        <f t="shared" si="14"/>
        <v>4045.4520426574295</v>
      </c>
      <c r="AR38" s="24">
        <f t="shared" si="14"/>
        <v>4075.0449181471399</v>
      </c>
      <c r="AS38" s="24">
        <f t="shared" si="14"/>
        <v>4105.1867053570768</v>
      </c>
      <c r="AT38" s="24">
        <f t="shared" si="14"/>
        <v>4135.8863646088266</v>
      </c>
      <c r="AU38" s="24">
        <f t="shared" si="14"/>
        <v>4166.8156039371534</v>
      </c>
      <c r="AV38" s="24">
        <f t="shared" si="14"/>
        <v>4197.2962656915561</v>
      </c>
      <c r="AW38" s="24">
        <f t="shared" si="14"/>
        <v>4228.3423065177922</v>
      </c>
      <c r="AX38" s="24">
        <f t="shared" si="14"/>
        <v>4259.9629555470947</v>
      </c>
      <c r="AY38" s="24">
        <f t="shared" si="14"/>
        <v>4291.8200720552686</v>
      </c>
      <c r="AZ38" s="24">
        <f t="shared" si="14"/>
        <v>0</v>
      </c>
    </row>
    <row r="39" spans="1:52" x14ac:dyDescent="0.2">
      <c r="A39" s="26" t="s">
        <v>43</v>
      </c>
      <c r="B39" s="8" t="s">
        <v>53</v>
      </c>
      <c r="C39" s="50">
        <f>Inputs!C6</f>
        <v>1</v>
      </c>
      <c r="G39" s="37">
        <f>SUM(H39:AZ39)</f>
        <v>212217.76999764639</v>
      </c>
      <c r="H39" s="24">
        <f>H30*$C$39</f>
        <v>0</v>
      </c>
      <c r="I39" s="24">
        <f t="shared" ref="I39:AZ39" si="15">I30*$C$39</f>
        <v>0</v>
      </c>
      <c r="J39" s="24">
        <f t="shared" si="15"/>
        <v>0</v>
      </c>
      <c r="K39" s="24">
        <f t="shared" si="15"/>
        <v>0</v>
      </c>
      <c r="L39" s="24">
        <f t="shared" si="15"/>
        <v>0</v>
      </c>
      <c r="M39" s="24">
        <f t="shared" si="15"/>
        <v>0</v>
      </c>
      <c r="N39" s="24">
        <f t="shared" si="15"/>
        <v>0</v>
      </c>
      <c r="O39" s="24">
        <f t="shared" si="15"/>
        <v>0</v>
      </c>
      <c r="P39" s="24">
        <f t="shared" si="15"/>
        <v>0</v>
      </c>
      <c r="Q39" s="24">
        <f t="shared" si="15"/>
        <v>0</v>
      </c>
      <c r="R39" s="24">
        <f t="shared" si="15"/>
        <v>0</v>
      </c>
      <c r="S39" s="24">
        <f t="shared" si="15"/>
        <v>0</v>
      </c>
      <c r="T39" s="24">
        <f t="shared" si="15"/>
        <v>0</v>
      </c>
      <c r="U39" s="24">
        <f t="shared" si="15"/>
        <v>0</v>
      </c>
      <c r="V39" s="24">
        <f t="shared" si="15"/>
        <v>0</v>
      </c>
      <c r="W39" s="24">
        <f t="shared" si="15"/>
        <v>0</v>
      </c>
      <c r="X39" s="24">
        <f t="shared" si="15"/>
        <v>0</v>
      </c>
      <c r="Y39" s="24">
        <f t="shared" si="15"/>
        <v>0</v>
      </c>
      <c r="Z39" s="24">
        <f t="shared" si="15"/>
        <v>0</v>
      </c>
      <c r="AA39" s="24">
        <f t="shared" si="15"/>
        <v>0</v>
      </c>
      <c r="AB39" s="24">
        <f t="shared" si="15"/>
        <v>0</v>
      </c>
      <c r="AC39" s="24">
        <f t="shared" si="15"/>
        <v>0</v>
      </c>
      <c r="AD39" s="24">
        <f t="shared" si="15"/>
        <v>0</v>
      </c>
      <c r="AE39" s="24">
        <f t="shared" si="15"/>
        <v>0</v>
      </c>
      <c r="AF39" s="24">
        <f t="shared" si="15"/>
        <v>0</v>
      </c>
      <c r="AG39" s="24">
        <f t="shared" si="15"/>
        <v>0</v>
      </c>
      <c r="AH39" s="24">
        <f t="shared" si="15"/>
        <v>0</v>
      </c>
      <c r="AI39" s="24">
        <f t="shared" si="15"/>
        <v>0</v>
      </c>
      <c r="AJ39" s="24">
        <f t="shared" si="15"/>
        <v>0</v>
      </c>
      <c r="AK39" s="24">
        <f t="shared" si="15"/>
        <v>0</v>
      </c>
      <c r="AL39" s="24">
        <f t="shared" si="15"/>
        <v>0</v>
      </c>
      <c r="AM39" s="24">
        <f t="shared" si="15"/>
        <v>0</v>
      </c>
      <c r="AN39" s="24">
        <f t="shared" si="15"/>
        <v>0</v>
      </c>
      <c r="AO39" s="24">
        <f t="shared" si="15"/>
        <v>0</v>
      </c>
      <c r="AP39" s="24">
        <f t="shared" si="15"/>
        <v>0</v>
      </c>
      <c r="AQ39" s="24">
        <f t="shared" si="15"/>
        <v>0</v>
      </c>
      <c r="AR39" s="24">
        <f t="shared" si="15"/>
        <v>0</v>
      </c>
      <c r="AS39" s="24">
        <f t="shared" si="15"/>
        <v>0</v>
      </c>
      <c r="AT39" s="24">
        <f t="shared" si="15"/>
        <v>0</v>
      </c>
      <c r="AU39" s="24">
        <f t="shared" si="15"/>
        <v>0</v>
      </c>
      <c r="AV39" s="24">
        <f t="shared" si="15"/>
        <v>0</v>
      </c>
      <c r="AW39" s="24">
        <f t="shared" si="15"/>
        <v>0</v>
      </c>
      <c r="AX39" s="24">
        <f t="shared" si="15"/>
        <v>0</v>
      </c>
      <c r="AY39" s="24">
        <f t="shared" si="15"/>
        <v>212217.76999764639</v>
      </c>
      <c r="AZ39" s="24">
        <f t="shared" si="15"/>
        <v>0</v>
      </c>
    </row>
    <row r="40" spans="1:52" x14ac:dyDescent="0.2">
      <c r="A40" s="26" t="s">
        <v>14</v>
      </c>
      <c r="B40" s="8" t="s">
        <v>53</v>
      </c>
      <c r="G40" s="37">
        <f>SUM(H40:AZ40)</f>
        <v>282190.60370275803</v>
      </c>
      <c r="H40" s="38">
        <f>SUM(H38:H39)</f>
        <v>-20875.575262676368</v>
      </c>
      <c r="I40" s="38">
        <f t="shared" ref="I40:AZ40" si="16">SUM(I38:I39)</f>
        <v>-21033.753424635703</v>
      </c>
      <c r="J40" s="38">
        <f t="shared" si="16"/>
        <v>-21109.281619216163</v>
      </c>
      <c r="K40" s="38">
        <f t="shared" si="16"/>
        <v>-21276.61922254122</v>
      </c>
      <c r="L40" s="38">
        <f t="shared" si="16"/>
        <v>3838.8778359753392</v>
      </c>
      <c r="M40" s="38">
        <f t="shared" si="16"/>
        <v>3867.2727717812318</v>
      </c>
      <c r="N40" s="38">
        <f t="shared" si="16"/>
        <v>3896.1932484485455</v>
      </c>
      <c r="O40" s="38">
        <f t="shared" si="16"/>
        <v>3925.3300000000063</v>
      </c>
      <c r="P40" s="38">
        <f t="shared" si="16"/>
        <v>3954.0441710546002</v>
      </c>
      <c r="Q40" s="38">
        <f t="shared" si="16"/>
        <v>3983.2909549346687</v>
      </c>
      <c r="R40" s="38">
        <f t="shared" si="16"/>
        <v>4013.0790459020027</v>
      </c>
      <c r="S40" s="38">
        <f t="shared" si="16"/>
        <v>4043.0899000000049</v>
      </c>
      <c r="T40" s="38">
        <f t="shared" si="16"/>
        <v>3412.5095977041551</v>
      </c>
      <c r="U40" s="38">
        <f t="shared" si="16"/>
        <v>3437.7508257671425</v>
      </c>
      <c r="V40" s="38">
        <f t="shared" si="16"/>
        <v>3463.4592250479227</v>
      </c>
      <c r="W40" s="38">
        <f t="shared" si="16"/>
        <v>3489.3598784585338</v>
      </c>
      <c r="X40" s="38">
        <f t="shared" si="16"/>
        <v>3514.8848856352815</v>
      </c>
      <c r="Y40" s="38">
        <f t="shared" si="16"/>
        <v>3540.8833505401576</v>
      </c>
      <c r="Z40" s="38">
        <f t="shared" si="16"/>
        <v>3567.3630017993628</v>
      </c>
      <c r="AA40" s="38">
        <f t="shared" si="16"/>
        <v>3594.04067481229</v>
      </c>
      <c r="AB40" s="38">
        <f t="shared" si="16"/>
        <v>3620.3314322043398</v>
      </c>
      <c r="AC40" s="38">
        <f t="shared" si="16"/>
        <v>3647.1098510563634</v>
      </c>
      <c r="AD40" s="38">
        <f t="shared" si="16"/>
        <v>3674.3838918533415</v>
      </c>
      <c r="AE40" s="38">
        <f t="shared" si="16"/>
        <v>3701.8618950566597</v>
      </c>
      <c r="AF40" s="38">
        <f t="shared" si="16"/>
        <v>3728.9413751704706</v>
      </c>
      <c r="AG40" s="38">
        <f t="shared" si="16"/>
        <v>3756.5231465880534</v>
      </c>
      <c r="AH40" s="38">
        <f t="shared" si="16"/>
        <v>3784.6154086089446</v>
      </c>
      <c r="AI40" s="38">
        <f t="shared" si="16"/>
        <v>3812.9177519083605</v>
      </c>
      <c r="AJ40" s="38">
        <f t="shared" si="16"/>
        <v>3841.1206693817876</v>
      </c>
      <c r="AK40" s="38">
        <f t="shared" si="16"/>
        <v>3869.5321946998547</v>
      </c>
      <c r="AL40" s="38">
        <f t="shared" si="16"/>
        <v>3898.4695679223541</v>
      </c>
      <c r="AM40" s="38">
        <f t="shared" si="16"/>
        <v>3927.6233423858516</v>
      </c>
      <c r="AN40" s="38">
        <f t="shared" si="16"/>
        <v>3956.3542894632419</v>
      </c>
      <c r="AO40" s="38">
        <f t="shared" si="16"/>
        <v>3985.6181605408506</v>
      </c>
      <c r="AP40" s="38">
        <f t="shared" si="16"/>
        <v>4015.4236549600246</v>
      </c>
      <c r="AQ40" s="38">
        <f t="shared" si="16"/>
        <v>4045.4520426574295</v>
      </c>
      <c r="AR40" s="38">
        <f t="shared" si="16"/>
        <v>4075.0449181471399</v>
      </c>
      <c r="AS40" s="38">
        <f t="shared" si="16"/>
        <v>4105.1867053570768</v>
      </c>
      <c r="AT40" s="38">
        <f t="shared" si="16"/>
        <v>4135.8863646088266</v>
      </c>
      <c r="AU40" s="38">
        <f t="shared" si="16"/>
        <v>4166.8156039371534</v>
      </c>
      <c r="AV40" s="38">
        <f t="shared" si="16"/>
        <v>4197.2962656915561</v>
      </c>
      <c r="AW40" s="38">
        <f t="shared" si="16"/>
        <v>4228.3423065177922</v>
      </c>
      <c r="AX40" s="38">
        <f t="shared" si="16"/>
        <v>4259.9629555470947</v>
      </c>
      <c r="AY40" s="38">
        <f t="shared" si="16"/>
        <v>216509.59006970166</v>
      </c>
      <c r="AZ40" s="38">
        <f t="shared" si="16"/>
        <v>0</v>
      </c>
    </row>
    <row r="41" spans="1:52" x14ac:dyDescent="0.2">
      <c r="B41" s="8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</row>
    <row r="42" spans="1:52" x14ac:dyDescent="0.2">
      <c r="A42" s="26" t="s">
        <v>78</v>
      </c>
      <c r="B42" s="8" t="s">
        <v>53</v>
      </c>
      <c r="G42" s="43">
        <v>0</v>
      </c>
      <c r="H42" s="24">
        <f>H40</f>
        <v>-20875.575262676368</v>
      </c>
      <c r="I42" s="24">
        <f>I40</f>
        <v>-21033.753424635703</v>
      </c>
      <c r="J42" s="24">
        <f>J40</f>
        <v>-21109.281619216163</v>
      </c>
      <c r="K42" s="24">
        <f>K40</f>
        <v>-21276.61922254122</v>
      </c>
      <c r="L42" s="24">
        <f>L40</f>
        <v>3838.8778359753392</v>
      </c>
      <c r="M42" s="24">
        <f t="shared" ref="M42:AZ42" si="17">M40</f>
        <v>3867.2727717812318</v>
      </c>
      <c r="N42" s="24">
        <f t="shared" si="17"/>
        <v>3896.1932484485455</v>
      </c>
      <c r="O42" s="24">
        <f t="shared" si="17"/>
        <v>3925.3300000000063</v>
      </c>
      <c r="P42" s="24">
        <f t="shared" si="17"/>
        <v>3954.0441710546002</v>
      </c>
      <c r="Q42" s="24">
        <f t="shared" si="17"/>
        <v>3983.2909549346687</v>
      </c>
      <c r="R42" s="24">
        <f t="shared" si="17"/>
        <v>4013.0790459020027</v>
      </c>
      <c r="S42" s="24">
        <f t="shared" si="17"/>
        <v>4043.0899000000049</v>
      </c>
      <c r="T42" s="24">
        <f t="shared" si="17"/>
        <v>3412.5095977041551</v>
      </c>
      <c r="U42" s="24">
        <f t="shared" si="17"/>
        <v>3437.7508257671425</v>
      </c>
      <c r="V42" s="24">
        <f t="shared" si="17"/>
        <v>3463.4592250479227</v>
      </c>
      <c r="W42" s="24">
        <f t="shared" si="17"/>
        <v>3489.3598784585338</v>
      </c>
      <c r="X42" s="24">
        <f t="shared" si="17"/>
        <v>3514.8848856352815</v>
      </c>
      <c r="Y42" s="24">
        <f t="shared" si="17"/>
        <v>3540.8833505401576</v>
      </c>
      <c r="Z42" s="24">
        <f t="shared" si="17"/>
        <v>3567.3630017993628</v>
      </c>
      <c r="AA42" s="24">
        <f t="shared" si="17"/>
        <v>3594.04067481229</v>
      </c>
      <c r="AB42" s="24">
        <f t="shared" si="17"/>
        <v>3620.3314322043398</v>
      </c>
      <c r="AC42" s="24">
        <f t="shared" si="17"/>
        <v>3647.1098510563634</v>
      </c>
      <c r="AD42" s="24">
        <f t="shared" si="17"/>
        <v>3674.3838918533415</v>
      </c>
      <c r="AE42" s="24">
        <f t="shared" si="17"/>
        <v>3701.8618950566597</v>
      </c>
      <c r="AF42" s="24">
        <f t="shared" si="17"/>
        <v>3728.9413751704706</v>
      </c>
      <c r="AG42" s="24">
        <f t="shared" si="17"/>
        <v>3756.5231465880534</v>
      </c>
      <c r="AH42" s="24">
        <f t="shared" si="17"/>
        <v>3784.6154086089446</v>
      </c>
      <c r="AI42" s="24">
        <f t="shared" si="17"/>
        <v>3812.9177519083605</v>
      </c>
      <c r="AJ42" s="24">
        <f t="shared" si="17"/>
        <v>3841.1206693817876</v>
      </c>
      <c r="AK42" s="24">
        <f t="shared" si="17"/>
        <v>3869.5321946998547</v>
      </c>
      <c r="AL42" s="24">
        <f t="shared" si="17"/>
        <v>3898.4695679223541</v>
      </c>
      <c r="AM42" s="24">
        <f t="shared" si="17"/>
        <v>3927.6233423858516</v>
      </c>
      <c r="AN42" s="24">
        <f t="shared" si="17"/>
        <v>3956.3542894632419</v>
      </c>
      <c r="AO42" s="24">
        <f t="shared" si="17"/>
        <v>3985.6181605408506</v>
      </c>
      <c r="AP42" s="24">
        <f t="shared" si="17"/>
        <v>4015.4236549600246</v>
      </c>
      <c r="AQ42" s="24">
        <f t="shared" si="17"/>
        <v>4045.4520426574295</v>
      </c>
      <c r="AR42" s="24">
        <f t="shared" si="17"/>
        <v>4075.0449181471399</v>
      </c>
      <c r="AS42" s="24">
        <f t="shared" si="17"/>
        <v>4105.1867053570768</v>
      </c>
      <c r="AT42" s="24">
        <f t="shared" si="17"/>
        <v>4135.8863646088266</v>
      </c>
      <c r="AU42" s="24">
        <f t="shared" si="17"/>
        <v>4166.8156039371534</v>
      </c>
      <c r="AV42" s="24">
        <f t="shared" si="17"/>
        <v>4197.2962656915561</v>
      </c>
      <c r="AW42" s="24">
        <f t="shared" si="17"/>
        <v>4228.3423065177922</v>
      </c>
      <c r="AX42" s="24">
        <f t="shared" si="17"/>
        <v>4259.9629555470947</v>
      </c>
      <c r="AY42" s="24">
        <f t="shared" si="17"/>
        <v>216509.59006970166</v>
      </c>
      <c r="AZ42" s="24">
        <f t="shared" si="17"/>
        <v>0</v>
      </c>
    </row>
    <row r="43" spans="1:52" x14ac:dyDescent="0.2">
      <c r="A43" s="26" t="s">
        <v>62</v>
      </c>
      <c r="B43" s="8" t="s">
        <v>53</v>
      </c>
      <c r="G43" s="42">
        <f>XNPV($C$18,G42:AZ42,G4:AZ4)</f>
        <v>83431.718156880001</v>
      </c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</row>
    <row r="44" spans="1:52" x14ac:dyDescent="0.2">
      <c r="B44" s="8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</row>
    <row r="45" spans="1:52" ht="18" x14ac:dyDescent="0.25">
      <c r="A45" s="6" t="s">
        <v>81</v>
      </c>
    </row>
    <row r="46" spans="1:52" ht="15" x14ac:dyDescent="0.25">
      <c r="A46" s="22" t="s">
        <v>73</v>
      </c>
    </row>
    <row r="47" spans="1:52" x14ac:dyDescent="0.2">
      <c r="A47" s="26" t="s">
        <v>48</v>
      </c>
      <c r="B47" s="8" t="s">
        <v>53</v>
      </c>
      <c r="G47" s="37">
        <f>SUM(H47:AZ47)</f>
        <v>313122.59587132529</v>
      </c>
      <c r="H47" s="39">
        <v>0</v>
      </c>
      <c r="I47" s="39">
        <v>0</v>
      </c>
      <c r="J47" s="39">
        <v>0</v>
      </c>
      <c r="K47" s="39">
        <v>0</v>
      </c>
      <c r="L47" s="39">
        <v>7392.4336706281865</v>
      </c>
      <c r="M47" s="39">
        <v>7447.1131078219651</v>
      </c>
      <c r="N47" s="39">
        <v>7502.8045662691593</v>
      </c>
      <c r="O47" s="39">
        <v>7558.9125000000076</v>
      </c>
      <c r="P47" s="39">
        <v>7614.2066807470337</v>
      </c>
      <c r="Q47" s="39">
        <v>7670.5265010566254</v>
      </c>
      <c r="R47" s="39">
        <v>7727.8887032572356</v>
      </c>
      <c r="S47" s="39">
        <v>7785.6798750000089</v>
      </c>
      <c r="T47" s="39">
        <v>7017.6608662464478</v>
      </c>
      <c r="U47" s="39">
        <v>7069.5682304082366</v>
      </c>
      <c r="V47" s="39">
        <v>7122.4363095743574</v>
      </c>
      <c r="W47" s="39">
        <v>7175.6997500558555</v>
      </c>
      <c r="X47" s="39">
        <v>7228.1906922338449</v>
      </c>
      <c r="Y47" s="39">
        <v>7281.6552773204858</v>
      </c>
      <c r="Z47" s="39">
        <v>7336.1093988615912</v>
      </c>
      <c r="AA47" s="39">
        <v>7390.9707425575325</v>
      </c>
      <c r="AB47" s="39">
        <v>7445.0364130008611</v>
      </c>
      <c r="AC47" s="39">
        <v>7500.1049356401018</v>
      </c>
      <c r="AD47" s="39">
        <v>7556.1926808274375</v>
      </c>
      <c r="AE47" s="39">
        <v>7612.6998648342587</v>
      </c>
      <c r="AF47" s="39">
        <v>7668.3875053908878</v>
      </c>
      <c r="AG47" s="39">
        <v>7725.1080837093041</v>
      </c>
      <c r="AH47" s="39">
        <v>7782.8784612522641</v>
      </c>
      <c r="AI47" s="39">
        <v>7841.0808607792897</v>
      </c>
      <c r="AJ47" s="39">
        <v>7899.0787959060963</v>
      </c>
      <c r="AK47" s="39">
        <v>7957.5057229714757</v>
      </c>
      <c r="AL47" s="39">
        <v>8017.0140308080672</v>
      </c>
      <c r="AM47" s="39">
        <v>8076.9673573257442</v>
      </c>
      <c r="AN47" s="39">
        <v>8136.0511597832801</v>
      </c>
      <c r="AO47" s="39">
        <v>8196.2308946606208</v>
      </c>
      <c r="AP47" s="39">
        <v>8257.5244517323099</v>
      </c>
      <c r="AQ47" s="39">
        <v>8319.2763780455189</v>
      </c>
      <c r="AR47" s="39">
        <v>8380.1326945767796</v>
      </c>
      <c r="AS47" s="39">
        <v>8442.1178215004402</v>
      </c>
      <c r="AT47" s="39">
        <v>8505.2501852842815</v>
      </c>
      <c r="AU47" s="39">
        <v>8568.8546693868884</v>
      </c>
      <c r="AV47" s="39">
        <v>8631.5366754140869</v>
      </c>
      <c r="AW47" s="39">
        <v>8695.381356145459</v>
      </c>
      <c r="AX47" s="39">
        <v>8760.4076908428142</v>
      </c>
      <c r="AY47" s="39">
        <v>8825.9203094684963</v>
      </c>
      <c r="AZ47" s="39">
        <v>0</v>
      </c>
    </row>
    <row r="48" spans="1:52" x14ac:dyDescent="0.2">
      <c r="A48" s="26" t="s">
        <v>66</v>
      </c>
      <c r="B48" s="8" t="s">
        <v>53</v>
      </c>
      <c r="G48" s="37">
        <f>SUM(H48:AZ48)</f>
        <v>-120287.51682859899</v>
      </c>
      <c r="H48" s="39">
        <v>0</v>
      </c>
      <c r="I48" s="39">
        <v>0</v>
      </c>
      <c r="J48" s="39">
        <v>0</v>
      </c>
      <c r="K48" s="39">
        <v>0</v>
      </c>
      <c r="L48" s="39">
        <v>-2593.8363756590124</v>
      </c>
      <c r="M48" s="39">
        <v>-2613.0221430954257</v>
      </c>
      <c r="N48" s="39">
        <v>-2632.5630057084772</v>
      </c>
      <c r="O48" s="39">
        <v>-2652.25</v>
      </c>
      <c r="P48" s="39">
        <v>-2671.651466928784</v>
      </c>
      <c r="Q48" s="39">
        <v>-2691.4128073882898</v>
      </c>
      <c r="R48" s="39">
        <v>-2711.5398958797323</v>
      </c>
      <c r="S48" s="39">
        <v>-2731.8175000000028</v>
      </c>
      <c r="T48" s="39">
        <v>-2752.023869116254</v>
      </c>
      <c r="U48" s="39">
        <v>-2772.3796981993082</v>
      </c>
      <c r="V48" s="39">
        <v>-2793.1122782644543</v>
      </c>
      <c r="W48" s="39">
        <v>-2813.9999019826882</v>
      </c>
      <c r="X48" s="39">
        <v>-2834.5845851897429</v>
      </c>
      <c r="Y48" s="39">
        <v>-2855.5510891452886</v>
      </c>
      <c r="Z48" s="39">
        <v>-2876.9056466123875</v>
      </c>
      <c r="AA48" s="39">
        <v>-2898.4198990421701</v>
      </c>
      <c r="AB48" s="39">
        <v>-2919.6221227454357</v>
      </c>
      <c r="AC48" s="39">
        <v>-2941.2176218196478</v>
      </c>
      <c r="AD48" s="39">
        <v>-2963.2128160107604</v>
      </c>
      <c r="AE48" s="39">
        <v>-2985.3724960134346</v>
      </c>
      <c r="AF48" s="39">
        <v>-3007.2107864277991</v>
      </c>
      <c r="AG48" s="39">
        <v>-3029.4541504742374</v>
      </c>
      <c r="AH48" s="39">
        <v>-3052.1092004910838</v>
      </c>
      <c r="AI48" s="39">
        <v>-3074.933670893839</v>
      </c>
      <c r="AJ48" s="39">
        <v>-3097.6779591788613</v>
      </c>
      <c r="AK48" s="39">
        <v>-3120.5904795966571</v>
      </c>
      <c r="AL48" s="39">
        <v>-3143.9270709051243</v>
      </c>
      <c r="AM48" s="39">
        <v>-3167.4381793434291</v>
      </c>
      <c r="AN48" s="39">
        <v>-3190.608297954228</v>
      </c>
      <c r="AO48" s="39">
        <v>-3214.2081939845575</v>
      </c>
      <c r="AP48" s="39">
        <v>-3238.2448830322787</v>
      </c>
      <c r="AQ48" s="39">
        <v>-3262.4613247237326</v>
      </c>
      <c r="AR48" s="39">
        <v>-3286.3265468928548</v>
      </c>
      <c r="AS48" s="39">
        <v>-3310.6344398040951</v>
      </c>
      <c r="AT48" s="39">
        <v>-3335.3922295232478</v>
      </c>
      <c r="AU48" s="39">
        <v>-3360.3351644654467</v>
      </c>
      <c r="AV48" s="39">
        <v>-3384.916343299642</v>
      </c>
      <c r="AW48" s="39">
        <v>-3409.9534729982192</v>
      </c>
      <c r="AX48" s="39">
        <v>-3435.4539964089463</v>
      </c>
      <c r="AY48" s="39">
        <v>-3461.1452193994101</v>
      </c>
      <c r="AZ48" s="39">
        <v>0</v>
      </c>
    </row>
    <row r="49" spans="1:52" x14ac:dyDescent="0.2">
      <c r="A49" s="26" t="s">
        <v>52</v>
      </c>
      <c r="B49" s="8" t="s">
        <v>53</v>
      </c>
      <c r="G49" s="37">
        <f>SUM(H49:AZ49)</f>
        <v>192835.07904272637</v>
      </c>
      <c r="H49" s="24">
        <f>SUM(H47:H48)</f>
        <v>0</v>
      </c>
      <c r="I49" s="24">
        <f t="shared" ref="I49:AY49" si="18">SUM(I47:I48)</f>
        <v>0</v>
      </c>
      <c r="J49" s="24">
        <f t="shared" si="18"/>
        <v>0</v>
      </c>
      <c r="K49" s="24">
        <f t="shared" si="18"/>
        <v>0</v>
      </c>
      <c r="L49" s="24">
        <f t="shared" si="18"/>
        <v>4798.5972949691741</v>
      </c>
      <c r="M49" s="24">
        <f t="shared" si="18"/>
        <v>4834.0909647265398</v>
      </c>
      <c r="N49" s="24">
        <f t="shared" si="18"/>
        <v>4870.241560560682</v>
      </c>
      <c r="O49" s="24">
        <f t="shared" si="18"/>
        <v>4906.6625000000076</v>
      </c>
      <c r="P49" s="24">
        <f t="shared" si="18"/>
        <v>4942.5552138182502</v>
      </c>
      <c r="Q49" s="24">
        <f t="shared" si="18"/>
        <v>4979.1136936683361</v>
      </c>
      <c r="R49" s="24">
        <f t="shared" si="18"/>
        <v>5016.3488073775034</v>
      </c>
      <c r="S49" s="24">
        <f t="shared" si="18"/>
        <v>5053.8623750000061</v>
      </c>
      <c r="T49" s="24">
        <f t="shared" si="18"/>
        <v>4265.6369971301938</v>
      </c>
      <c r="U49" s="24">
        <f t="shared" si="18"/>
        <v>4297.1885322089283</v>
      </c>
      <c r="V49" s="24">
        <f t="shared" si="18"/>
        <v>4329.3240313099031</v>
      </c>
      <c r="W49" s="24">
        <f t="shared" si="18"/>
        <v>4361.6998480731672</v>
      </c>
      <c r="X49" s="24">
        <f t="shared" si="18"/>
        <v>4393.6061070441019</v>
      </c>
      <c r="Y49" s="24">
        <f t="shared" si="18"/>
        <v>4426.1041881751971</v>
      </c>
      <c r="Z49" s="24">
        <f t="shared" si="18"/>
        <v>4459.2037522492037</v>
      </c>
      <c r="AA49" s="24">
        <f t="shared" si="18"/>
        <v>4492.5508435153624</v>
      </c>
      <c r="AB49" s="24">
        <f t="shared" si="18"/>
        <v>4525.4142902554249</v>
      </c>
      <c r="AC49" s="24">
        <f t="shared" si="18"/>
        <v>4558.8873138204544</v>
      </c>
      <c r="AD49" s="24">
        <f t="shared" si="18"/>
        <v>4592.979864816677</v>
      </c>
      <c r="AE49" s="24">
        <f t="shared" si="18"/>
        <v>4627.3273688208246</v>
      </c>
      <c r="AF49" s="24">
        <f t="shared" si="18"/>
        <v>4661.1767189630882</v>
      </c>
      <c r="AG49" s="24">
        <f t="shared" si="18"/>
        <v>4695.6539332350667</v>
      </c>
      <c r="AH49" s="24">
        <f t="shared" si="18"/>
        <v>4730.7692607611807</v>
      </c>
      <c r="AI49" s="24">
        <f t="shared" si="18"/>
        <v>4766.1471898854506</v>
      </c>
      <c r="AJ49" s="24">
        <f t="shared" si="18"/>
        <v>4801.4008367272345</v>
      </c>
      <c r="AK49" s="24">
        <f t="shared" si="18"/>
        <v>4836.9152433748186</v>
      </c>
      <c r="AL49" s="24">
        <f t="shared" si="18"/>
        <v>4873.0869599029429</v>
      </c>
      <c r="AM49" s="24">
        <f t="shared" si="18"/>
        <v>4909.5291779823146</v>
      </c>
      <c r="AN49" s="24">
        <f t="shared" si="18"/>
        <v>4945.4428618290522</v>
      </c>
      <c r="AO49" s="24">
        <f t="shared" si="18"/>
        <v>4982.0227006760633</v>
      </c>
      <c r="AP49" s="24">
        <f t="shared" si="18"/>
        <v>5019.2795687000307</v>
      </c>
      <c r="AQ49" s="24">
        <f t="shared" si="18"/>
        <v>5056.8150533217868</v>
      </c>
      <c r="AR49" s="24">
        <f t="shared" si="18"/>
        <v>5093.8061476839248</v>
      </c>
      <c r="AS49" s="24">
        <f t="shared" si="18"/>
        <v>5131.4833816963455</v>
      </c>
      <c r="AT49" s="24">
        <f t="shared" si="18"/>
        <v>5169.8579557610337</v>
      </c>
      <c r="AU49" s="24">
        <f t="shared" si="18"/>
        <v>5208.5195049214417</v>
      </c>
      <c r="AV49" s="24">
        <f t="shared" si="18"/>
        <v>5246.6203321144449</v>
      </c>
      <c r="AW49" s="24">
        <f t="shared" si="18"/>
        <v>5285.4278831472402</v>
      </c>
      <c r="AX49" s="24">
        <f t="shared" si="18"/>
        <v>5324.9536944338679</v>
      </c>
      <c r="AY49" s="24">
        <f t="shared" si="18"/>
        <v>5364.7750900690862</v>
      </c>
      <c r="AZ49" s="24">
        <f t="shared" ref="AZ49" si="19">SUM(AZ47:AZ48)</f>
        <v>0</v>
      </c>
    </row>
    <row r="50" spans="1:52" x14ac:dyDescent="0.2">
      <c r="B50" s="8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</row>
    <row r="51" spans="1:52" x14ac:dyDescent="0.2">
      <c r="A51" s="26" t="s">
        <v>67</v>
      </c>
      <c r="B51" s="8" t="s">
        <v>53</v>
      </c>
      <c r="G51" s="37">
        <f>SUM(H51:AZ51)</f>
        <v>-38567.015808545271</v>
      </c>
      <c r="H51" s="39">
        <v>0</v>
      </c>
      <c r="I51" s="39">
        <v>0</v>
      </c>
      <c r="J51" s="39">
        <v>0</v>
      </c>
      <c r="K51" s="39">
        <v>0</v>
      </c>
      <c r="L51" s="39">
        <v>-959.71945899383491</v>
      </c>
      <c r="M51" s="39">
        <v>-966.81819294530806</v>
      </c>
      <c r="N51" s="39">
        <v>-974.0483121121365</v>
      </c>
      <c r="O51" s="39">
        <v>-981.33250000000157</v>
      </c>
      <c r="P51" s="39">
        <v>-988.51104276365004</v>
      </c>
      <c r="Q51" s="39">
        <v>-995.82273873366728</v>
      </c>
      <c r="R51" s="39">
        <v>-1003.2697614755007</v>
      </c>
      <c r="S51" s="39">
        <v>-1010.7724750000012</v>
      </c>
      <c r="T51" s="39">
        <v>-853.12739942603878</v>
      </c>
      <c r="U51" s="39">
        <v>-859.43770644178574</v>
      </c>
      <c r="V51" s="39">
        <v>-865.86480626198068</v>
      </c>
      <c r="W51" s="39">
        <v>-872.33996961463345</v>
      </c>
      <c r="X51" s="39">
        <v>-878.72122140882038</v>
      </c>
      <c r="Y51" s="39">
        <v>-885.22083763503952</v>
      </c>
      <c r="Z51" s="39">
        <v>-891.84075044984081</v>
      </c>
      <c r="AA51" s="39">
        <v>-898.51016870307251</v>
      </c>
      <c r="AB51" s="39">
        <v>-905.08285805108505</v>
      </c>
      <c r="AC51" s="39">
        <v>-911.77746276409096</v>
      </c>
      <c r="AD51" s="39">
        <v>-918.5959729633355</v>
      </c>
      <c r="AE51" s="39">
        <v>-925.46547376416493</v>
      </c>
      <c r="AF51" s="39">
        <v>-932.23534379261764</v>
      </c>
      <c r="AG51" s="39">
        <v>-939.13078664701334</v>
      </c>
      <c r="AH51" s="39">
        <v>-946.15385215223614</v>
      </c>
      <c r="AI51" s="39">
        <v>-953.22943797709013</v>
      </c>
      <c r="AJ51" s="39">
        <v>-960.2801673454469</v>
      </c>
      <c r="AK51" s="39">
        <v>-967.38304867496379</v>
      </c>
      <c r="AL51" s="39">
        <v>-974.61739198058865</v>
      </c>
      <c r="AM51" s="39">
        <v>-981.90583559646302</v>
      </c>
      <c r="AN51" s="39">
        <v>-989.08857236581048</v>
      </c>
      <c r="AO51" s="39">
        <v>-996.40454013521276</v>
      </c>
      <c r="AP51" s="39">
        <v>-1003.8559137400061</v>
      </c>
      <c r="AQ51" s="39">
        <v>-1011.3630106643574</v>
      </c>
      <c r="AR51" s="39">
        <v>-1018.761229536785</v>
      </c>
      <c r="AS51" s="39">
        <v>-1026.2966763392692</v>
      </c>
      <c r="AT51" s="39">
        <v>-1033.9715911522069</v>
      </c>
      <c r="AU51" s="39">
        <v>-1041.7039009842883</v>
      </c>
      <c r="AV51" s="39">
        <v>-1049.324066422889</v>
      </c>
      <c r="AW51" s="39">
        <v>-1057.085576629448</v>
      </c>
      <c r="AX51" s="39">
        <v>-1064.9907388867737</v>
      </c>
      <c r="AY51" s="39">
        <v>-1072.9550180138174</v>
      </c>
      <c r="AZ51" s="39">
        <v>0</v>
      </c>
    </row>
    <row r="52" spans="1:52" x14ac:dyDescent="0.2">
      <c r="B52" s="8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</row>
    <row r="53" spans="1:52" x14ac:dyDescent="0.2">
      <c r="A53" s="26" t="s">
        <v>74</v>
      </c>
      <c r="B53" s="8" t="s">
        <v>53</v>
      </c>
      <c r="G53" s="37">
        <f>SUM(H53:AZ53)</f>
        <v>154268.06323418109</v>
      </c>
      <c r="H53" s="38">
        <f>H49+H51</f>
        <v>0</v>
      </c>
      <c r="I53" s="38">
        <f t="shared" ref="I53:AZ53" si="20">I49+I51</f>
        <v>0</v>
      </c>
      <c r="J53" s="38">
        <f t="shared" si="20"/>
        <v>0</v>
      </c>
      <c r="K53" s="38">
        <f t="shared" si="20"/>
        <v>0</v>
      </c>
      <c r="L53" s="38">
        <f t="shared" si="20"/>
        <v>3838.8778359753392</v>
      </c>
      <c r="M53" s="38">
        <f t="shared" si="20"/>
        <v>3867.2727717812318</v>
      </c>
      <c r="N53" s="38">
        <f t="shared" si="20"/>
        <v>3896.1932484485455</v>
      </c>
      <c r="O53" s="38">
        <f t="shared" si="20"/>
        <v>3925.3300000000063</v>
      </c>
      <c r="P53" s="38">
        <f t="shared" si="20"/>
        <v>3954.0441710546002</v>
      </c>
      <c r="Q53" s="38">
        <f t="shared" si="20"/>
        <v>3983.2909549346687</v>
      </c>
      <c r="R53" s="38">
        <f t="shared" si="20"/>
        <v>4013.0790459020027</v>
      </c>
      <c r="S53" s="38">
        <f t="shared" si="20"/>
        <v>4043.0899000000049</v>
      </c>
      <c r="T53" s="38">
        <f t="shared" si="20"/>
        <v>3412.5095977041551</v>
      </c>
      <c r="U53" s="38">
        <f t="shared" si="20"/>
        <v>3437.7508257671425</v>
      </c>
      <c r="V53" s="38">
        <f t="shared" si="20"/>
        <v>3463.4592250479227</v>
      </c>
      <c r="W53" s="38">
        <f t="shared" si="20"/>
        <v>3489.3598784585338</v>
      </c>
      <c r="X53" s="38">
        <f t="shared" si="20"/>
        <v>3514.8848856352815</v>
      </c>
      <c r="Y53" s="38">
        <f t="shared" si="20"/>
        <v>3540.8833505401576</v>
      </c>
      <c r="Z53" s="38">
        <f t="shared" si="20"/>
        <v>3567.3630017993628</v>
      </c>
      <c r="AA53" s="38">
        <f t="shared" si="20"/>
        <v>3594.04067481229</v>
      </c>
      <c r="AB53" s="38">
        <f t="shared" si="20"/>
        <v>3620.3314322043398</v>
      </c>
      <c r="AC53" s="38">
        <f t="shared" si="20"/>
        <v>3647.1098510563634</v>
      </c>
      <c r="AD53" s="38">
        <f t="shared" si="20"/>
        <v>3674.3838918533415</v>
      </c>
      <c r="AE53" s="38">
        <f t="shared" si="20"/>
        <v>3701.8618950566597</v>
      </c>
      <c r="AF53" s="38">
        <f t="shared" si="20"/>
        <v>3728.9413751704706</v>
      </c>
      <c r="AG53" s="38">
        <f t="shared" si="20"/>
        <v>3756.5231465880534</v>
      </c>
      <c r="AH53" s="38">
        <f t="shared" si="20"/>
        <v>3784.6154086089446</v>
      </c>
      <c r="AI53" s="38">
        <f t="shared" si="20"/>
        <v>3812.9177519083605</v>
      </c>
      <c r="AJ53" s="38">
        <f t="shared" si="20"/>
        <v>3841.1206693817876</v>
      </c>
      <c r="AK53" s="38">
        <f t="shared" si="20"/>
        <v>3869.5321946998547</v>
      </c>
      <c r="AL53" s="38">
        <f t="shared" si="20"/>
        <v>3898.4695679223541</v>
      </c>
      <c r="AM53" s="38">
        <f t="shared" si="20"/>
        <v>3927.6233423858516</v>
      </c>
      <c r="AN53" s="38">
        <f t="shared" si="20"/>
        <v>3956.3542894632419</v>
      </c>
      <c r="AO53" s="38">
        <f t="shared" si="20"/>
        <v>3985.6181605408506</v>
      </c>
      <c r="AP53" s="38">
        <f t="shared" si="20"/>
        <v>4015.4236549600246</v>
      </c>
      <c r="AQ53" s="38">
        <f t="shared" si="20"/>
        <v>4045.4520426574295</v>
      </c>
      <c r="AR53" s="38">
        <f t="shared" si="20"/>
        <v>4075.0449181471399</v>
      </c>
      <c r="AS53" s="38">
        <f t="shared" si="20"/>
        <v>4105.1867053570768</v>
      </c>
      <c r="AT53" s="38">
        <f t="shared" si="20"/>
        <v>4135.8863646088266</v>
      </c>
      <c r="AU53" s="38">
        <f t="shared" si="20"/>
        <v>4166.8156039371534</v>
      </c>
      <c r="AV53" s="38">
        <f t="shared" si="20"/>
        <v>4197.2962656915561</v>
      </c>
      <c r="AW53" s="38">
        <f t="shared" si="20"/>
        <v>4228.3423065177922</v>
      </c>
      <c r="AX53" s="38">
        <f t="shared" si="20"/>
        <v>4259.9629555470947</v>
      </c>
      <c r="AY53" s="38">
        <f t="shared" si="20"/>
        <v>4291.8200720552686</v>
      </c>
      <c r="AZ53" s="38">
        <f t="shared" si="20"/>
        <v>0</v>
      </c>
    </row>
    <row r="54" spans="1:52" x14ac:dyDescent="0.2">
      <c r="B54" s="8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</row>
    <row r="55" spans="1:52" x14ac:dyDescent="0.2">
      <c r="A55" s="26" t="s">
        <v>68</v>
      </c>
      <c r="B55" s="8" t="s">
        <v>53</v>
      </c>
      <c r="G55" s="37">
        <f>SUM(H55:AZ55)</f>
        <v>-84295.229529069446</v>
      </c>
      <c r="H55" s="39">
        <v>-20875.575262676368</v>
      </c>
      <c r="I55" s="39">
        <v>-21033.753424635703</v>
      </c>
      <c r="J55" s="39">
        <v>-21109.281619216163</v>
      </c>
      <c r="K55" s="39">
        <v>-21276.61922254122</v>
      </c>
      <c r="L55" s="39">
        <v>0</v>
      </c>
      <c r="M55" s="39">
        <v>0</v>
      </c>
      <c r="N55" s="39">
        <v>0</v>
      </c>
      <c r="O55" s="39">
        <v>0</v>
      </c>
      <c r="P55" s="39">
        <v>0</v>
      </c>
      <c r="Q55" s="39">
        <v>0</v>
      </c>
      <c r="R55" s="39">
        <v>0</v>
      </c>
      <c r="S55" s="39">
        <v>0</v>
      </c>
      <c r="T55" s="39">
        <v>0</v>
      </c>
      <c r="U55" s="39">
        <v>0</v>
      </c>
      <c r="V55" s="39">
        <v>0</v>
      </c>
      <c r="W55" s="39">
        <v>0</v>
      </c>
      <c r="X55" s="39">
        <v>0</v>
      </c>
      <c r="Y55" s="39">
        <v>0</v>
      </c>
      <c r="Z55" s="39">
        <v>0</v>
      </c>
      <c r="AA55" s="39">
        <v>0</v>
      </c>
      <c r="AB55" s="39">
        <v>0</v>
      </c>
      <c r="AC55" s="39">
        <v>0</v>
      </c>
      <c r="AD55" s="39">
        <v>0</v>
      </c>
      <c r="AE55" s="39">
        <v>0</v>
      </c>
      <c r="AF55" s="39">
        <v>0</v>
      </c>
      <c r="AG55" s="39">
        <v>0</v>
      </c>
      <c r="AH55" s="39">
        <v>0</v>
      </c>
      <c r="AI55" s="39">
        <v>0</v>
      </c>
      <c r="AJ55" s="39">
        <v>0</v>
      </c>
      <c r="AK55" s="39">
        <v>0</v>
      </c>
      <c r="AL55" s="39">
        <v>0</v>
      </c>
      <c r="AM55" s="39">
        <v>0</v>
      </c>
      <c r="AN55" s="39">
        <v>0</v>
      </c>
      <c r="AO55" s="39">
        <v>0</v>
      </c>
      <c r="AP55" s="39">
        <v>0</v>
      </c>
      <c r="AQ55" s="39">
        <v>0</v>
      </c>
      <c r="AR55" s="39">
        <v>0</v>
      </c>
      <c r="AS55" s="39">
        <v>0</v>
      </c>
      <c r="AT55" s="39">
        <v>0</v>
      </c>
      <c r="AU55" s="39">
        <v>0</v>
      </c>
      <c r="AV55" s="39">
        <v>0</v>
      </c>
      <c r="AW55" s="39">
        <v>0</v>
      </c>
      <c r="AX55" s="39">
        <v>0</v>
      </c>
      <c r="AY55" s="39">
        <v>0</v>
      </c>
      <c r="AZ55" s="39">
        <v>0</v>
      </c>
    </row>
    <row r="56" spans="1:52" x14ac:dyDescent="0.2">
      <c r="B56" s="8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</row>
    <row r="57" spans="1:52" x14ac:dyDescent="0.2">
      <c r="A57" s="26" t="s">
        <v>75</v>
      </c>
      <c r="B57" s="8" t="s">
        <v>53</v>
      </c>
      <c r="G57" s="37">
        <f>SUM(H57:AZ57)</f>
        <v>69972.83370511164</v>
      </c>
      <c r="H57" s="38">
        <f>H53+H55</f>
        <v>-20875.575262676368</v>
      </c>
      <c r="I57" s="38">
        <f t="shared" ref="I57:AZ57" si="21">I53+I55</f>
        <v>-21033.753424635703</v>
      </c>
      <c r="J57" s="38">
        <f t="shared" si="21"/>
        <v>-21109.281619216163</v>
      </c>
      <c r="K57" s="38">
        <f t="shared" si="21"/>
        <v>-21276.61922254122</v>
      </c>
      <c r="L57" s="38">
        <f t="shared" si="21"/>
        <v>3838.8778359753392</v>
      </c>
      <c r="M57" s="38">
        <f t="shared" si="21"/>
        <v>3867.2727717812318</v>
      </c>
      <c r="N57" s="38">
        <f t="shared" si="21"/>
        <v>3896.1932484485455</v>
      </c>
      <c r="O57" s="38">
        <f t="shared" si="21"/>
        <v>3925.3300000000063</v>
      </c>
      <c r="P57" s="38">
        <f t="shared" si="21"/>
        <v>3954.0441710546002</v>
      </c>
      <c r="Q57" s="38">
        <f t="shared" si="21"/>
        <v>3983.2909549346687</v>
      </c>
      <c r="R57" s="38">
        <f t="shared" si="21"/>
        <v>4013.0790459020027</v>
      </c>
      <c r="S57" s="38">
        <f t="shared" si="21"/>
        <v>4043.0899000000049</v>
      </c>
      <c r="T57" s="38">
        <f t="shared" si="21"/>
        <v>3412.5095977041551</v>
      </c>
      <c r="U57" s="38">
        <f t="shared" si="21"/>
        <v>3437.7508257671425</v>
      </c>
      <c r="V57" s="38">
        <f t="shared" si="21"/>
        <v>3463.4592250479227</v>
      </c>
      <c r="W57" s="38">
        <f t="shared" si="21"/>
        <v>3489.3598784585338</v>
      </c>
      <c r="X57" s="38">
        <f t="shared" si="21"/>
        <v>3514.8848856352815</v>
      </c>
      <c r="Y57" s="38">
        <f t="shared" si="21"/>
        <v>3540.8833505401576</v>
      </c>
      <c r="Z57" s="38">
        <f t="shared" si="21"/>
        <v>3567.3630017993628</v>
      </c>
      <c r="AA57" s="38">
        <f t="shared" si="21"/>
        <v>3594.04067481229</v>
      </c>
      <c r="AB57" s="38">
        <f t="shared" si="21"/>
        <v>3620.3314322043398</v>
      </c>
      <c r="AC57" s="38">
        <f t="shared" si="21"/>
        <v>3647.1098510563634</v>
      </c>
      <c r="AD57" s="38">
        <f t="shared" si="21"/>
        <v>3674.3838918533415</v>
      </c>
      <c r="AE57" s="38">
        <f t="shared" si="21"/>
        <v>3701.8618950566597</v>
      </c>
      <c r="AF57" s="38">
        <f t="shared" si="21"/>
        <v>3728.9413751704706</v>
      </c>
      <c r="AG57" s="38">
        <f t="shared" si="21"/>
        <v>3756.5231465880534</v>
      </c>
      <c r="AH57" s="38">
        <f t="shared" si="21"/>
        <v>3784.6154086089446</v>
      </c>
      <c r="AI57" s="38">
        <f t="shared" si="21"/>
        <v>3812.9177519083605</v>
      </c>
      <c r="AJ57" s="38">
        <f t="shared" si="21"/>
        <v>3841.1206693817876</v>
      </c>
      <c r="AK57" s="38">
        <f t="shared" si="21"/>
        <v>3869.5321946998547</v>
      </c>
      <c r="AL57" s="38">
        <f t="shared" si="21"/>
        <v>3898.4695679223541</v>
      </c>
      <c r="AM57" s="38">
        <f t="shared" si="21"/>
        <v>3927.6233423858516</v>
      </c>
      <c r="AN57" s="38">
        <f t="shared" si="21"/>
        <v>3956.3542894632419</v>
      </c>
      <c r="AO57" s="38">
        <f t="shared" si="21"/>
        <v>3985.6181605408506</v>
      </c>
      <c r="AP57" s="38">
        <f t="shared" si="21"/>
        <v>4015.4236549600246</v>
      </c>
      <c r="AQ57" s="38">
        <f t="shared" si="21"/>
        <v>4045.4520426574295</v>
      </c>
      <c r="AR57" s="38">
        <f t="shared" si="21"/>
        <v>4075.0449181471399</v>
      </c>
      <c r="AS57" s="38">
        <f t="shared" si="21"/>
        <v>4105.1867053570768</v>
      </c>
      <c r="AT57" s="38">
        <f t="shared" si="21"/>
        <v>4135.8863646088266</v>
      </c>
      <c r="AU57" s="38">
        <f t="shared" si="21"/>
        <v>4166.8156039371534</v>
      </c>
      <c r="AV57" s="38">
        <f t="shared" si="21"/>
        <v>4197.2962656915561</v>
      </c>
      <c r="AW57" s="38">
        <f t="shared" si="21"/>
        <v>4228.3423065177922</v>
      </c>
      <c r="AX57" s="38">
        <f t="shared" si="21"/>
        <v>4259.9629555470947</v>
      </c>
      <c r="AY57" s="38">
        <f t="shared" si="21"/>
        <v>4291.8200720552686</v>
      </c>
      <c r="AZ57" s="38">
        <f t="shared" si="21"/>
        <v>0</v>
      </c>
    </row>
    <row r="58" spans="1:52" x14ac:dyDescent="0.2">
      <c r="B58" s="8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</row>
    <row r="59" spans="1:52" x14ac:dyDescent="0.2">
      <c r="B59" s="8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</row>
    <row r="60" spans="1:52" hidden="1" x14ac:dyDescent="0.2">
      <c r="B60" s="8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</row>
    <row r="61" spans="1:52" hidden="1" x14ac:dyDescent="0.2">
      <c r="B61" s="8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</row>
    <row r="62" spans="1:52" hidden="1" x14ac:dyDescent="0.2">
      <c r="B62" s="8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</row>
    <row r="63" spans="1:52" hidden="1" x14ac:dyDescent="0.2">
      <c r="B63" s="8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</row>
    <row r="64" spans="1:52" hidden="1" x14ac:dyDescent="0.2">
      <c r="B64" s="8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</row>
    <row r="65" spans="2:52" hidden="1" x14ac:dyDescent="0.2">
      <c r="B65" s="8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4"/>
      <c r="AX65" s="24"/>
      <c r="AY65" s="24"/>
      <c r="AZ65" s="24"/>
    </row>
    <row r="66" spans="2:52" hidden="1" x14ac:dyDescent="0.2">
      <c r="B66" s="8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</row>
    <row r="67" spans="2:52" hidden="1" x14ac:dyDescent="0.2">
      <c r="B67" s="8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  <c r="AX67" s="24"/>
      <c r="AY67" s="24"/>
      <c r="AZ67" s="24"/>
    </row>
    <row r="68" spans="2:52" hidden="1" x14ac:dyDescent="0.2">
      <c r="B68" s="8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</row>
    <row r="69" spans="2:52" hidden="1" x14ac:dyDescent="0.2">
      <c r="B69" s="8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</row>
    <row r="70" spans="2:52" hidden="1" x14ac:dyDescent="0.2">
      <c r="B70" s="8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</row>
    <row r="71" spans="2:52" hidden="1" x14ac:dyDescent="0.2">
      <c r="B71" s="8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</row>
    <row r="72" spans="2:52" hidden="1" x14ac:dyDescent="0.2">
      <c r="B72" s="8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</row>
    <row r="73" spans="2:52" hidden="1" x14ac:dyDescent="0.2">
      <c r="B73" s="8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</row>
    <row r="74" spans="2:52" hidden="1" x14ac:dyDescent="0.2">
      <c r="B74" s="8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</row>
    <row r="75" spans="2:52" hidden="1" x14ac:dyDescent="0.2"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</row>
    <row r="76" spans="2:52" hidden="1" x14ac:dyDescent="0.2"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</row>
    <row r="77" spans="2:52" hidden="1" x14ac:dyDescent="0.2"/>
    <row r="78" spans="2:52" hidden="1" x14ac:dyDescent="0.2"/>
    <row r="79" spans="2:52" hidden="1" x14ac:dyDescent="0.2"/>
    <row r="80" spans="2:52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</sheetData>
  <conditionalFormatting sqref="H8:AZ8">
    <cfRule type="cellIs" dxfId="2" priority="4" operator="equal">
      <formula>1</formula>
    </cfRule>
  </conditionalFormatting>
  <conditionalFormatting sqref="H9:AY9">
    <cfRule type="cellIs" dxfId="1" priority="3" operator="equal">
      <formula>1</formula>
    </cfRule>
  </conditionalFormatting>
  <conditionalFormatting sqref="AZ9">
    <cfRule type="cellIs" dxfId="0" priority="1" operator="equal">
      <formula>1</formula>
    </cfRule>
  </conditionalFormatting>
  <pageMargins left="0.7" right="0.7" top="0.75" bottom="0.75" header="0.3" footer="0.3"/>
  <pageSetup paperSize="9" scale="81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O32"/>
  <sheetViews>
    <sheetView showRowColHeaders="0" workbookViewId="0">
      <selection activeCell="G25" sqref="G25"/>
    </sheetView>
  </sheetViews>
  <sheetFormatPr defaultColWidth="0" defaultRowHeight="14.25" customHeight="1" zeroHeight="1" x14ac:dyDescent="0.2"/>
  <cols>
    <col min="1" max="2" width="4.625" style="1" customWidth="1"/>
    <col min="3" max="15" width="9" style="1" customWidth="1"/>
    <col min="16" max="16384" width="9" style="1" hidden="1"/>
  </cols>
  <sheetData>
    <row r="1" spans="9:9" x14ac:dyDescent="0.2"/>
    <row r="2" spans="9:9" x14ac:dyDescent="0.2"/>
    <row r="3" spans="9:9" x14ac:dyDescent="0.2"/>
    <row r="4" spans="9:9" x14ac:dyDescent="0.2"/>
    <row r="5" spans="9:9" x14ac:dyDescent="0.2"/>
    <row r="6" spans="9:9" x14ac:dyDescent="0.2"/>
    <row r="7" spans="9:9" x14ac:dyDescent="0.2"/>
    <row r="8" spans="9:9" x14ac:dyDescent="0.2"/>
    <row r="9" spans="9:9" x14ac:dyDescent="0.2"/>
    <row r="10" spans="9:9" x14ac:dyDescent="0.2"/>
    <row r="11" spans="9:9" x14ac:dyDescent="0.2"/>
    <row r="12" spans="9:9" x14ac:dyDescent="0.2"/>
    <row r="13" spans="9:9" x14ac:dyDescent="0.2"/>
    <row r="14" spans="9:9" x14ac:dyDescent="0.2">
      <c r="I14" s="26"/>
    </row>
    <row r="15" spans="9:9" x14ac:dyDescent="0.2"/>
    <row r="16" spans="9:9" x14ac:dyDescent="0.2"/>
    <row r="17" spans="11:14" x14ac:dyDescent="0.2">
      <c r="N17" s="26"/>
    </row>
    <row r="18" spans="11:14" x14ac:dyDescent="0.2"/>
    <row r="19" spans="11:14" x14ac:dyDescent="0.2">
      <c r="K19" s="26"/>
    </row>
    <row r="20" spans="11:14" x14ac:dyDescent="0.2"/>
    <row r="21" spans="11:14" x14ac:dyDescent="0.2"/>
    <row r="22" spans="11:14" x14ac:dyDescent="0.2"/>
    <row r="23" spans="11:14" x14ac:dyDescent="0.2"/>
    <row r="24" spans="11:14" x14ac:dyDescent="0.2"/>
    <row r="25" spans="11:14" x14ac:dyDescent="0.2"/>
    <row r="26" spans="11:14" x14ac:dyDescent="0.2"/>
    <row r="27" spans="11:14" x14ac:dyDescent="0.2"/>
    <row r="28" spans="11:14" x14ac:dyDescent="0.2"/>
    <row r="29" spans="11:14" x14ac:dyDescent="0.2"/>
    <row r="30" spans="11:14" x14ac:dyDescent="0.2"/>
    <row r="31" spans="11:14" x14ac:dyDescent="0.2"/>
    <row r="32" spans="11:14" x14ac:dyDescent="0.2"/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0.249977111117893"/>
  </sheetPr>
  <dimension ref="A1:Q35"/>
  <sheetViews>
    <sheetView showGridLines="0" showRowColHeaders="0" workbookViewId="0">
      <selection activeCell="M24" sqref="M24"/>
    </sheetView>
  </sheetViews>
  <sheetFormatPr defaultColWidth="0" defaultRowHeight="14.25" customHeight="1" zeroHeight="1" x14ac:dyDescent="0.2"/>
  <cols>
    <col min="1" max="16" width="9" style="26" customWidth="1"/>
    <col min="17" max="17" width="7.625" style="26" customWidth="1"/>
    <col min="18" max="16384" width="9" style="26" hidden="1"/>
  </cols>
  <sheetData>
    <row r="1" x14ac:dyDescent="0.2"/>
    <row r="2" x14ac:dyDescent="0.2"/>
    <row r="3" x14ac:dyDescent="0.2"/>
    <row r="4" x14ac:dyDescent="0.2"/>
    <row r="5" x14ac:dyDescent="0.2"/>
    <row r="6" x14ac:dyDescent="0.2"/>
    <row r="7" x14ac:dyDescent="0.2"/>
    <row r="8" x14ac:dyDescent="0.2"/>
    <row r="9" x14ac:dyDescent="0.2"/>
    <row r="10" x14ac:dyDescent="0.2"/>
    <row r="11" x14ac:dyDescent="0.2"/>
    <row r="12" x14ac:dyDescent="0.2"/>
    <row r="13" x14ac:dyDescent="0.2"/>
    <row r="14" x14ac:dyDescent="0.2"/>
    <row r="15" x14ac:dyDescent="0.2"/>
    <row r="16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  <row r="34" x14ac:dyDescent="0.2"/>
    <row r="35" ht="12.75" customHeight="1" x14ac:dyDescent="0.2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Disclaimer</vt:lpstr>
      <vt:lpstr>Title sheet</vt:lpstr>
      <vt:lpstr>SMART </vt:lpstr>
      <vt:lpstr>User guide</vt:lpstr>
      <vt:lpstr>Inputs</vt:lpstr>
      <vt:lpstr>Calculations</vt:lpstr>
      <vt:lpstr>SMART Campus</vt:lpstr>
      <vt:lpstr>Contacts</vt:lpstr>
      <vt:lpstr>Mths_in_Qtr</vt:lpstr>
      <vt:lpstr>Calculations!Print_Area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CORAL-18</dc:creator>
  <cp:lastModifiedBy>Nicole Turner</cp:lastModifiedBy>
  <cp:lastPrinted>2015-04-08T02:58:53Z</cp:lastPrinted>
  <dcterms:created xsi:type="dcterms:W3CDTF">2014-02-20T22:46:57Z</dcterms:created>
  <dcterms:modified xsi:type="dcterms:W3CDTF">2015-05-14T00:34:44Z</dcterms:modified>
</cp:coreProperties>
</file>