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xr:revisionPtr revIDLastSave="0" documentId="8_{1E62C6BF-C03A-FC47-B281-DD66CF7BB2B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formation Sheet" sheetId="1" r:id="rId1"/>
    <sheet name="Food &amp; Water " sheetId="2" r:id="rId2"/>
    <sheet name="Medical Supplies " sheetId="3" r:id="rId3"/>
    <sheet name="Shelter&amp;NFI" sheetId="4" r:id="rId4"/>
    <sheet name="Hygiene and Sanitation" sheetId="5" r:id="rId5"/>
    <sheet name="Logistics &amp; Engineering Equipme" sheetId="6" r:id="rId6"/>
  </sheets>
  <definedNames>
    <definedName name="_xlnm._FilterDatabase" localSheetId="3" hidden="1">'Shelter&amp;NFI'!$A$1:$BI$62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5fSzvl+2g5pv5K+W84t7QqWY7RZooLMeF+Iqu+lZDA="/>
    </ext>
  </extLst>
</workbook>
</file>

<file path=xl/calcChain.xml><?xml version="1.0" encoding="utf-8"?>
<calcChain xmlns="http://schemas.openxmlformats.org/spreadsheetml/2006/main">
  <c r="BG29" i="6" l="1"/>
  <c r="C29" i="6"/>
  <c r="D29" i="6"/>
  <c r="E29" i="6"/>
  <c r="C3" i="6"/>
  <c r="D3" i="6"/>
  <c r="E3" i="6"/>
  <c r="BK3" i="6"/>
  <c r="K4" i="6"/>
  <c r="M4" i="6"/>
  <c r="O4" i="6"/>
  <c r="Q4" i="6"/>
  <c r="S4" i="6"/>
  <c r="C4" i="6"/>
  <c r="T4" i="6"/>
  <c r="D4" i="6"/>
  <c r="E4" i="6"/>
  <c r="BK4" i="6"/>
  <c r="K5" i="6"/>
  <c r="M5" i="6"/>
  <c r="O5" i="6"/>
  <c r="Q5" i="6"/>
  <c r="S5" i="6"/>
  <c r="C5" i="6"/>
  <c r="D5" i="6"/>
  <c r="E5" i="6"/>
  <c r="BK5" i="6"/>
  <c r="K6" i="6"/>
  <c r="M6" i="6"/>
  <c r="O6" i="6"/>
  <c r="Q6" i="6"/>
  <c r="S6" i="6"/>
  <c r="C6" i="6"/>
  <c r="T6" i="6"/>
  <c r="D6" i="6"/>
  <c r="E6" i="6"/>
  <c r="BK6" i="6"/>
  <c r="C7" i="6"/>
  <c r="D7" i="6"/>
  <c r="E7" i="6"/>
  <c r="BK7" i="6"/>
  <c r="Y8" i="6"/>
  <c r="C8" i="6"/>
  <c r="D8" i="6"/>
  <c r="E8" i="6"/>
  <c r="BK8" i="6"/>
  <c r="C9" i="6"/>
  <c r="D9" i="6"/>
  <c r="E9" i="6"/>
  <c r="BK9" i="6"/>
  <c r="K10" i="6"/>
  <c r="M10" i="6"/>
  <c r="C10" i="6"/>
  <c r="D10" i="6"/>
  <c r="E10" i="6"/>
  <c r="BK10" i="6"/>
  <c r="K11" i="6"/>
  <c r="M11" i="6"/>
  <c r="C11" i="6"/>
  <c r="T11" i="6"/>
  <c r="D11" i="6"/>
  <c r="E11" i="6"/>
  <c r="BK11" i="6"/>
  <c r="K12" i="6"/>
  <c r="M12" i="6"/>
  <c r="O12" i="6"/>
  <c r="Q12" i="6"/>
  <c r="S12" i="6"/>
  <c r="C12" i="6"/>
  <c r="D12" i="6"/>
  <c r="E12" i="6"/>
  <c r="BK12" i="6"/>
  <c r="Y13" i="6"/>
  <c r="C13" i="6"/>
  <c r="D13" i="6"/>
  <c r="E13" i="6"/>
  <c r="BK13" i="6"/>
  <c r="C14" i="6"/>
  <c r="D14" i="6"/>
  <c r="E14" i="6"/>
  <c r="BK14" i="6"/>
  <c r="C15" i="6"/>
  <c r="D15" i="6"/>
  <c r="E15" i="6"/>
  <c r="BK15" i="6"/>
  <c r="C16" i="6"/>
  <c r="D16" i="6"/>
  <c r="E16" i="6"/>
  <c r="BK16" i="6"/>
  <c r="C17" i="6"/>
  <c r="D17" i="6"/>
  <c r="E17" i="6"/>
  <c r="BK17" i="6"/>
  <c r="C18" i="6"/>
  <c r="D18" i="6"/>
  <c r="E18" i="6"/>
  <c r="BK18" i="6"/>
  <c r="C19" i="6"/>
  <c r="D19" i="6"/>
  <c r="E19" i="6"/>
  <c r="BK19" i="6"/>
  <c r="C20" i="6"/>
  <c r="T20" i="6"/>
  <c r="AB20" i="6"/>
  <c r="AJ20" i="6"/>
  <c r="AL20" i="6"/>
  <c r="AN20" i="6"/>
  <c r="D20" i="6"/>
  <c r="E20" i="6"/>
  <c r="BK20" i="6"/>
  <c r="C21" i="6"/>
  <c r="D21" i="6"/>
  <c r="E21" i="6"/>
  <c r="BK21" i="6"/>
  <c r="C22" i="6"/>
  <c r="D22" i="6"/>
  <c r="E22" i="6"/>
  <c r="BK22" i="6"/>
  <c r="C23" i="6"/>
  <c r="D23" i="6"/>
  <c r="E23" i="6"/>
  <c r="BK23" i="6"/>
  <c r="C24" i="6"/>
  <c r="D24" i="6"/>
  <c r="E24" i="6"/>
  <c r="BK24" i="6"/>
  <c r="C25" i="6"/>
  <c r="D25" i="6"/>
  <c r="E25" i="6"/>
  <c r="BK25" i="6"/>
  <c r="C26" i="6"/>
  <c r="D26" i="6"/>
  <c r="E26" i="6"/>
  <c r="BK26" i="6"/>
  <c r="C27" i="6"/>
  <c r="D27" i="6"/>
  <c r="E27" i="6"/>
  <c r="BK27" i="6"/>
  <c r="BK28" i="6"/>
  <c r="BJ3" i="6"/>
  <c r="BJ4" i="6"/>
  <c r="BJ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I3" i="6"/>
  <c r="BI4" i="6"/>
  <c r="BI5" i="6"/>
  <c r="BI6" i="6"/>
  <c r="BI7" i="6"/>
  <c r="BI8" i="6"/>
  <c r="BI9" i="6"/>
  <c r="BI10" i="6"/>
  <c r="BI11" i="6"/>
  <c r="BI12" i="6"/>
  <c r="BI13" i="6"/>
  <c r="BI14" i="6"/>
  <c r="BI15" i="6"/>
  <c r="BI16" i="6"/>
  <c r="BI17" i="6"/>
  <c r="BI18" i="6"/>
  <c r="BI19" i="6"/>
  <c r="BI20" i="6"/>
  <c r="BI21" i="6"/>
  <c r="BI22" i="6"/>
  <c r="BI23" i="6"/>
  <c r="BI24" i="6"/>
  <c r="BI25" i="6"/>
  <c r="BI26" i="6"/>
  <c r="BI27" i="6"/>
  <c r="BI28" i="6"/>
  <c r="AS28" i="6"/>
  <c r="BG28" i="6"/>
  <c r="C28" i="6"/>
  <c r="D28" i="6"/>
  <c r="E28" i="6"/>
  <c r="BG27" i="6"/>
  <c r="BG26" i="6"/>
  <c r="BG25" i="6"/>
  <c r="BG24" i="6"/>
  <c r="BG23" i="6"/>
  <c r="BG22" i="6"/>
  <c r="BG21" i="6"/>
  <c r="BD20" i="6"/>
  <c r="BF20" i="6"/>
  <c r="BG20" i="6"/>
  <c r="BG19" i="6"/>
  <c r="BG18" i="6"/>
  <c r="BG17" i="6"/>
  <c r="BG16" i="6"/>
  <c r="BG15" i="6"/>
  <c r="BG14" i="6"/>
  <c r="BG13" i="6"/>
  <c r="BG12" i="6"/>
  <c r="BG11" i="6"/>
  <c r="BG10" i="6"/>
  <c r="BG9" i="6"/>
  <c r="BG8" i="6"/>
  <c r="BG7" i="6"/>
  <c r="BG6" i="6"/>
  <c r="BG5" i="6"/>
  <c r="BG4" i="6"/>
  <c r="BG3" i="6"/>
  <c r="BG43" i="5"/>
  <c r="C43" i="5"/>
  <c r="D43" i="5"/>
  <c r="E43" i="5"/>
  <c r="BG42" i="5"/>
  <c r="C42" i="5"/>
  <c r="D42" i="5"/>
  <c r="E42" i="5"/>
  <c r="BG41" i="5"/>
  <c r="C41" i="5"/>
  <c r="D41" i="5"/>
  <c r="E41" i="5"/>
  <c r="BG40" i="5"/>
  <c r="C40" i="5"/>
  <c r="D40" i="5"/>
  <c r="E40" i="5"/>
  <c r="C39" i="5"/>
  <c r="D39" i="5"/>
  <c r="E39" i="5"/>
  <c r="BK39" i="5"/>
  <c r="BJ39" i="5"/>
  <c r="BI39" i="5"/>
  <c r="BG39" i="5"/>
  <c r="C38" i="5"/>
  <c r="D38" i="5"/>
  <c r="E38" i="5"/>
  <c r="BK38" i="5"/>
  <c r="BJ38" i="5"/>
  <c r="BI38" i="5"/>
  <c r="BG38" i="5"/>
  <c r="C37" i="5"/>
  <c r="D37" i="5"/>
  <c r="E37" i="5"/>
  <c r="BK37" i="5"/>
  <c r="BJ37" i="5"/>
  <c r="BI37" i="5"/>
  <c r="BG37" i="5"/>
  <c r="C36" i="5"/>
  <c r="D36" i="5"/>
  <c r="E36" i="5"/>
  <c r="BK36" i="5"/>
  <c r="BJ36" i="5"/>
  <c r="BI36" i="5"/>
  <c r="BG36" i="5"/>
  <c r="C35" i="5"/>
  <c r="D35" i="5"/>
  <c r="E35" i="5"/>
  <c r="BK35" i="5"/>
  <c r="BJ35" i="5"/>
  <c r="BI35" i="5"/>
  <c r="BG35" i="5"/>
  <c r="C34" i="5"/>
  <c r="D34" i="5"/>
  <c r="E34" i="5"/>
  <c r="BK34" i="5"/>
  <c r="BJ34" i="5"/>
  <c r="BI34" i="5"/>
  <c r="BG34" i="5"/>
  <c r="C33" i="5"/>
  <c r="D33" i="5"/>
  <c r="E33" i="5"/>
  <c r="BK33" i="5"/>
  <c r="BJ33" i="5"/>
  <c r="BI33" i="5"/>
  <c r="BG33" i="5"/>
  <c r="C32" i="5"/>
  <c r="D32" i="5"/>
  <c r="E32" i="5"/>
  <c r="BK32" i="5"/>
  <c r="BJ32" i="5"/>
  <c r="BI32" i="5"/>
  <c r="BG32" i="5"/>
  <c r="C31" i="5"/>
  <c r="D31" i="5"/>
  <c r="E31" i="5"/>
  <c r="BK31" i="5"/>
  <c r="BJ31" i="5"/>
  <c r="BI31" i="5"/>
  <c r="BG31" i="5"/>
  <c r="C30" i="5"/>
  <c r="D30" i="5"/>
  <c r="E30" i="5"/>
  <c r="BK30" i="5"/>
  <c r="BJ30" i="5"/>
  <c r="BI30" i="5"/>
  <c r="BG30" i="5"/>
  <c r="BG29" i="5"/>
  <c r="C29" i="5"/>
  <c r="D29" i="5"/>
  <c r="E29" i="5"/>
  <c r="BG28" i="5"/>
  <c r="C28" i="5"/>
  <c r="D28" i="5"/>
  <c r="E28" i="5"/>
  <c r="BG27" i="5"/>
  <c r="C27" i="5"/>
  <c r="D27" i="5"/>
  <c r="E27" i="5"/>
  <c r="BG26" i="5"/>
  <c r="C26" i="5"/>
  <c r="D26" i="5"/>
  <c r="E26" i="5"/>
  <c r="BG25" i="5"/>
  <c r="C25" i="5"/>
  <c r="D25" i="5"/>
  <c r="E25" i="5"/>
  <c r="Y24" i="5"/>
  <c r="C24" i="5"/>
  <c r="AN24" i="5"/>
  <c r="AX24" i="5"/>
  <c r="D24" i="5"/>
  <c r="E24" i="5"/>
  <c r="BK24" i="5"/>
  <c r="BJ24" i="5"/>
  <c r="BI24" i="5"/>
  <c r="BG24" i="5"/>
  <c r="C23" i="5"/>
  <c r="AN23" i="5"/>
  <c r="AX23" i="5"/>
  <c r="D23" i="5"/>
  <c r="E23" i="5"/>
  <c r="BK23" i="5"/>
  <c r="BJ23" i="5"/>
  <c r="BI23" i="5"/>
  <c r="BG23" i="5"/>
  <c r="Y22" i="5"/>
  <c r="C22" i="5"/>
  <c r="AN22" i="5"/>
  <c r="AX22" i="5"/>
  <c r="D22" i="5"/>
  <c r="E22" i="5"/>
  <c r="BK22" i="5"/>
  <c r="BJ22" i="5"/>
  <c r="BI22" i="5"/>
  <c r="BG22" i="5"/>
  <c r="C21" i="5"/>
  <c r="D21" i="5"/>
  <c r="E21" i="5"/>
  <c r="BK21" i="5"/>
  <c r="BJ21" i="5"/>
  <c r="BI21" i="5"/>
  <c r="BG21" i="5"/>
  <c r="Y20" i="5"/>
  <c r="C20" i="5"/>
  <c r="D20" i="5"/>
  <c r="E20" i="5"/>
  <c r="BK20" i="5"/>
  <c r="BJ20" i="5"/>
  <c r="BI20" i="5"/>
  <c r="BG20" i="5"/>
  <c r="C19" i="5"/>
  <c r="AN19" i="5"/>
  <c r="AX19" i="5"/>
  <c r="D19" i="5"/>
  <c r="E19" i="5"/>
  <c r="BK19" i="5"/>
  <c r="BJ19" i="5"/>
  <c r="BI19" i="5"/>
  <c r="BG19" i="5"/>
  <c r="Y18" i="5"/>
  <c r="C18" i="5"/>
  <c r="D18" i="5"/>
  <c r="E18" i="5"/>
  <c r="BK18" i="5"/>
  <c r="BJ18" i="5"/>
  <c r="BI18" i="5"/>
  <c r="BG18" i="5"/>
  <c r="C17" i="5"/>
  <c r="D17" i="5"/>
  <c r="E17" i="5"/>
  <c r="BK17" i="5"/>
  <c r="BJ17" i="5"/>
  <c r="BI17" i="5"/>
  <c r="BG17" i="5"/>
  <c r="AI16" i="5"/>
  <c r="C16" i="5"/>
  <c r="D16" i="5"/>
  <c r="E16" i="5"/>
  <c r="BK16" i="5"/>
  <c r="BJ16" i="5"/>
  <c r="BI16" i="5"/>
  <c r="BG16" i="5"/>
  <c r="W15" i="5"/>
  <c r="AI15" i="5"/>
  <c r="C15" i="5"/>
  <c r="D15" i="5"/>
  <c r="E15" i="5"/>
  <c r="BK15" i="5"/>
  <c r="BJ15" i="5"/>
  <c r="BI15" i="5"/>
  <c r="BG15" i="5"/>
  <c r="C14" i="5"/>
  <c r="D14" i="5"/>
  <c r="E14" i="5"/>
  <c r="BK14" i="5"/>
  <c r="BJ14" i="5"/>
  <c r="BI14" i="5"/>
  <c r="BG14" i="5"/>
  <c r="C13" i="5"/>
  <c r="AZ13" i="5"/>
  <c r="D13" i="5"/>
  <c r="E13" i="5"/>
  <c r="BK13" i="5"/>
  <c r="BJ13" i="5"/>
  <c r="BI13" i="5"/>
  <c r="BG13" i="5"/>
  <c r="Y12" i="5"/>
  <c r="AI12" i="5"/>
  <c r="C12" i="5"/>
  <c r="AZ12" i="5"/>
  <c r="D12" i="5"/>
  <c r="E12" i="5"/>
  <c r="BK12" i="5"/>
  <c r="BJ12" i="5"/>
  <c r="BI12" i="5"/>
  <c r="BG12" i="5"/>
  <c r="AI11" i="5"/>
  <c r="C11" i="5"/>
  <c r="AL11" i="5"/>
  <c r="AZ11" i="5"/>
  <c r="D11" i="5"/>
  <c r="E11" i="5"/>
  <c r="BK11" i="5"/>
  <c r="BJ11" i="5"/>
  <c r="BI11" i="5"/>
  <c r="BG11" i="5"/>
  <c r="C10" i="5"/>
  <c r="D10" i="5"/>
  <c r="E10" i="5"/>
  <c r="BK10" i="5"/>
  <c r="BJ10" i="5"/>
  <c r="BI10" i="5"/>
  <c r="BG10" i="5"/>
  <c r="C9" i="5"/>
  <c r="D9" i="5"/>
  <c r="E9" i="5"/>
  <c r="BK9" i="5"/>
  <c r="BJ9" i="5"/>
  <c r="BI9" i="5"/>
  <c r="BG9" i="5"/>
  <c r="C8" i="5"/>
  <c r="D8" i="5"/>
  <c r="E8" i="5"/>
  <c r="BK8" i="5"/>
  <c r="BJ8" i="5"/>
  <c r="BI8" i="5"/>
  <c r="BG8" i="5"/>
  <c r="C7" i="5"/>
  <c r="D7" i="5"/>
  <c r="E7" i="5"/>
  <c r="BK7" i="5"/>
  <c r="BJ7" i="5"/>
  <c r="BI7" i="5"/>
  <c r="BG7" i="5"/>
  <c r="C6" i="5"/>
  <c r="D6" i="5"/>
  <c r="E6" i="5"/>
  <c r="BK6" i="5"/>
  <c r="BJ6" i="5"/>
  <c r="BI6" i="5"/>
  <c r="BG6" i="5"/>
  <c r="C5" i="5"/>
  <c r="D5" i="5"/>
  <c r="E5" i="5"/>
  <c r="BK5" i="5"/>
  <c r="BJ5" i="5"/>
  <c r="BI5" i="5"/>
  <c r="BG5" i="5"/>
  <c r="C4" i="5"/>
  <c r="D4" i="5"/>
  <c r="E4" i="5"/>
  <c r="BK4" i="5"/>
  <c r="BJ4" i="5"/>
  <c r="BI4" i="5"/>
  <c r="BG4" i="5"/>
  <c r="C3" i="5"/>
  <c r="AF3" i="5"/>
  <c r="AH3" i="5"/>
  <c r="AL3" i="5"/>
  <c r="AV3" i="5"/>
  <c r="AZ3" i="5"/>
  <c r="D3" i="5"/>
  <c r="E3" i="5"/>
  <c r="BK3" i="5"/>
  <c r="BJ3" i="5"/>
  <c r="BI3" i="5"/>
  <c r="BG3" i="5"/>
  <c r="BG62" i="4"/>
  <c r="C62" i="4"/>
  <c r="D62" i="4"/>
  <c r="E62" i="4"/>
  <c r="BG61" i="4"/>
  <c r="C61" i="4"/>
  <c r="D61" i="4"/>
  <c r="E61" i="4"/>
  <c r="BG60" i="4"/>
  <c r="C60" i="4"/>
  <c r="D60" i="4"/>
  <c r="E60" i="4"/>
  <c r="BG59" i="4"/>
  <c r="C59" i="4"/>
  <c r="D59" i="4"/>
  <c r="E59" i="4"/>
  <c r="BG58" i="4"/>
  <c r="C58" i="4"/>
  <c r="D58" i="4"/>
  <c r="E58" i="4"/>
  <c r="C57" i="4"/>
  <c r="D57" i="4"/>
  <c r="E57" i="4"/>
  <c r="BK57" i="4"/>
  <c r="BJ57" i="4"/>
  <c r="BI57" i="4"/>
  <c r="BG57" i="4"/>
  <c r="C56" i="4"/>
  <c r="BI56" i="4"/>
  <c r="BG56" i="4"/>
  <c r="D56" i="4"/>
  <c r="E56" i="4"/>
  <c r="Y55" i="4"/>
  <c r="C55" i="4"/>
  <c r="BI55" i="4"/>
  <c r="BG55" i="4"/>
  <c r="D55" i="4"/>
  <c r="E55" i="4"/>
  <c r="C54" i="4"/>
  <c r="D54" i="4"/>
  <c r="E54" i="4"/>
  <c r="BK54" i="4"/>
  <c r="BJ54" i="4"/>
  <c r="BI54" i="4"/>
  <c r="BG54" i="4"/>
  <c r="Y53" i="4"/>
  <c r="C53" i="4"/>
  <c r="D53" i="4"/>
  <c r="E53" i="4"/>
  <c r="BK53" i="4"/>
  <c r="BJ53" i="4"/>
  <c r="BI53" i="4"/>
  <c r="BG53" i="4"/>
  <c r="Y52" i="4"/>
  <c r="C52" i="4"/>
  <c r="D52" i="4"/>
  <c r="E52" i="4"/>
  <c r="BK52" i="4"/>
  <c r="BJ52" i="4"/>
  <c r="BI52" i="4"/>
  <c r="BG52" i="4"/>
  <c r="Y51" i="4"/>
  <c r="C51" i="4"/>
  <c r="D51" i="4"/>
  <c r="E51" i="4"/>
  <c r="BK51" i="4"/>
  <c r="BJ51" i="4"/>
  <c r="BI51" i="4"/>
  <c r="BG51" i="4"/>
  <c r="Y50" i="4"/>
  <c r="C50" i="4"/>
  <c r="D50" i="4"/>
  <c r="E50" i="4"/>
  <c r="BK50" i="4"/>
  <c r="BJ50" i="4"/>
  <c r="BI50" i="4"/>
  <c r="BG50" i="4"/>
  <c r="Y49" i="4"/>
  <c r="C49" i="4"/>
  <c r="D49" i="4"/>
  <c r="E49" i="4"/>
  <c r="BK49" i="4"/>
  <c r="BJ49" i="4"/>
  <c r="BI49" i="4"/>
  <c r="BG49" i="4"/>
  <c r="Y48" i="4"/>
  <c r="C48" i="4"/>
  <c r="D48" i="4"/>
  <c r="E48" i="4"/>
  <c r="BK48" i="4"/>
  <c r="BJ48" i="4"/>
  <c r="BI48" i="4"/>
  <c r="BG48" i="4"/>
  <c r="Y47" i="4"/>
  <c r="C47" i="4"/>
  <c r="D47" i="4"/>
  <c r="E47" i="4"/>
  <c r="BK47" i="4"/>
  <c r="BJ47" i="4"/>
  <c r="BI47" i="4"/>
  <c r="BG47" i="4"/>
  <c r="Y46" i="4"/>
  <c r="C46" i="4"/>
  <c r="D46" i="4"/>
  <c r="E46" i="4"/>
  <c r="BK46" i="4"/>
  <c r="BJ46" i="4"/>
  <c r="BI46" i="4"/>
  <c r="BG46" i="4"/>
  <c r="Y45" i="4"/>
  <c r="C45" i="4"/>
  <c r="AN45" i="4"/>
  <c r="AX45" i="4"/>
  <c r="D45" i="4"/>
  <c r="E45" i="4"/>
  <c r="BK45" i="4"/>
  <c r="BJ45" i="4"/>
  <c r="BI45" i="4"/>
  <c r="BG45" i="4"/>
  <c r="C44" i="4"/>
  <c r="AN44" i="4"/>
  <c r="AX44" i="4"/>
  <c r="D44" i="4"/>
  <c r="E44" i="4"/>
  <c r="BK44" i="4"/>
  <c r="BJ44" i="4"/>
  <c r="BI44" i="4"/>
  <c r="BG44" i="4"/>
  <c r="C43" i="4"/>
  <c r="D43" i="4"/>
  <c r="E43" i="4"/>
  <c r="BK43" i="4"/>
  <c r="BJ43" i="4"/>
  <c r="BI43" i="4"/>
  <c r="BG43" i="4"/>
  <c r="C42" i="4"/>
  <c r="D42" i="4"/>
  <c r="E42" i="4"/>
  <c r="BK42" i="4"/>
  <c r="BJ42" i="4"/>
  <c r="BI42" i="4"/>
  <c r="BG42" i="4"/>
  <c r="C41" i="4"/>
  <c r="D41" i="4"/>
  <c r="E41" i="4"/>
  <c r="BK41" i="4"/>
  <c r="BJ41" i="4"/>
  <c r="BI41" i="4"/>
  <c r="BG41" i="4"/>
  <c r="C40" i="4"/>
  <c r="D40" i="4"/>
  <c r="E40" i="4"/>
  <c r="BK40" i="4"/>
  <c r="BJ40" i="4"/>
  <c r="BI40" i="4"/>
  <c r="BG40" i="4"/>
  <c r="C39" i="4"/>
  <c r="AN39" i="4"/>
  <c r="D39" i="4"/>
  <c r="E39" i="4"/>
  <c r="BK39" i="4"/>
  <c r="BJ39" i="4"/>
  <c r="BI39" i="4"/>
  <c r="BG39" i="4"/>
  <c r="C38" i="4"/>
  <c r="AN38" i="4"/>
  <c r="D38" i="4"/>
  <c r="E38" i="4"/>
  <c r="BK38" i="4"/>
  <c r="BJ38" i="4"/>
  <c r="BI38" i="4"/>
  <c r="BG38" i="4"/>
  <c r="C37" i="4"/>
  <c r="D37" i="4"/>
  <c r="E37" i="4"/>
  <c r="BK37" i="4"/>
  <c r="BJ37" i="4"/>
  <c r="BI37" i="4"/>
  <c r="BG37" i="4"/>
  <c r="C36" i="4"/>
  <c r="D36" i="4"/>
  <c r="E36" i="4"/>
  <c r="BK36" i="4"/>
  <c r="BJ36" i="4"/>
  <c r="BI36" i="4"/>
  <c r="BG36" i="4"/>
  <c r="S35" i="4"/>
  <c r="C35" i="4"/>
  <c r="AN35" i="4"/>
  <c r="D35" i="4"/>
  <c r="E35" i="4"/>
  <c r="BK35" i="4"/>
  <c r="BJ35" i="4"/>
  <c r="BI35" i="4"/>
  <c r="BG35" i="4"/>
  <c r="C34" i="4"/>
  <c r="AN34" i="4"/>
  <c r="AX34" i="4"/>
  <c r="D34" i="4"/>
  <c r="E34" i="4"/>
  <c r="BK34" i="4"/>
  <c r="BJ34" i="4"/>
  <c r="BI34" i="4"/>
  <c r="BG34" i="4"/>
  <c r="C33" i="4"/>
  <c r="D33" i="4"/>
  <c r="E33" i="4"/>
  <c r="BK33" i="4"/>
  <c r="BJ33" i="4"/>
  <c r="BI33" i="4"/>
  <c r="BG33" i="4"/>
  <c r="C32" i="4"/>
  <c r="D32" i="4"/>
  <c r="E32" i="4"/>
  <c r="BK32" i="4"/>
  <c r="BJ32" i="4"/>
  <c r="BI32" i="4"/>
  <c r="BG32" i="4"/>
  <c r="Y31" i="4"/>
  <c r="C31" i="4"/>
  <c r="AX31" i="4"/>
  <c r="D31" i="4"/>
  <c r="E31" i="4"/>
  <c r="BK31" i="4"/>
  <c r="BJ31" i="4"/>
  <c r="BI31" i="4"/>
  <c r="BG31" i="4"/>
  <c r="C30" i="4"/>
  <c r="D30" i="4"/>
  <c r="E30" i="4"/>
  <c r="BK30" i="4"/>
  <c r="BJ30" i="4"/>
  <c r="BI30" i="4"/>
  <c r="BG30" i="4"/>
  <c r="C29" i="4"/>
  <c r="D29" i="4"/>
  <c r="E29" i="4"/>
  <c r="BK29" i="4"/>
  <c r="BJ29" i="4"/>
  <c r="BI29" i="4"/>
  <c r="BG29" i="4"/>
  <c r="S28" i="4"/>
  <c r="C28" i="4"/>
  <c r="T28" i="4"/>
  <c r="AB28" i="4"/>
  <c r="AH28" i="4"/>
  <c r="AN28" i="4"/>
  <c r="AX28" i="4"/>
  <c r="D28" i="4"/>
  <c r="E28" i="4"/>
  <c r="BK28" i="4"/>
  <c r="BJ28" i="4"/>
  <c r="BI28" i="4"/>
  <c r="BG28" i="4"/>
  <c r="C27" i="4"/>
  <c r="D27" i="4"/>
  <c r="E27" i="4"/>
  <c r="BK27" i="4"/>
  <c r="BJ27" i="4"/>
  <c r="BI27" i="4"/>
  <c r="BG27" i="4"/>
  <c r="Y26" i="4"/>
  <c r="C26" i="4"/>
  <c r="AN26" i="4"/>
  <c r="AX26" i="4"/>
  <c r="D26" i="4"/>
  <c r="E26" i="4"/>
  <c r="BK26" i="4"/>
  <c r="BJ26" i="4"/>
  <c r="BI26" i="4"/>
  <c r="BG26" i="4"/>
  <c r="C25" i="4"/>
  <c r="AN25" i="4"/>
  <c r="D25" i="4"/>
  <c r="E25" i="4"/>
  <c r="BK25" i="4"/>
  <c r="BJ25" i="4"/>
  <c r="BI25" i="4"/>
  <c r="BG25" i="4"/>
  <c r="C24" i="4"/>
  <c r="D24" i="4"/>
  <c r="E24" i="4"/>
  <c r="BK24" i="4"/>
  <c r="BJ24" i="4"/>
  <c r="BI24" i="4"/>
  <c r="BG24" i="4"/>
  <c r="Q23" i="4"/>
  <c r="C23" i="4"/>
  <c r="T23" i="4"/>
  <c r="X23" i="4"/>
  <c r="AF23" i="4"/>
  <c r="AH23" i="4"/>
  <c r="AJ23" i="4"/>
  <c r="AL23" i="4"/>
  <c r="D23" i="4"/>
  <c r="E23" i="4"/>
  <c r="BK23" i="4"/>
  <c r="BJ23" i="4"/>
  <c r="BI23" i="4"/>
  <c r="BG23" i="4"/>
  <c r="BG22" i="4"/>
  <c r="C22" i="4"/>
  <c r="D22" i="4"/>
  <c r="E22" i="4"/>
  <c r="Y21" i="4"/>
  <c r="C21" i="4"/>
  <c r="AX21" i="4"/>
  <c r="D21" i="4"/>
  <c r="E21" i="4"/>
  <c r="BK21" i="4"/>
  <c r="BJ21" i="4"/>
  <c r="BI21" i="4"/>
  <c r="BG21" i="4"/>
  <c r="C20" i="4"/>
  <c r="D20" i="4"/>
  <c r="E20" i="4"/>
  <c r="BK20" i="4"/>
  <c r="BJ20" i="4"/>
  <c r="BI20" i="4"/>
  <c r="BG20" i="4"/>
  <c r="Y19" i="4"/>
  <c r="C19" i="4"/>
  <c r="AL19" i="4"/>
  <c r="AN19" i="4"/>
  <c r="AX19" i="4"/>
  <c r="D19" i="4"/>
  <c r="E19" i="4"/>
  <c r="BK19" i="4"/>
  <c r="BJ19" i="4"/>
  <c r="BI19" i="4"/>
  <c r="BG19" i="4"/>
  <c r="Y18" i="4"/>
  <c r="C18" i="4"/>
  <c r="AX18" i="4"/>
  <c r="D18" i="4"/>
  <c r="E18" i="4"/>
  <c r="BK18" i="4"/>
  <c r="BJ18" i="4"/>
  <c r="BI18" i="4"/>
  <c r="BG18" i="4"/>
  <c r="C17" i="4"/>
  <c r="D17" i="4"/>
  <c r="E17" i="4"/>
  <c r="BK17" i="4"/>
  <c r="BJ17" i="4"/>
  <c r="BI17" i="4"/>
  <c r="BG17" i="4"/>
  <c r="Y16" i="4"/>
  <c r="C16" i="4"/>
  <c r="AL16" i="4"/>
  <c r="AX16" i="4"/>
  <c r="D16" i="4"/>
  <c r="E16" i="4"/>
  <c r="BK16" i="4"/>
  <c r="BJ16" i="4"/>
  <c r="BI16" i="4"/>
  <c r="BG16" i="4"/>
  <c r="C15" i="4"/>
  <c r="D15" i="4"/>
  <c r="E15" i="4"/>
  <c r="BK15" i="4"/>
  <c r="BJ15" i="4"/>
  <c r="BI15" i="4"/>
  <c r="BG15" i="4"/>
  <c r="C14" i="4"/>
  <c r="D14" i="4"/>
  <c r="E14" i="4"/>
  <c r="BK14" i="4"/>
  <c r="BJ14" i="4"/>
  <c r="BI14" i="4"/>
  <c r="BG14" i="4"/>
  <c r="Y13" i="4"/>
  <c r="C13" i="4"/>
  <c r="AN13" i="4"/>
  <c r="D13" i="4"/>
  <c r="E13" i="4"/>
  <c r="BK13" i="4"/>
  <c r="BJ13" i="4"/>
  <c r="BI13" i="4"/>
  <c r="BG13" i="4"/>
  <c r="C12" i="4"/>
  <c r="AX12" i="4"/>
  <c r="D12" i="4"/>
  <c r="E12" i="4"/>
  <c r="BK12" i="4"/>
  <c r="BJ12" i="4"/>
  <c r="BI12" i="4"/>
  <c r="BG12" i="4"/>
  <c r="C11" i="4"/>
  <c r="D11" i="4"/>
  <c r="E11" i="4"/>
  <c r="BK11" i="4"/>
  <c r="BJ11" i="4"/>
  <c r="BI11" i="4"/>
  <c r="BG11" i="4"/>
  <c r="C10" i="4"/>
  <c r="D10" i="4"/>
  <c r="E10" i="4"/>
  <c r="BK10" i="4"/>
  <c r="BJ10" i="4"/>
  <c r="BI10" i="4"/>
  <c r="BG10" i="4"/>
  <c r="C9" i="4"/>
  <c r="D9" i="4"/>
  <c r="E9" i="4"/>
  <c r="BK9" i="4"/>
  <c r="BJ9" i="4"/>
  <c r="BI9" i="4"/>
  <c r="BG9" i="4"/>
  <c r="C8" i="4"/>
  <c r="D8" i="4"/>
  <c r="E8" i="4"/>
  <c r="BK8" i="4"/>
  <c r="BJ8" i="4"/>
  <c r="BI8" i="4"/>
  <c r="BG8" i="4"/>
  <c r="C7" i="4"/>
  <c r="D7" i="4"/>
  <c r="E7" i="4"/>
  <c r="BK7" i="4"/>
  <c r="BJ7" i="4"/>
  <c r="BI7" i="4"/>
  <c r="BG7" i="4"/>
  <c r="C6" i="4"/>
  <c r="D6" i="4"/>
  <c r="E6" i="4"/>
  <c r="BK6" i="4"/>
  <c r="BJ6" i="4"/>
  <c r="BI6" i="4"/>
  <c r="BG6" i="4"/>
  <c r="C5" i="4"/>
  <c r="AN5" i="4"/>
  <c r="D5" i="4"/>
  <c r="E5" i="4"/>
  <c r="BK5" i="4"/>
  <c r="BJ5" i="4"/>
  <c r="BI5" i="4"/>
  <c r="BG5" i="4"/>
  <c r="C4" i="4"/>
  <c r="AN4" i="4"/>
  <c r="AX4" i="4"/>
  <c r="D4" i="4"/>
  <c r="E4" i="4"/>
  <c r="BK4" i="4"/>
  <c r="BJ4" i="4"/>
  <c r="BI4" i="4"/>
  <c r="BG4" i="4"/>
  <c r="K3" i="4"/>
  <c r="M3" i="4"/>
  <c r="O3" i="4"/>
  <c r="Q3" i="4"/>
  <c r="S3" i="4"/>
  <c r="C3" i="4"/>
  <c r="D3" i="4"/>
  <c r="E3" i="4"/>
  <c r="BK3" i="4"/>
  <c r="BJ3" i="4"/>
  <c r="BI3" i="4"/>
  <c r="BG3" i="4"/>
  <c r="K3" i="3"/>
  <c r="M3" i="3"/>
  <c r="O3" i="3"/>
  <c r="C3" i="3"/>
  <c r="D3" i="3"/>
  <c r="E3" i="3"/>
  <c r="BK3" i="3"/>
  <c r="K4" i="3"/>
  <c r="M4" i="3"/>
  <c r="O4" i="3"/>
  <c r="C4" i="3"/>
  <c r="D4" i="3"/>
  <c r="E4" i="3"/>
  <c r="BK4" i="3"/>
  <c r="K5" i="3"/>
  <c r="M5" i="3"/>
  <c r="O5" i="3"/>
  <c r="C5" i="3"/>
  <c r="D5" i="3"/>
  <c r="E5" i="3"/>
  <c r="BK5" i="3"/>
  <c r="C6" i="3"/>
  <c r="D6" i="3"/>
  <c r="E6" i="3"/>
  <c r="BK6" i="3"/>
  <c r="K7" i="3"/>
  <c r="M7" i="3"/>
  <c r="O7" i="3"/>
  <c r="C7" i="3"/>
  <c r="D7" i="3"/>
  <c r="E7" i="3"/>
  <c r="BK7" i="3"/>
  <c r="K8" i="3"/>
  <c r="M8" i="3"/>
  <c r="O8" i="3"/>
  <c r="C8" i="3"/>
  <c r="D8" i="3"/>
  <c r="E8" i="3"/>
  <c r="BK8" i="3"/>
  <c r="K9" i="3"/>
  <c r="M9" i="3"/>
  <c r="O9" i="3"/>
  <c r="C9" i="3"/>
  <c r="D9" i="3"/>
  <c r="E9" i="3"/>
  <c r="BK9" i="3"/>
  <c r="K10" i="3"/>
  <c r="M10" i="3"/>
  <c r="O10" i="3"/>
  <c r="C10" i="3"/>
  <c r="D10" i="3"/>
  <c r="E10" i="3"/>
  <c r="BK10" i="3"/>
  <c r="K11" i="3"/>
  <c r="M11" i="3"/>
  <c r="O11" i="3"/>
  <c r="C11" i="3"/>
  <c r="D11" i="3"/>
  <c r="E11" i="3"/>
  <c r="BK11" i="3"/>
  <c r="K12" i="3"/>
  <c r="M12" i="3"/>
  <c r="O12" i="3"/>
  <c r="C12" i="3"/>
  <c r="D12" i="3"/>
  <c r="E12" i="3"/>
  <c r="BK12" i="3"/>
  <c r="K13" i="3"/>
  <c r="M13" i="3"/>
  <c r="O13" i="3"/>
  <c r="C13" i="3"/>
  <c r="D13" i="3"/>
  <c r="E13" i="3"/>
  <c r="BK13" i="3"/>
  <c r="K14" i="3"/>
  <c r="M14" i="3"/>
  <c r="O14" i="3"/>
  <c r="C14" i="3"/>
  <c r="D14" i="3"/>
  <c r="E14" i="3"/>
  <c r="BK14" i="3"/>
  <c r="K15" i="3"/>
  <c r="M15" i="3"/>
  <c r="O15" i="3"/>
  <c r="C15" i="3"/>
  <c r="D15" i="3"/>
  <c r="E15" i="3"/>
  <c r="BK15" i="3"/>
  <c r="K16" i="3"/>
  <c r="M16" i="3"/>
  <c r="O16" i="3"/>
  <c r="C16" i="3"/>
  <c r="D16" i="3"/>
  <c r="E16" i="3"/>
  <c r="BK16" i="3"/>
  <c r="K17" i="3"/>
  <c r="M17" i="3"/>
  <c r="O17" i="3"/>
  <c r="C17" i="3"/>
  <c r="D17" i="3"/>
  <c r="E17" i="3"/>
  <c r="BK17" i="3"/>
  <c r="K18" i="3"/>
  <c r="M18" i="3"/>
  <c r="O18" i="3"/>
  <c r="C18" i="3"/>
  <c r="D18" i="3"/>
  <c r="E18" i="3"/>
  <c r="BK18" i="3"/>
  <c r="K19" i="3"/>
  <c r="M19" i="3"/>
  <c r="O19" i="3"/>
  <c r="C19" i="3"/>
  <c r="D19" i="3"/>
  <c r="E19" i="3"/>
  <c r="BK19" i="3"/>
  <c r="K20" i="3"/>
  <c r="M20" i="3"/>
  <c r="O20" i="3"/>
  <c r="C20" i="3"/>
  <c r="D20" i="3"/>
  <c r="E20" i="3"/>
  <c r="BK20" i="3"/>
  <c r="K21" i="3"/>
  <c r="M21" i="3"/>
  <c r="O21" i="3"/>
  <c r="C21" i="3"/>
  <c r="D21" i="3"/>
  <c r="E21" i="3"/>
  <c r="BK21" i="3"/>
  <c r="K22" i="3"/>
  <c r="M22" i="3"/>
  <c r="O22" i="3"/>
  <c r="C22" i="3"/>
  <c r="D22" i="3"/>
  <c r="E22" i="3"/>
  <c r="BK22" i="3"/>
  <c r="K23" i="3"/>
  <c r="M23" i="3"/>
  <c r="O23" i="3"/>
  <c r="C23" i="3"/>
  <c r="D23" i="3"/>
  <c r="E23" i="3"/>
  <c r="BK23" i="3"/>
  <c r="K24" i="3"/>
  <c r="M24" i="3"/>
  <c r="O24" i="3"/>
  <c r="C24" i="3"/>
  <c r="D24" i="3"/>
  <c r="E24" i="3"/>
  <c r="BK24" i="3"/>
  <c r="K25" i="3"/>
  <c r="M25" i="3"/>
  <c r="O25" i="3"/>
  <c r="C25" i="3"/>
  <c r="D25" i="3"/>
  <c r="E25" i="3"/>
  <c r="BK25" i="3"/>
  <c r="K26" i="3"/>
  <c r="M26" i="3"/>
  <c r="O26" i="3"/>
  <c r="C26" i="3"/>
  <c r="D26" i="3"/>
  <c r="E26" i="3"/>
  <c r="BK26" i="3"/>
  <c r="K27" i="3"/>
  <c r="M27" i="3"/>
  <c r="O27" i="3"/>
  <c r="C27" i="3"/>
  <c r="D27" i="3"/>
  <c r="E27" i="3"/>
  <c r="BK27" i="3"/>
  <c r="K28" i="3"/>
  <c r="M28" i="3"/>
  <c r="O28" i="3"/>
  <c r="C28" i="3"/>
  <c r="D28" i="3"/>
  <c r="E28" i="3"/>
  <c r="BK28" i="3"/>
  <c r="K29" i="3"/>
  <c r="M29" i="3"/>
  <c r="O29" i="3"/>
  <c r="C29" i="3"/>
  <c r="D29" i="3"/>
  <c r="E29" i="3"/>
  <c r="BK29" i="3"/>
  <c r="K30" i="3"/>
  <c r="M30" i="3"/>
  <c r="O30" i="3"/>
  <c r="C30" i="3"/>
  <c r="D30" i="3"/>
  <c r="E30" i="3"/>
  <c r="BK30" i="3"/>
  <c r="K31" i="3"/>
  <c r="M31" i="3"/>
  <c r="O31" i="3"/>
  <c r="C31" i="3"/>
  <c r="D31" i="3"/>
  <c r="E31" i="3"/>
  <c r="BK31" i="3"/>
  <c r="K32" i="3"/>
  <c r="M32" i="3"/>
  <c r="O32" i="3"/>
  <c r="C32" i="3"/>
  <c r="D32" i="3"/>
  <c r="E32" i="3"/>
  <c r="BK32" i="3"/>
  <c r="K33" i="3"/>
  <c r="M33" i="3"/>
  <c r="O33" i="3"/>
  <c r="C33" i="3"/>
  <c r="D33" i="3"/>
  <c r="E33" i="3"/>
  <c r="BK33" i="3"/>
  <c r="K34" i="3"/>
  <c r="M34" i="3"/>
  <c r="O34" i="3"/>
  <c r="C34" i="3"/>
  <c r="D34" i="3"/>
  <c r="E34" i="3"/>
  <c r="BK34" i="3"/>
  <c r="K35" i="3"/>
  <c r="M35" i="3"/>
  <c r="O35" i="3"/>
  <c r="C35" i="3"/>
  <c r="D35" i="3"/>
  <c r="E35" i="3"/>
  <c r="BK35" i="3"/>
  <c r="K36" i="3"/>
  <c r="M36" i="3"/>
  <c r="O36" i="3"/>
  <c r="C36" i="3"/>
  <c r="D36" i="3"/>
  <c r="E36" i="3"/>
  <c r="BK36" i="3"/>
  <c r="K37" i="3"/>
  <c r="M37" i="3"/>
  <c r="O37" i="3"/>
  <c r="C37" i="3"/>
  <c r="D37" i="3"/>
  <c r="E37" i="3"/>
  <c r="BK37" i="3"/>
  <c r="K38" i="3"/>
  <c r="M38" i="3"/>
  <c r="O38" i="3"/>
  <c r="C38" i="3"/>
  <c r="D38" i="3"/>
  <c r="E38" i="3"/>
  <c r="BK38" i="3"/>
  <c r="K39" i="3"/>
  <c r="M39" i="3"/>
  <c r="O39" i="3"/>
  <c r="C39" i="3"/>
  <c r="D39" i="3"/>
  <c r="E39" i="3"/>
  <c r="BK39" i="3"/>
  <c r="K40" i="3"/>
  <c r="M40" i="3"/>
  <c r="O40" i="3"/>
  <c r="C40" i="3"/>
  <c r="D40" i="3"/>
  <c r="E40" i="3"/>
  <c r="BK40" i="3"/>
  <c r="K41" i="3"/>
  <c r="M41" i="3"/>
  <c r="O41" i="3"/>
  <c r="C41" i="3"/>
  <c r="D41" i="3"/>
  <c r="E41" i="3"/>
  <c r="BK41" i="3"/>
  <c r="K42" i="3"/>
  <c r="M42" i="3"/>
  <c r="O42" i="3"/>
  <c r="C42" i="3"/>
  <c r="D42" i="3"/>
  <c r="E42" i="3"/>
  <c r="BK42" i="3"/>
  <c r="C43" i="3"/>
  <c r="D43" i="3"/>
  <c r="E43" i="3"/>
  <c r="BK43" i="3"/>
  <c r="C44" i="3"/>
  <c r="D44" i="3"/>
  <c r="E44" i="3"/>
  <c r="BK44" i="3"/>
  <c r="C45" i="3"/>
  <c r="D45" i="3"/>
  <c r="E45" i="3"/>
  <c r="BK45" i="3"/>
  <c r="C46" i="3"/>
  <c r="D46" i="3"/>
  <c r="E46" i="3"/>
  <c r="BK46" i="3"/>
  <c r="C47" i="3"/>
  <c r="D47" i="3"/>
  <c r="E47" i="3"/>
  <c r="BK47" i="3"/>
  <c r="C48" i="3"/>
  <c r="D48" i="3"/>
  <c r="E48" i="3"/>
  <c r="BK48" i="3"/>
  <c r="C49" i="3"/>
  <c r="D49" i="3"/>
  <c r="E49" i="3"/>
  <c r="BK49" i="3"/>
  <c r="C50" i="3"/>
  <c r="D50" i="3"/>
  <c r="E50" i="3"/>
  <c r="BK50" i="3"/>
  <c r="C51" i="3"/>
  <c r="D51" i="3"/>
  <c r="E51" i="3"/>
  <c r="BK51" i="3"/>
  <c r="C52" i="3"/>
  <c r="D52" i="3"/>
  <c r="E52" i="3"/>
  <c r="BK52" i="3"/>
  <c r="C53" i="3"/>
  <c r="D53" i="3"/>
  <c r="E53" i="3"/>
  <c r="BK53" i="3"/>
  <c r="C54" i="3"/>
  <c r="D54" i="3"/>
  <c r="E54" i="3"/>
  <c r="BK54" i="3"/>
  <c r="C55" i="3"/>
  <c r="D55" i="3"/>
  <c r="E55" i="3"/>
  <c r="BK55" i="3"/>
  <c r="C56" i="3"/>
  <c r="D56" i="3"/>
  <c r="E56" i="3"/>
  <c r="BK56" i="3"/>
  <c r="C57" i="3"/>
  <c r="D57" i="3"/>
  <c r="E57" i="3"/>
  <c r="BK57" i="3"/>
  <c r="C58" i="3"/>
  <c r="D58" i="3"/>
  <c r="E58" i="3"/>
  <c r="BK58" i="3"/>
  <c r="C59" i="3"/>
  <c r="D59" i="3"/>
  <c r="E59" i="3"/>
  <c r="BK59" i="3"/>
  <c r="C60" i="3"/>
  <c r="D60" i="3"/>
  <c r="E60" i="3"/>
  <c r="BK60" i="3"/>
  <c r="C61" i="3"/>
  <c r="D61" i="3"/>
  <c r="E61" i="3"/>
  <c r="BK61" i="3"/>
  <c r="C62" i="3"/>
  <c r="D62" i="3"/>
  <c r="E62" i="3"/>
  <c r="BK62" i="3"/>
  <c r="C63" i="3"/>
  <c r="D63" i="3"/>
  <c r="E63" i="3"/>
  <c r="BK63" i="3"/>
  <c r="C64" i="3"/>
  <c r="D64" i="3"/>
  <c r="E64" i="3"/>
  <c r="BK64" i="3"/>
  <c r="C65" i="3"/>
  <c r="D65" i="3"/>
  <c r="E65" i="3"/>
  <c r="BK65" i="3"/>
  <c r="C66" i="3"/>
  <c r="D66" i="3"/>
  <c r="E66" i="3"/>
  <c r="BK66" i="3"/>
  <c r="C67" i="3"/>
  <c r="D67" i="3"/>
  <c r="E67" i="3"/>
  <c r="BK67" i="3"/>
  <c r="C68" i="3"/>
  <c r="D68" i="3"/>
  <c r="E68" i="3"/>
  <c r="BK68" i="3"/>
  <c r="C69" i="3"/>
  <c r="D69" i="3"/>
  <c r="E69" i="3"/>
  <c r="BK69" i="3"/>
  <c r="C70" i="3"/>
  <c r="D70" i="3"/>
  <c r="E70" i="3"/>
  <c r="BK70" i="3"/>
  <c r="C71" i="3"/>
  <c r="D71" i="3"/>
  <c r="E71" i="3"/>
  <c r="BK71" i="3"/>
  <c r="C72" i="3"/>
  <c r="D72" i="3"/>
  <c r="E72" i="3"/>
  <c r="BK72" i="3"/>
  <c r="C73" i="3"/>
  <c r="D73" i="3"/>
  <c r="E73" i="3"/>
  <c r="BK73" i="3"/>
  <c r="C74" i="3"/>
  <c r="D74" i="3"/>
  <c r="E74" i="3"/>
  <c r="BK74" i="3"/>
  <c r="C75" i="3"/>
  <c r="D75" i="3"/>
  <c r="E75" i="3"/>
  <c r="BK75" i="3"/>
  <c r="C76" i="3"/>
  <c r="D76" i="3"/>
  <c r="E76" i="3"/>
  <c r="BK76" i="3"/>
  <c r="C77" i="3"/>
  <c r="D77" i="3"/>
  <c r="E77" i="3"/>
  <c r="BK77" i="3"/>
  <c r="C78" i="3"/>
  <c r="D78" i="3"/>
  <c r="E78" i="3"/>
  <c r="BK78" i="3"/>
  <c r="C79" i="3"/>
  <c r="D79" i="3"/>
  <c r="E79" i="3"/>
  <c r="BK79" i="3"/>
  <c r="C80" i="3"/>
  <c r="D80" i="3"/>
  <c r="E80" i="3"/>
  <c r="BK80" i="3"/>
  <c r="C81" i="3"/>
  <c r="D81" i="3"/>
  <c r="E81" i="3"/>
  <c r="BK81" i="3"/>
  <c r="C82" i="3"/>
  <c r="D82" i="3"/>
  <c r="E82" i="3"/>
  <c r="BK82" i="3"/>
  <c r="C83" i="3"/>
  <c r="D83" i="3"/>
  <c r="E83" i="3"/>
  <c r="BK83" i="3"/>
  <c r="C84" i="3"/>
  <c r="D84" i="3"/>
  <c r="E84" i="3"/>
  <c r="BK84" i="3"/>
  <c r="C85" i="3"/>
  <c r="D85" i="3"/>
  <c r="E85" i="3"/>
  <c r="BK85" i="3"/>
  <c r="C86" i="3"/>
  <c r="D86" i="3"/>
  <c r="E86" i="3"/>
  <c r="BK86" i="3"/>
  <c r="C87" i="3"/>
  <c r="D87" i="3"/>
  <c r="E87" i="3"/>
  <c r="BK87" i="3"/>
  <c r="C88" i="3"/>
  <c r="D88" i="3"/>
  <c r="E88" i="3"/>
  <c r="BK88" i="3"/>
  <c r="C89" i="3"/>
  <c r="D89" i="3"/>
  <c r="E89" i="3"/>
  <c r="BK89" i="3"/>
  <c r="C90" i="3"/>
  <c r="D90" i="3"/>
  <c r="E90" i="3"/>
  <c r="BK90" i="3"/>
  <c r="C91" i="3"/>
  <c r="D91" i="3"/>
  <c r="E91" i="3"/>
  <c r="BK91" i="3"/>
  <c r="C92" i="3"/>
  <c r="D92" i="3"/>
  <c r="E92" i="3"/>
  <c r="BK92" i="3"/>
  <c r="C93" i="3"/>
  <c r="D93" i="3"/>
  <c r="E93" i="3"/>
  <c r="BK93" i="3"/>
  <c r="C94" i="3"/>
  <c r="D94" i="3"/>
  <c r="E94" i="3"/>
  <c r="BK94" i="3"/>
  <c r="C95" i="3"/>
  <c r="D95" i="3"/>
  <c r="E95" i="3"/>
  <c r="BK95" i="3"/>
  <c r="C96" i="3"/>
  <c r="D96" i="3"/>
  <c r="E96" i="3"/>
  <c r="BK96" i="3"/>
  <c r="C97" i="3"/>
  <c r="D97" i="3"/>
  <c r="E97" i="3"/>
  <c r="BK97" i="3"/>
  <c r="C98" i="3"/>
  <c r="D98" i="3"/>
  <c r="E98" i="3"/>
  <c r="BK98" i="3"/>
  <c r="C99" i="3"/>
  <c r="D99" i="3"/>
  <c r="E99" i="3"/>
  <c r="BK99" i="3"/>
  <c r="C100" i="3"/>
  <c r="D100" i="3"/>
  <c r="E100" i="3"/>
  <c r="BK100" i="3"/>
  <c r="C101" i="3"/>
  <c r="D101" i="3"/>
  <c r="E101" i="3"/>
  <c r="BK101" i="3"/>
  <c r="C102" i="3"/>
  <c r="D102" i="3"/>
  <c r="E102" i="3"/>
  <c r="BK102" i="3"/>
  <c r="C103" i="3"/>
  <c r="D103" i="3"/>
  <c r="E103" i="3"/>
  <c r="BK103" i="3"/>
  <c r="C104" i="3"/>
  <c r="D104" i="3"/>
  <c r="E104" i="3"/>
  <c r="BK104" i="3"/>
  <c r="C105" i="3"/>
  <c r="D105" i="3"/>
  <c r="E105" i="3"/>
  <c r="BK105" i="3"/>
  <c r="C106" i="3"/>
  <c r="D106" i="3"/>
  <c r="E106" i="3"/>
  <c r="BK106" i="3"/>
  <c r="C107" i="3"/>
  <c r="D107" i="3"/>
  <c r="E107" i="3"/>
  <c r="BK107" i="3"/>
  <c r="C108" i="3"/>
  <c r="D108" i="3"/>
  <c r="E108" i="3"/>
  <c r="BK108" i="3"/>
  <c r="C109" i="3"/>
  <c r="D109" i="3"/>
  <c r="E109" i="3"/>
  <c r="BK109" i="3"/>
  <c r="C110" i="3"/>
  <c r="D110" i="3"/>
  <c r="E110" i="3"/>
  <c r="BK110" i="3"/>
  <c r="C111" i="3"/>
  <c r="D111" i="3"/>
  <c r="E111" i="3"/>
  <c r="BK111" i="3"/>
  <c r="C112" i="3"/>
  <c r="D112" i="3"/>
  <c r="E112" i="3"/>
  <c r="BK112" i="3"/>
  <c r="C113" i="3"/>
  <c r="D113" i="3"/>
  <c r="E113" i="3"/>
  <c r="BK113" i="3"/>
  <c r="C114" i="3"/>
  <c r="D114" i="3"/>
  <c r="E114" i="3"/>
  <c r="BK114" i="3"/>
  <c r="BK130" i="3"/>
  <c r="BJ3" i="3"/>
  <c r="BJ4" i="3"/>
  <c r="BJ5" i="3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59" i="3"/>
  <c r="BJ60" i="3"/>
  <c r="BJ61" i="3"/>
  <c r="BJ62" i="3"/>
  <c r="BJ63" i="3"/>
  <c r="BJ64" i="3"/>
  <c r="BJ65" i="3"/>
  <c r="BJ66" i="3"/>
  <c r="BJ67" i="3"/>
  <c r="BJ68" i="3"/>
  <c r="BJ69" i="3"/>
  <c r="BJ70" i="3"/>
  <c r="BJ71" i="3"/>
  <c r="BJ72" i="3"/>
  <c r="BJ73" i="3"/>
  <c r="BJ74" i="3"/>
  <c r="BJ75" i="3"/>
  <c r="BJ76" i="3"/>
  <c r="BJ77" i="3"/>
  <c r="BJ78" i="3"/>
  <c r="BJ79" i="3"/>
  <c r="BJ80" i="3"/>
  <c r="BJ81" i="3"/>
  <c r="BJ82" i="3"/>
  <c r="BJ83" i="3"/>
  <c r="BJ84" i="3"/>
  <c r="BJ85" i="3"/>
  <c r="BJ86" i="3"/>
  <c r="BJ87" i="3"/>
  <c r="BJ88" i="3"/>
  <c r="BJ89" i="3"/>
  <c r="BJ90" i="3"/>
  <c r="BJ91" i="3"/>
  <c r="BJ92" i="3"/>
  <c r="BJ93" i="3"/>
  <c r="BJ94" i="3"/>
  <c r="BJ95" i="3"/>
  <c r="BJ96" i="3"/>
  <c r="BJ97" i="3"/>
  <c r="BJ98" i="3"/>
  <c r="BJ99" i="3"/>
  <c r="BJ100" i="3"/>
  <c r="BJ101" i="3"/>
  <c r="BJ102" i="3"/>
  <c r="BJ103" i="3"/>
  <c r="BJ104" i="3"/>
  <c r="BJ105" i="3"/>
  <c r="BJ106" i="3"/>
  <c r="BJ107" i="3"/>
  <c r="BJ108" i="3"/>
  <c r="BJ109" i="3"/>
  <c r="BJ110" i="3"/>
  <c r="BJ111" i="3"/>
  <c r="BJ112" i="3"/>
  <c r="BJ113" i="3"/>
  <c r="BJ114" i="3"/>
  <c r="BJ130" i="3"/>
  <c r="BI3" i="3"/>
  <c r="BI4" i="3"/>
  <c r="BI5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2" i="3"/>
  <c r="BI83" i="3"/>
  <c r="BI84" i="3"/>
  <c r="BI85" i="3"/>
  <c r="BI86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30" i="3"/>
  <c r="BG114" i="3"/>
  <c r="BG113" i="3"/>
  <c r="BG112" i="3"/>
  <c r="BG111" i="3"/>
  <c r="BG110" i="3"/>
  <c r="BG109" i="3"/>
  <c r="BG108" i="3"/>
  <c r="BG107" i="3"/>
  <c r="BG106" i="3"/>
  <c r="BG105" i="3"/>
  <c r="BG104" i="3"/>
  <c r="BG103" i="3"/>
  <c r="BG102" i="3"/>
  <c r="BG101" i="3"/>
  <c r="BG100" i="3"/>
  <c r="BG99" i="3"/>
  <c r="BG98" i="3"/>
  <c r="BG97" i="3"/>
  <c r="BG96" i="3"/>
  <c r="BG95" i="3"/>
  <c r="BG94" i="3"/>
  <c r="BG93" i="3"/>
  <c r="BG92" i="3"/>
  <c r="BG91" i="3"/>
  <c r="BG90" i="3"/>
  <c r="BG89" i="3"/>
  <c r="BG88" i="3"/>
  <c r="BG87" i="3"/>
  <c r="BG86" i="3"/>
  <c r="BG85" i="3"/>
  <c r="BG84" i="3"/>
  <c r="BG83" i="3"/>
  <c r="BG82" i="3"/>
  <c r="BG81" i="3"/>
  <c r="BG80" i="3"/>
  <c r="BG79" i="3"/>
  <c r="BG78" i="3"/>
  <c r="BG77" i="3"/>
  <c r="BG76" i="3"/>
  <c r="BG75" i="3"/>
  <c r="BG74" i="3"/>
  <c r="BG73" i="3"/>
  <c r="BG72" i="3"/>
  <c r="BG71" i="3"/>
  <c r="BG70" i="3"/>
  <c r="BG69" i="3"/>
  <c r="BG68" i="3"/>
  <c r="BG67" i="3"/>
  <c r="BG66" i="3"/>
  <c r="BG65" i="3"/>
  <c r="BG64" i="3"/>
  <c r="BG63" i="3"/>
  <c r="BG62" i="3"/>
  <c r="BG61" i="3"/>
  <c r="BG60" i="3"/>
  <c r="BG59" i="3"/>
  <c r="BG58" i="3"/>
  <c r="BG57" i="3"/>
  <c r="BG56" i="3"/>
  <c r="BG55" i="3"/>
  <c r="BG54" i="3"/>
  <c r="BG53" i="3"/>
  <c r="BG52" i="3"/>
  <c r="BG51" i="3"/>
  <c r="BG50" i="3"/>
  <c r="BG49" i="3"/>
  <c r="BG48" i="3"/>
  <c r="BG47" i="3"/>
  <c r="BG46" i="3"/>
  <c r="BG45" i="3"/>
  <c r="BG44" i="3"/>
  <c r="BG43" i="3"/>
  <c r="BG42" i="3"/>
  <c r="BG41" i="3"/>
  <c r="BG40" i="3"/>
  <c r="BG39" i="3"/>
  <c r="BG38" i="3"/>
  <c r="BG37" i="3"/>
  <c r="BG36" i="3"/>
  <c r="BG35" i="3"/>
  <c r="BG34" i="3"/>
  <c r="BG33" i="3"/>
  <c r="BG32" i="3"/>
  <c r="BG31" i="3"/>
  <c r="BG30" i="3"/>
  <c r="BG29" i="3"/>
  <c r="BG28" i="3"/>
  <c r="BG27" i="3"/>
  <c r="BG26" i="3"/>
  <c r="BG25" i="3"/>
  <c r="BG2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BG3" i="3"/>
  <c r="BG18" i="2"/>
  <c r="C18" i="2"/>
  <c r="D18" i="2"/>
  <c r="E18" i="2"/>
  <c r="C17" i="2"/>
  <c r="D17" i="2"/>
  <c r="E17" i="2"/>
  <c r="BK17" i="2"/>
  <c r="BJ17" i="2"/>
  <c r="BI17" i="2"/>
  <c r="BG17" i="2"/>
  <c r="C16" i="2"/>
  <c r="D16" i="2"/>
  <c r="E16" i="2"/>
  <c r="BK16" i="2"/>
  <c r="BJ16" i="2"/>
  <c r="BI16" i="2"/>
  <c r="BG16" i="2"/>
  <c r="C15" i="2"/>
  <c r="D15" i="2"/>
  <c r="E15" i="2"/>
  <c r="BK15" i="2"/>
  <c r="BJ15" i="2"/>
  <c r="BI15" i="2"/>
  <c r="BG15" i="2"/>
  <c r="C14" i="2"/>
  <c r="D14" i="2"/>
  <c r="E14" i="2"/>
  <c r="BK14" i="2"/>
  <c r="BJ14" i="2"/>
  <c r="BI14" i="2"/>
  <c r="BG14" i="2"/>
  <c r="C13" i="2"/>
  <c r="D13" i="2"/>
  <c r="E13" i="2"/>
  <c r="BK13" i="2"/>
  <c r="BJ13" i="2"/>
  <c r="BI13" i="2"/>
  <c r="BG13" i="2"/>
  <c r="C12" i="2"/>
  <c r="D12" i="2"/>
  <c r="E12" i="2"/>
  <c r="BK12" i="2"/>
  <c r="BJ12" i="2"/>
  <c r="BI12" i="2"/>
  <c r="BG12" i="2"/>
  <c r="C11" i="2"/>
  <c r="D11" i="2"/>
  <c r="E11" i="2"/>
  <c r="BK11" i="2"/>
  <c r="BJ11" i="2"/>
  <c r="BI11" i="2"/>
  <c r="BG11" i="2"/>
  <c r="C10" i="2"/>
  <c r="AR10" i="2"/>
  <c r="D10" i="2"/>
  <c r="E10" i="2"/>
  <c r="BK10" i="2"/>
  <c r="BJ10" i="2"/>
  <c r="BI10" i="2"/>
  <c r="BG10" i="2"/>
  <c r="C9" i="2"/>
  <c r="D9" i="2"/>
  <c r="E9" i="2"/>
  <c r="BK9" i="2"/>
  <c r="BJ9" i="2"/>
  <c r="BI9" i="2"/>
  <c r="BG9" i="2"/>
  <c r="AM8" i="2"/>
  <c r="C8" i="2"/>
  <c r="AZ8" i="2"/>
  <c r="D8" i="2"/>
  <c r="E8" i="2"/>
  <c r="BK8" i="2"/>
  <c r="BJ8" i="2"/>
  <c r="BI8" i="2"/>
  <c r="BG8" i="2"/>
  <c r="C7" i="2"/>
  <c r="D7" i="2"/>
  <c r="E7" i="2"/>
  <c r="BK7" i="2"/>
  <c r="BJ7" i="2"/>
  <c r="BI7" i="2"/>
  <c r="BG7" i="2"/>
  <c r="BG6" i="2"/>
  <c r="C6" i="2"/>
  <c r="D6" i="2"/>
  <c r="E6" i="2"/>
  <c r="O5" i="2"/>
  <c r="C5" i="2"/>
  <c r="T5" i="2"/>
  <c r="AR5" i="2"/>
  <c r="AX5" i="2"/>
  <c r="D5" i="2"/>
  <c r="E5" i="2"/>
  <c r="BK5" i="2"/>
  <c r="BJ5" i="2"/>
  <c r="BI5" i="2"/>
  <c r="BG5" i="2"/>
  <c r="C4" i="2"/>
  <c r="D4" i="2"/>
  <c r="E4" i="2"/>
  <c r="BK4" i="2"/>
  <c r="BJ4" i="2"/>
  <c r="BI4" i="2"/>
  <c r="BG4" i="2"/>
  <c r="AE3" i="2"/>
  <c r="C3" i="2"/>
  <c r="H3" i="2"/>
  <c r="N3" i="2"/>
  <c r="T3" i="2"/>
  <c r="V3" i="2"/>
  <c r="X3" i="2"/>
  <c r="Z3" i="2"/>
  <c r="AB3" i="2"/>
  <c r="AF3" i="2"/>
  <c r="AJ3" i="2"/>
  <c r="AL3" i="2"/>
  <c r="AN3" i="2"/>
  <c r="AR3" i="2"/>
  <c r="AX3" i="2"/>
  <c r="AZ3" i="2"/>
  <c r="D3" i="2"/>
  <c r="E3" i="2"/>
  <c r="BK3" i="2"/>
  <c r="BJ3" i="2"/>
  <c r="BI3" i="2"/>
  <c r="BG3" i="2"/>
  <c r="M8" i="1"/>
  <c r="M9" i="1"/>
  <c r="M10" i="1"/>
  <c r="M13" i="1"/>
  <c r="L8" i="1"/>
  <c r="L9" i="1"/>
  <c r="L10" i="1"/>
  <c r="L13" i="1"/>
  <c r="K8" i="1"/>
  <c r="K9" i="1"/>
  <c r="K10" i="1"/>
  <c r="K13" i="1"/>
  <c r="M12" i="1"/>
  <c r="L12" i="1"/>
  <c r="K12" i="1"/>
  <c r="M11" i="1"/>
  <c r="L11" i="1"/>
  <c r="K11" i="1"/>
</calcChain>
</file>

<file path=xl/sharedStrings.xml><?xml version="1.0" encoding="utf-8"?>
<sst xmlns="http://schemas.openxmlformats.org/spreadsheetml/2006/main" count="971" uniqueCount="350">
  <si>
    <t>Estimated Cost Analysis</t>
  </si>
  <si>
    <t>Received</t>
  </si>
  <si>
    <t>Issued</t>
  </si>
  <si>
    <t>Remaining</t>
  </si>
  <si>
    <t>Food and Water</t>
  </si>
  <si>
    <t>Medical Supplies</t>
  </si>
  <si>
    <r>
      <rPr>
        <sz val="33"/>
        <color theme="1"/>
        <rFont val="Calibri"/>
      </rPr>
      <t>NATIONAL STAGING CENTRE INVENTORY SYSTEM</t>
    </r>
    <r>
      <rPr>
        <sz val="11"/>
        <color theme="1"/>
        <rFont val="Calibri"/>
      </rPr>
      <t xml:space="preserve"> </t>
    </r>
  </si>
  <si>
    <t>Shelter and NFI</t>
  </si>
  <si>
    <t>Hygiene and Sanitation</t>
  </si>
  <si>
    <t>Logs and Engr Eqpt</t>
  </si>
  <si>
    <t>Totals</t>
  </si>
  <si>
    <t>National Staging Centres</t>
  </si>
  <si>
    <t>Abbreviations</t>
  </si>
  <si>
    <t>Address</t>
  </si>
  <si>
    <t xml:space="preserve">Point of Contact </t>
  </si>
  <si>
    <t xml:space="preserve">Kingston Wharf </t>
  </si>
  <si>
    <t>KW</t>
  </si>
  <si>
    <t xml:space="preserve">195 Second Street Kingston 13, Newport West, Jamaica </t>
  </si>
  <si>
    <t>Capt S CORNWALL</t>
  </si>
  <si>
    <t>Marcus Garvey</t>
  </si>
  <si>
    <t>MG</t>
  </si>
  <si>
    <t xml:space="preserve">80 Marcus Garvey Drive, Kingston </t>
  </si>
  <si>
    <t xml:space="preserve">Lt S WILLIAMS </t>
  </si>
  <si>
    <t>IAM Jet Centre</t>
  </si>
  <si>
    <t>MOBAY</t>
  </si>
  <si>
    <t>Burke Barracks, Montego Bay</t>
  </si>
  <si>
    <t>Lt S SCOTT</t>
  </si>
  <si>
    <t xml:space="preserve">Distribution Hubs </t>
  </si>
  <si>
    <t>St Elizabeth- Black River</t>
  </si>
  <si>
    <t>Trelawny - Multi Purpose Stadium</t>
  </si>
  <si>
    <t>St James- Burke Barracks</t>
  </si>
  <si>
    <t>Hanover - Lucea</t>
  </si>
  <si>
    <t xml:space="preserve">Westmoreland- Frome </t>
  </si>
  <si>
    <t>Colors</t>
  </si>
  <si>
    <t xml:space="preserve">ITEMS  BEING CHECKED </t>
  </si>
  <si>
    <t xml:space="preserve">Description of items </t>
  </si>
  <si>
    <t xml:space="preserve">Unit </t>
  </si>
  <si>
    <t xml:space="preserve">Total Quantity Received </t>
  </si>
  <si>
    <t>Total Quantity Issued</t>
  </si>
  <si>
    <t xml:space="preserve">Quantity in store </t>
  </si>
  <si>
    <t>Location</t>
  </si>
  <si>
    <t xml:space="preserve">Quantity in Store </t>
  </si>
  <si>
    <t>Unit Cost(USD)</t>
  </si>
  <si>
    <t>Total Cost (USD)</t>
  </si>
  <si>
    <t>Issued (USD)</t>
  </si>
  <si>
    <t>Balance (USD)</t>
  </si>
  <si>
    <t xml:space="preserve"> </t>
  </si>
  <si>
    <t xml:space="preserve">Received </t>
  </si>
  <si>
    <t>Issue</t>
  </si>
  <si>
    <t xml:space="preserve">Food Packages </t>
  </si>
  <si>
    <t>ea</t>
  </si>
  <si>
    <t>Oil  (600 ml)</t>
  </si>
  <si>
    <t>Bottle Water (12 per case)</t>
  </si>
  <si>
    <t>Bottle Water (5 Gal )</t>
  </si>
  <si>
    <t xml:space="preserve">Meals Ready to Eat </t>
  </si>
  <si>
    <t>Water Purification Tablets (108,000 per box)</t>
  </si>
  <si>
    <t xml:space="preserve">ea </t>
  </si>
  <si>
    <t>Cup Soup</t>
  </si>
  <si>
    <t xml:space="preserve">cases </t>
  </si>
  <si>
    <t>Mysimilac Sml</t>
  </si>
  <si>
    <t xml:space="preserve">Parents Choice Formula </t>
  </si>
  <si>
    <t>Nestle Nido Formula</t>
  </si>
  <si>
    <t>Similac</t>
  </si>
  <si>
    <t>Enfamil</t>
  </si>
  <si>
    <t>Mini Similac Formula</t>
  </si>
  <si>
    <t xml:space="preserve">Cereal </t>
  </si>
  <si>
    <t>Dry Whole Milk Lrg</t>
  </si>
  <si>
    <t xml:space="preserve">Malta </t>
  </si>
  <si>
    <t>Description of Items</t>
  </si>
  <si>
    <t>Unit Cost</t>
  </si>
  <si>
    <t>Total Cost</t>
  </si>
  <si>
    <t xml:space="preserve">First Aid Kit </t>
  </si>
  <si>
    <t>Surgeon Caps</t>
  </si>
  <si>
    <t>Vanish Point Syringe</t>
  </si>
  <si>
    <t xml:space="preserve">N95 Masks  </t>
  </si>
  <si>
    <t>Surgical Gowns</t>
  </si>
  <si>
    <t xml:space="preserve">Specimen Containers </t>
  </si>
  <si>
    <t xml:space="preserve">Insulin Syringes </t>
  </si>
  <si>
    <t>Gauze Roll</t>
  </si>
  <si>
    <t>Electrosurgical Pads</t>
  </si>
  <si>
    <t xml:space="preserve">Gauze Bandage </t>
  </si>
  <si>
    <t xml:space="preserve">Oxygen Supply Tubing </t>
  </si>
  <si>
    <t xml:space="preserve">Blood Sets </t>
  </si>
  <si>
    <t xml:space="preserve">Tourniquets </t>
  </si>
  <si>
    <t xml:space="preserve">Nebulizer </t>
  </si>
  <si>
    <t xml:space="preserve">Aerosol Elongated Mask </t>
  </si>
  <si>
    <t xml:space="preserve">Disposable Bed Sheet </t>
  </si>
  <si>
    <t xml:space="preserve">Medical Box(Assorted items ) </t>
  </si>
  <si>
    <t xml:space="preserve">Wash Basin </t>
  </si>
  <si>
    <t xml:space="preserve">Cold Pack </t>
  </si>
  <si>
    <t xml:space="preserve">Sterile alcohol Prep Pad </t>
  </si>
  <si>
    <t>Patient Robe</t>
  </si>
  <si>
    <t>Sterile Gauze Swabs</t>
  </si>
  <si>
    <t>Wheel Chairs</t>
  </si>
  <si>
    <t>Sterile Compresses</t>
  </si>
  <si>
    <t>Monoject Syringe</t>
  </si>
  <si>
    <t xml:space="preserve">Plaster Bandage </t>
  </si>
  <si>
    <t>Urine Collection (Push-Pull Valve)</t>
  </si>
  <si>
    <t>Surgical Gloves</t>
  </si>
  <si>
    <t>Safety Blood Collection Infusion Set</t>
  </si>
  <si>
    <t>Assorted Medications</t>
  </si>
  <si>
    <t>Blood Pressure Machine</t>
  </si>
  <si>
    <t>Polyethylene Aprons</t>
  </si>
  <si>
    <t>Otoscope Tips</t>
  </si>
  <si>
    <t>Sitz Bath</t>
  </si>
  <si>
    <t>Eye Pads</t>
  </si>
  <si>
    <t>Sodium Chloride Injection</t>
  </si>
  <si>
    <t>ICU Medical</t>
  </si>
  <si>
    <t>Adhesive Tapes</t>
  </si>
  <si>
    <t>Procedure Masks</t>
  </si>
  <si>
    <t xml:space="preserve">Oral Airway </t>
  </si>
  <si>
    <t xml:space="preserve">Face Mask </t>
  </si>
  <si>
    <t>Face Mask (Cloth)</t>
  </si>
  <si>
    <t>Camera over</t>
  </si>
  <si>
    <t>ECG Recorder Machine</t>
  </si>
  <si>
    <t xml:space="preserve">Examination Gloves </t>
  </si>
  <si>
    <t>Syringe 3 ml</t>
  </si>
  <si>
    <t>Cotton Pads</t>
  </si>
  <si>
    <t>Oral Medication Set</t>
  </si>
  <si>
    <t xml:space="preserve">Lab Card Set </t>
  </si>
  <si>
    <t>Emergency Camp Light Set 1</t>
  </si>
  <si>
    <t>Chest and Abdominal Injury 1</t>
  </si>
  <si>
    <t>Major Bleeding Control 1</t>
  </si>
  <si>
    <t>Mass Casualty Triage Set 2</t>
  </si>
  <si>
    <t>Defibrillator Set 1</t>
  </si>
  <si>
    <t>Ringer Lactate Set 1</t>
  </si>
  <si>
    <t>Normal Saline Set 1</t>
  </si>
  <si>
    <t>Chest Tube Insertion Set 1</t>
  </si>
  <si>
    <t>AED Set 1</t>
  </si>
  <si>
    <t>Imaging Set 1</t>
  </si>
  <si>
    <t>Antibiotic and Pain Management Set 1</t>
  </si>
  <si>
    <t>Suction Set 1</t>
  </si>
  <si>
    <t>Fracture Management Set 1</t>
  </si>
  <si>
    <t>Burn Dressing Set 1</t>
  </si>
  <si>
    <t>Wound Dressing Set 1</t>
  </si>
  <si>
    <t>Airway Management Set 1</t>
  </si>
  <si>
    <t>Hypovolemic Shock Set 1</t>
  </si>
  <si>
    <t>Snake bit 1</t>
  </si>
  <si>
    <t>Patient Examination and Documentation Set 1</t>
  </si>
  <si>
    <t>Survivor Tent and Blanket Set 1</t>
  </si>
  <si>
    <t>Generator Set 1</t>
  </si>
  <si>
    <t>Survivor Water Set 1</t>
  </si>
  <si>
    <t>Survivor Food Set 1</t>
  </si>
  <si>
    <t>Crew Tent Set 1</t>
  </si>
  <si>
    <t>Crew Survival Set 1</t>
  </si>
  <si>
    <t>Nebulization Set 1</t>
  </si>
  <si>
    <t>Portable Lab Set 1</t>
  </si>
  <si>
    <t>Ventilator Set 1</t>
  </si>
  <si>
    <t>Anesthesia Medication Set 1</t>
  </si>
  <si>
    <t>Foley's Catheterisation Set 1</t>
  </si>
  <si>
    <t>Surgical Tracheostomy Set 1</t>
  </si>
  <si>
    <t>Surgical Bleeding Control Set</t>
  </si>
  <si>
    <t>Body Bag Adult</t>
  </si>
  <si>
    <t>Body Bag Med</t>
  </si>
  <si>
    <t>Body Bag Tag White</t>
  </si>
  <si>
    <t>Latex Gloves</t>
  </si>
  <si>
    <t xml:space="preserve">Mask </t>
  </si>
  <si>
    <t>Hydrogen Peroxide Bottle (empty)</t>
  </si>
  <si>
    <t>Iron Dextrose BP. 100mg 2ml Injection</t>
  </si>
  <si>
    <t>Isopropyl Alcohol 120ml 70%</t>
  </si>
  <si>
    <t>Albendazole 400mg Tablets</t>
  </si>
  <si>
    <t>Azithromycin 200mg/5ml x30ml</t>
  </si>
  <si>
    <t>Isopropyl Alcohol 70% 3.8Lt</t>
  </si>
  <si>
    <t>Ceftriaxone 1g IV/IM</t>
  </si>
  <si>
    <t>Tinidazole 200mg/ml Oral Suspension</t>
  </si>
  <si>
    <t>Folic Acid Liquid 5mg/5ml x120ml</t>
  </si>
  <si>
    <t>Ciprofloxacin Solution for Injection 200mg/ 100ml</t>
  </si>
  <si>
    <t>Lasurtin D Anti-flu Syrup 10mg x120ml</t>
  </si>
  <si>
    <t>Cephalexin 250mg/5ml x120ml</t>
  </si>
  <si>
    <t>Amoxicillin 250mg/5ml x120ml</t>
  </si>
  <si>
    <t>Amoxicillin 500mg Capsule  x100caps</t>
  </si>
  <si>
    <t>Benzathine Penicillin 60000 IU/IM 50vials</t>
  </si>
  <si>
    <t>Dexamethasone 8mg/2ml amps [2ml x100amps]</t>
  </si>
  <si>
    <t>Emidrim- Dimenhydrinate 15mg/5ml oral</t>
  </si>
  <si>
    <t>Gentamicin 80mg/2ml Solution for Injection [100]</t>
  </si>
  <si>
    <t>Difenhydramine HCl 10mg/ml IM/IV [10 amps]</t>
  </si>
  <si>
    <t>Folic Acid 5mg/5ml 120ml Surcilina</t>
  </si>
  <si>
    <t>Folic Acid 5mg/5ml 120ml</t>
  </si>
  <si>
    <t>Inflatable Bed</t>
  </si>
  <si>
    <t>Mattress (Double)</t>
  </si>
  <si>
    <t>Mattress (Twin)</t>
  </si>
  <si>
    <t>8 x 6 Tarpaulin</t>
  </si>
  <si>
    <t>Mobay</t>
  </si>
  <si>
    <t>9 x 9  Tarpaulin</t>
  </si>
  <si>
    <t>4 x 6 Tarpaulin</t>
  </si>
  <si>
    <t>8 x 10 Tarpaulin</t>
  </si>
  <si>
    <t>12 x 15 Tarpaulin</t>
  </si>
  <si>
    <t>Mobay - 4</t>
  </si>
  <si>
    <t>12 x 16 Tarpaulin</t>
  </si>
  <si>
    <t>12 x 20 Tarpaulin</t>
  </si>
  <si>
    <t>16 x 20 Tarpaulin</t>
  </si>
  <si>
    <t>MG, KW</t>
  </si>
  <si>
    <t>20 x 20 Tarpaulin</t>
  </si>
  <si>
    <t>4 x 6  mtr Tarpaulin</t>
  </si>
  <si>
    <t>10 x 12 Tarpaulin</t>
  </si>
  <si>
    <t>KW , MB-01</t>
  </si>
  <si>
    <t>10 x 20 Tarpaulin</t>
  </si>
  <si>
    <t>20 x 25 Tarpaulin</t>
  </si>
  <si>
    <t>20 x 30 Tarpaulin</t>
  </si>
  <si>
    <t>20 x 40 Tarpaulin</t>
  </si>
  <si>
    <t>30 x 50 Tarpaulin</t>
  </si>
  <si>
    <t xml:space="preserve">KW, MG </t>
  </si>
  <si>
    <t>30 x 40 Tarpaulin</t>
  </si>
  <si>
    <t>60 x 50 x 23cm Tarpaulin (Coverage kits)</t>
  </si>
  <si>
    <t xml:space="preserve">4 x 5 mtr Tarpaulin </t>
  </si>
  <si>
    <t>Tent (2 Man)</t>
  </si>
  <si>
    <t>Tent (4 Man)</t>
  </si>
  <si>
    <t>Tent (Single &amp; Double Fly)</t>
  </si>
  <si>
    <t>Mosquitoes Net</t>
  </si>
  <si>
    <t>Cots</t>
  </si>
  <si>
    <t>EU Cots</t>
  </si>
  <si>
    <t>Utility Knives</t>
  </si>
  <si>
    <t>Dinnerware Sets</t>
  </si>
  <si>
    <t xml:space="preserve">Household  Kits </t>
  </si>
  <si>
    <t xml:space="preserve">Pot and Utensil Sets </t>
  </si>
  <si>
    <t>Bed Sheets</t>
  </si>
  <si>
    <t>MG, Mobay -5</t>
  </si>
  <si>
    <t>Tables with seats</t>
  </si>
  <si>
    <t>Bed Comforter</t>
  </si>
  <si>
    <t>Roll Mats (Small)</t>
  </si>
  <si>
    <t>Roll Mats (Large)</t>
  </si>
  <si>
    <t xml:space="preserve">Collapsible Jerrican </t>
  </si>
  <si>
    <t>Water Purifier System</t>
  </si>
  <si>
    <t>Sleeping Mat</t>
  </si>
  <si>
    <t xml:space="preserve">Blankets </t>
  </si>
  <si>
    <t>Sleeping Bag</t>
  </si>
  <si>
    <t>Garbage Bags</t>
  </si>
  <si>
    <t>Air Dryer (X-Power)</t>
  </si>
  <si>
    <t>24-MG, 35-KW</t>
  </si>
  <si>
    <t>Broom (Small)</t>
  </si>
  <si>
    <t>Broom (large)</t>
  </si>
  <si>
    <t>Shovels</t>
  </si>
  <si>
    <t>Safety goggles, Mops and Gloves Kit</t>
  </si>
  <si>
    <t>Disposable Coverall</t>
  </si>
  <si>
    <t>Respirator (Dusk Mask)</t>
  </si>
  <si>
    <t>Leather Gloves</t>
  </si>
  <si>
    <t xml:space="preserve">Water Containers </t>
  </si>
  <si>
    <t>Buckets with Covers</t>
  </si>
  <si>
    <t xml:space="preserve">Mosquito Dome </t>
  </si>
  <si>
    <t>Pajamas</t>
  </si>
  <si>
    <t>Mobay-38</t>
  </si>
  <si>
    <t>IGL Gas</t>
  </si>
  <si>
    <t>IGL Regulator</t>
  </si>
  <si>
    <t>Table Top Stove (2 Burner)</t>
  </si>
  <si>
    <t>Bungee Cords</t>
  </si>
  <si>
    <t xml:space="preserve">Shelter Fixing Kits </t>
  </si>
  <si>
    <t>Hygiene Package</t>
  </si>
  <si>
    <t xml:space="preserve">Mobay </t>
  </si>
  <si>
    <t xml:space="preserve">Toothbrush </t>
  </si>
  <si>
    <t xml:space="preserve">Shaving Cream </t>
  </si>
  <si>
    <t xml:space="preserve">Shaving Razor </t>
  </si>
  <si>
    <t>Diapers (Baby) Lrg-Ex Lrg</t>
  </si>
  <si>
    <t>Mobay-48</t>
  </si>
  <si>
    <t>Diapers (Baby) 2T-3T</t>
  </si>
  <si>
    <t>Mobay-60</t>
  </si>
  <si>
    <t>Diapers (Baby) Size 5</t>
  </si>
  <si>
    <t>Mobay-80</t>
  </si>
  <si>
    <t>Diapers (Baby) size 4</t>
  </si>
  <si>
    <t>MG, 199-Mobay</t>
  </si>
  <si>
    <t>Diapers (Baby) Size 3</t>
  </si>
  <si>
    <t>MG, 300-Mobay</t>
  </si>
  <si>
    <t>Diapers (Baby) Size 2</t>
  </si>
  <si>
    <t>MG, 560-Mobay</t>
  </si>
  <si>
    <t>Diapers (Baby) Size 1</t>
  </si>
  <si>
    <t>Mobay- 152</t>
  </si>
  <si>
    <t>Diapers (Baby) Sml</t>
  </si>
  <si>
    <t>Mobay-254</t>
  </si>
  <si>
    <t>Diapers (Baby) Newborn</t>
  </si>
  <si>
    <t>MG, Mobay-44</t>
  </si>
  <si>
    <t>Diapers(Adult)</t>
  </si>
  <si>
    <t>Mobay- 508</t>
  </si>
  <si>
    <t xml:space="preserve">Antiseptic Alcohol wipes </t>
  </si>
  <si>
    <t xml:space="preserve">Laundry Detergent </t>
  </si>
  <si>
    <t>21-MG, 36-KG</t>
  </si>
  <si>
    <t>Travel Size Sanitation Bag</t>
  </si>
  <si>
    <t>KG</t>
  </si>
  <si>
    <t>Shop Towels(Scott)</t>
  </si>
  <si>
    <t xml:space="preserve">72-MG, 63-KG </t>
  </si>
  <si>
    <t>Drip/Water Filter</t>
  </si>
  <si>
    <t>Water Filtration System 32oz</t>
  </si>
  <si>
    <t>Water Filtration System 1 Gal</t>
  </si>
  <si>
    <t>Water Filtration System 2 Gal</t>
  </si>
  <si>
    <t xml:space="preserve">Heavy Under Pads </t>
  </si>
  <si>
    <t>Mobay-250</t>
  </si>
  <si>
    <t>Super Under Pads</t>
  </si>
  <si>
    <t>Mobay-100</t>
  </si>
  <si>
    <t xml:space="preserve">Light Under Pads </t>
  </si>
  <si>
    <t>Mobay-150</t>
  </si>
  <si>
    <t>Under Pads</t>
  </si>
  <si>
    <t>Mobay-1230</t>
  </si>
  <si>
    <t>Baby Bottles</t>
  </si>
  <si>
    <t xml:space="preserve">Tubs Disinfectant Wipes </t>
  </si>
  <si>
    <t>Mobay-31</t>
  </si>
  <si>
    <t xml:space="preserve">Disinfectant Wipes </t>
  </si>
  <si>
    <t>Mobay-03</t>
  </si>
  <si>
    <t xml:space="preserve">Cleaning Gloves </t>
  </si>
  <si>
    <t>Mobay-18</t>
  </si>
  <si>
    <t>Sponges</t>
  </si>
  <si>
    <t>Mobay-46</t>
  </si>
  <si>
    <t>Scrubbes</t>
  </si>
  <si>
    <t>Mobay-15</t>
  </si>
  <si>
    <t xml:space="preserve">Cleaning Brushes </t>
  </si>
  <si>
    <t>Mobay-05</t>
  </si>
  <si>
    <t>Tissue</t>
  </si>
  <si>
    <t>Mobay-141</t>
  </si>
  <si>
    <t>Female Travel Size Sanitation Bag</t>
  </si>
  <si>
    <t>Mobay-30</t>
  </si>
  <si>
    <t>Baby Wipes</t>
  </si>
  <si>
    <t>Mobay-49 and 1593 MG</t>
  </si>
  <si>
    <t>Clothing Items (female)</t>
  </si>
  <si>
    <t>box</t>
  </si>
  <si>
    <t>Mobay-01</t>
  </si>
  <si>
    <t xml:space="preserve">Sanitary Napkins Kits </t>
  </si>
  <si>
    <t>Mobay-0</t>
  </si>
  <si>
    <t>Sanitary Napkins (1 Box contains 50 pads)</t>
  </si>
  <si>
    <t xml:space="preserve">Sanitary Napkins Single </t>
  </si>
  <si>
    <t>Box</t>
  </si>
  <si>
    <t>Sanitary Napkins Large Pads</t>
  </si>
  <si>
    <t xml:space="preserve">Recieved </t>
  </si>
  <si>
    <t>Recieved</t>
  </si>
  <si>
    <t xml:space="preserve">Generator 2.3 KW </t>
  </si>
  <si>
    <t xml:space="preserve">Generator 3 KW </t>
  </si>
  <si>
    <t xml:space="preserve">Generator 3.5 KW </t>
  </si>
  <si>
    <t xml:space="preserve">Generator 4.65 KW </t>
  </si>
  <si>
    <t xml:space="preserve">Generator 5 KW </t>
  </si>
  <si>
    <t>Generator 5.5 KW</t>
  </si>
  <si>
    <t xml:space="preserve">Generator 6.0 KVA </t>
  </si>
  <si>
    <t xml:space="preserve">Generator 6.5 KW </t>
  </si>
  <si>
    <t xml:space="preserve">Generator 7.5 KW </t>
  </si>
  <si>
    <t xml:space="preserve">Generator 8 KW </t>
  </si>
  <si>
    <t>Generator 12 KW</t>
  </si>
  <si>
    <t>Gen Set with Trolley 15 KVA</t>
  </si>
  <si>
    <t>Gen Set with Trolley 20 KVA</t>
  </si>
  <si>
    <t>Generators 1400 KW</t>
  </si>
  <si>
    <t>Generators 1200 KW</t>
  </si>
  <si>
    <t xml:space="preserve">Generators 800KW </t>
  </si>
  <si>
    <t>Gasoline Cans-(5-Gal)</t>
  </si>
  <si>
    <t xml:space="preserve">Solar Lantern with phone charger </t>
  </si>
  <si>
    <t>Mobay - 592, MG-18</t>
  </si>
  <si>
    <t>Battery AA</t>
  </si>
  <si>
    <t>Battery AAA</t>
  </si>
  <si>
    <t>Battery C</t>
  </si>
  <si>
    <t xml:space="preserve">Battery D </t>
  </si>
  <si>
    <t>Chainsaws 18 "</t>
  </si>
  <si>
    <t>KW and MG</t>
  </si>
  <si>
    <t>Safety Goggles</t>
  </si>
  <si>
    <t xml:space="preserve">Toolbox </t>
  </si>
  <si>
    <t>Street Lamps</t>
  </si>
  <si>
    <t xml:space="preserve">Utility Gloves </t>
  </si>
  <si>
    <t>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</si>
</sst>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d\ mmm\ yy"/>
    <numFmt numFmtId="167" formatCode="m/d/yyyy"/>
  </numFmts>
  <fonts count="8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color rgb="FF000000"/>
      <name val="Calibri"/>
    </font>
    <font>
      <sz val="12"/>
      <color rgb="FF000000"/>
      <name val="Times New Roman"/>
    </font>
    <font>
      <sz val="11"/>
      <color theme="1"/>
      <name val="Calibri"/>
    </font>
    <font>
      <sz val="33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4" fontId="2" fillId="0" borderId="0" xfId="0" applyNumberFormat="1" applyFont="1" applyAlignment="1">
      <alignment horizontal="right"/>
    </xf>
    <xf numFmtId="4" fontId="3" fillId="0" borderId="0" xfId="0" applyNumberFormat="1" applyFont="1" applyAlignment="1"/>
    <xf numFmtId="0" fontId="2" fillId="0" borderId="0" xfId="0" applyFont="1" applyAlignment="1"/>
    <xf numFmtId="164" fontId="4" fillId="0" borderId="1" xfId="0" applyNumberFormat="1" applyFont="1" applyBorder="1" applyAlignment="1">
      <alignment horizontal="left"/>
    </xf>
    <xf numFmtId="3" fontId="3" fillId="0" borderId="0" xfId="0" applyNumberFormat="1" applyFont="1" applyAlignment="1"/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/>
    <xf numFmtId="165" fontId="2" fillId="0" borderId="2" xfId="0" applyNumberFormat="1" applyFont="1" applyBorder="1"/>
    <xf numFmtId="0" fontId="3" fillId="0" borderId="0" xfId="0" applyFont="1" applyAlignment="1"/>
    <xf numFmtId="165" fontId="1" fillId="0" borderId="2" xfId="0" applyNumberFormat="1" applyFont="1" applyBorder="1"/>
    <xf numFmtId="0" fontId="2" fillId="2" borderId="0" xfId="0" applyFont="1" applyFill="1" applyAlignment="1"/>
    <xf numFmtId="0" fontId="1" fillId="0" borderId="0" xfId="0" applyFont="1" applyAlignment="1"/>
    <xf numFmtId="14" fontId="2" fillId="0" borderId="0" xfId="0" applyNumberFormat="1" applyFont="1"/>
    <xf numFmtId="14" fontId="2" fillId="0" borderId="0" xfId="0" applyNumberFormat="1" applyFont="1" applyAlignment="1"/>
    <xf numFmtId="3" fontId="2" fillId="0" borderId="0" xfId="0" applyNumberFormat="1" applyFont="1" applyAlignme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167" fontId="2" fillId="0" borderId="0" xfId="0" applyNumberFormat="1" applyFont="1" applyAlignment="1"/>
    <xf numFmtId="0" fontId="2" fillId="0" borderId="0" xfId="0" applyFont="1" applyAlignment="1">
      <alignment horizontal="right"/>
    </xf>
    <xf numFmtId="0" fontId="5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2" fontId="2" fillId="0" borderId="0" xfId="0" applyNumberFormat="1" applyFont="1" applyAlignment="1"/>
    <xf numFmtId="0" fontId="2" fillId="3" borderId="0" xfId="0" applyFont="1" applyFill="1" applyAlignment="1"/>
    <xf numFmtId="2" fontId="2" fillId="0" borderId="0" xfId="0" applyNumberFormat="1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14" fontId="6" fillId="0" borderId="0" xfId="0" applyNumberFormat="1" applyFont="1" applyAlignment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customschemas.google.com/relationships/workbookmetadata" Target="metadata" /><Relationship Id="rId4" Type="http://schemas.openxmlformats.org/officeDocument/2006/relationships/worksheet" Target="worksheets/sheet4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7"/>
  <sheetViews>
    <sheetView tabSelected="1" topLeftCell="K1" workbookViewId="0"/>
  </sheetViews>
  <sheetFormatPr defaultColWidth="14.390625" defaultRowHeight="15" customHeight="1" x14ac:dyDescent="0.2"/>
  <cols>
    <col min="1" max="1" width="39.01171875" customWidth="1"/>
    <col min="2" max="2" width="21.65625" customWidth="1"/>
    <col min="3" max="3" width="47.75390625" customWidth="1"/>
    <col min="7" max="7" width="29.59375" customWidth="1"/>
    <col min="8" max="8" width="24.88671875" customWidth="1"/>
    <col min="10" max="10" width="23.5390625" customWidth="1"/>
    <col min="11" max="11" width="21.5234375" customWidth="1"/>
  </cols>
  <sheetData>
    <row r="1" spans="1:13" x14ac:dyDescent="0.2">
      <c r="A1" s="1"/>
      <c r="B1" s="1"/>
      <c r="C1" s="1"/>
    </row>
    <row r="2" spans="1:13" x14ac:dyDescent="0.2">
      <c r="A2" s="2"/>
      <c r="B2" s="2"/>
      <c r="C2" s="2"/>
      <c r="G2" s="3"/>
      <c r="H2" s="4"/>
      <c r="I2" s="5"/>
    </row>
    <row r="3" spans="1:13" x14ac:dyDescent="0.2">
      <c r="A3" s="6"/>
      <c r="B3" s="6"/>
      <c r="C3" s="6"/>
      <c r="G3" s="4"/>
      <c r="H3" s="7"/>
      <c r="I3" s="8"/>
    </row>
    <row r="4" spans="1:13" x14ac:dyDescent="0.2">
      <c r="A4" s="6"/>
      <c r="B4" s="6"/>
      <c r="C4" s="6"/>
      <c r="G4" s="4"/>
      <c r="H4" s="9"/>
      <c r="I4" s="8"/>
    </row>
    <row r="5" spans="1:13" x14ac:dyDescent="0.2">
      <c r="A5" s="6"/>
      <c r="B5" s="6"/>
      <c r="C5" s="2"/>
      <c r="H5" s="5"/>
      <c r="I5" s="8"/>
      <c r="J5" s="40" t="s">
        <v>0</v>
      </c>
      <c r="K5" s="41"/>
      <c r="L5" s="41"/>
      <c r="M5" s="41"/>
    </row>
    <row r="6" spans="1:13" x14ac:dyDescent="0.2">
      <c r="A6" s="6"/>
      <c r="B6" s="6"/>
      <c r="C6" s="2"/>
      <c r="H6" s="5"/>
      <c r="I6" s="8"/>
      <c r="J6" s="10"/>
      <c r="K6" s="10"/>
      <c r="L6" s="10"/>
      <c r="M6" s="10"/>
    </row>
    <row r="7" spans="1:13" x14ac:dyDescent="0.2">
      <c r="H7" s="8"/>
      <c r="I7" s="8"/>
      <c r="J7" s="11"/>
      <c r="K7" s="12" t="s">
        <v>1</v>
      </c>
      <c r="L7" s="12" t="s">
        <v>2</v>
      </c>
      <c r="M7" s="12" t="s">
        <v>3</v>
      </c>
    </row>
    <row r="8" spans="1:13" x14ac:dyDescent="0.2">
      <c r="H8" s="8"/>
      <c r="I8" s="8"/>
      <c r="J8" s="12" t="s">
        <v>4</v>
      </c>
      <c r="K8" s="13">
        <f>'Food &amp; Water '!BI10</f>
        <v>0</v>
      </c>
      <c r="L8" s="13">
        <f>'Food &amp; Water '!BJ10</f>
        <v>0</v>
      </c>
      <c r="M8" s="13">
        <f>'Food &amp; Water '!BK10</f>
        <v>0</v>
      </c>
    </row>
    <row r="9" spans="1:13" x14ac:dyDescent="0.2">
      <c r="A9" s="1"/>
      <c r="H9" s="8"/>
      <c r="I9" s="8"/>
      <c r="J9" s="12" t="s">
        <v>5</v>
      </c>
      <c r="K9" s="13">
        <f>'Medical Supplies '!BI130</f>
        <v>11950199.93</v>
      </c>
      <c r="L9" s="13">
        <f>'Medical Supplies '!BJ130</f>
        <v>230342.43</v>
      </c>
      <c r="M9" s="13">
        <f>'Medical Supplies '!BK130</f>
        <v>11719857.5</v>
      </c>
    </row>
    <row r="10" spans="1:13" x14ac:dyDescent="0.2">
      <c r="C10" s="42" t="s">
        <v>6</v>
      </c>
      <c r="D10" s="41"/>
      <c r="E10" s="41"/>
      <c r="F10" s="41"/>
      <c r="G10" s="41"/>
      <c r="H10" s="41"/>
      <c r="I10" s="8"/>
      <c r="J10" s="12" t="s">
        <v>7</v>
      </c>
      <c r="K10" s="13" t="e">
        <f t="shared" ref="K10:M10" si="0">#REF!</f>
        <v>#REF!</v>
      </c>
      <c r="L10" s="13" t="e">
        <f t="shared" si="0"/>
        <v>#REF!</v>
      </c>
      <c r="M10" s="13" t="e">
        <f t="shared" si="0"/>
        <v>#REF!</v>
      </c>
    </row>
    <row r="11" spans="1:13" x14ac:dyDescent="0.2">
      <c r="C11" s="41"/>
      <c r="D11" s="41"/>
      <c r="E11" s="41"/>
      <c r="F11" s="41"/>
      <c r="G11" s="41"/>
      <c r="H11" s="41"/>
      <c r="I11" s="8"/>
      <c r="J11" s="12" t="s">
        <v>8</v>
      </c>
      <c r="K11" s="13">
        <f>'Hygiene and Sanitation'!BI28</f>
        <v>0</v>
      </c>
      <c r="L11" s="13">
        <f>'Hygiene and Sanitation'!BJ28</f>
        <v>0</v>
      </c>
      <c r="M11" s="13">
        <f>'Hygiene and Sanitation'!BK28</f>
        <v>0</v>
      </c>
    </row>
    <row r="12" spans="1:13" x14ac:dyDescent="0.2">
      <c r="C12" s="41"/>
      <c r="D12" s="41"/>
      <c r="E12" s="41"/>
      <c r="F12" s="41"/>
      <c r="G12" s="41"/>
      <c r="H12" s="41"/>
      <c r="I12" s="8"/>
      <c r="J12" s="12" t="s">
        <v>9</v>
      </c>
      <c r="K12" s="13">
        <f>'Logistics &amp; Engineering Equipme'!BI28</f>
        <v>400665</v>
      </c>
      <c r="L12" s="13">
        <f>'Logistics &amp; Engineering Equipme'!BJ28</f>
        <v>96858</v>
      </c>
      <c r="M12" s="13">
        <f>'Logistics &amp; Engineering Equipme'!BK28</f>
        <v>303807</v>
      </c>
    </row>
    <row r="13" spans="1:13" x14ac:dyDescent="0.2">
      <c r="C13" s="41"/>
      <c r="D13" s="41"/>
      <c r="E13" s="41"/>
      <c r="F13" s="41"/>
      <c r="G13" s="41"/>
      <c r="H13" s="41"/>
      <c r="I13" s="8"/>
      <c r="J13" s="12" t="s">
        <v>10</v>
      </c>
      <c r="K13" s="15" t="e">
        <f t="shared" ref="K13:M13" si="1">SUM(K8:K12)</f>
        <v>#REF!</v>
      </c>
      <c r="L13" s="15" t="e">
        <f t="shared" si="1"/>
        <v>#REF!</v>
      </c>
      <c r="M13" s="15" t="e">
        <f t="shared" si="1"/>
        <v>#REF!</v>
      </c>
    </row>
    <row r="14" spans="1:13" ht="15" customHeight="1" x14ac:dyDescent="0.2">
      <c r="C14" s="41"/>
      <c r="D14" s="41"/>
      <c r="E14" s="41"/>
      <c r="F14" s="41"/>
      <c r="G14" s="41"/>
      <c r="H14" s="41"/>
    </row>
    <row r="15" spans="1:13" x14ac:dyDescent="0.2">
      <c r="C15" s="41"/>
      <c r="D15" s="41"/>
      <c r="E15" s="41"/>
      <c r="F15" s="41"/>
      <c r="G15" s="41"/>
      <c r="H15" s="41"/>
      <c r="I15" s="8"/>
    </row>
    <row r="16" spans="1:13" x14ac:dyDescent="0.2">
      <c r="C16" s="41"/>
      <c r="D16" s="41"/>
      <c r="E16" s="41"/>
      <c r="F16" s="41"/>
      <c r="G16" s="41"/>
      <c r="H16" s="41"/>
      <c r="I16" s="8"/>
    </row>
    <row r="17" spans="1:8" ht="15" customHeight="1" x14ac:dyDescent="0.2">
      <c r="C17" s="41"/>
      <c r="D17" s="41"/>
      <c r="E17" s="41"/>
      <c r="F17" s="41"/>
      <c r="G17" s="41"/>
      <c r="H17" s="41"/>
    </row>
    <row r="18" spans="1:8" ht="15" customHeight="1" x14ac:dyDescent="0.2">
      <c r="C18" s="41"/>
      <c r="D18" s="41"/>
      <c r="E18" s="41"/>
      <c r="F18" s="41"/>
      <c r="G18" s="41"/>
      <c r="H18" s="41"/>
    </row>
    <row r="19" spans="1:8" ht="15" customHeight="1" x14ac:dyDescent="0.2">
      <c r="C19" s="41"/>
      <c r="D19" s="41"/>
      <c r="E19" s="41"/>
      <c r="F19" s="41"/>
      <c r="G19" s="41"/>
      <c r="H19" s="41"/>
    </row>
    <row r="20" spans="1:8" ht="15" customHeight="1" x14ac:dyDescent="0.2">
      <c r="C20" s="41"/>
      <c r="D20" s="41"/>
      <c r="E20" s="41"/>
      <c r="F20" s="41"/>
      <c r="G20" s="41"/>
      <c r="H20" s="41"/>
    </row>
    <row r="21" spans="1:8" ht="15" customHeight="1" x14ac:dyDescent="0.2">
      <c r="C21" s="41"/>
      <c r="D21" s="41"/>
      <c r="E21" s="41"/>
      <c r="F21" s="41"/>
      <c r="G21" s="41"/>
      <c r="H21" s="41"/>
    </row>
    <row r="22" spans="1:8" ht="15" customHeight="1" x14ac:dyDescent="0.2">
      <c r="C22" s="41"/>
      <c r="D22" s="41"/>
      <c r="E22" s="41"/>
      <c r="F22" s="41"/>
      <c r="G22" s="41"/>
      <c r="H22" s="41"/>
    </row>
    <row r="23" spans="1:8" ht="15" customHeight="1" x14ac:dyDescent="0.2">
      <c r="C23" s="41"/>
      <c r="D23" s="41"/>
      <c r="E23" s="41"/>
      <c r="F23" s="41"/>
      <c r="G23" s="41"/>
      <c r="H23" s="41"/>
    </row>
    <row r="24" spans="1:8" ht="15" customHeight="1" x14ac:dyDescent="0.2">
      <c r="C24" s="41"/>
      <c r="D24" s="41"/>
      <c r="E24" s="41"/>
      <c r="F24" s="41"/>
      <c r="G24" s="41"/>
      <c r="H24" s="41"/>
    </row>
    <row r="25" spans="1:8" ht="15" customHeight="1" x14ac:dyDescent="0.2">
      <c r="C25" s="41"/>
      <c r="D25" s="41"/>
      <c r="E25" s="41"/>
      <c r="F25" s="41"/>
      <c r="G25" s="41"/>
      <c r="H25" s="41"/>
    </row>
    <row r="26" spans="1:8" ht="15" customHeight="1" x14ac:dyDescent="0.2">
      <c r="C26" s="41"/>
      <c r="D26" s="41"/>
      <c r="E26" s="41"/>
      <c r="F26" s="41"/>
      <c r="G26" s="41"/>
      <c r="H26" s="41"/>
    </row>
    <row r="27" spans="1:8" ht="15" customHeight="1" x14ac:dyDescent="0.2">
      <c r="C27" s="41"/>
      <c r="D27" s="41"/>
      <c r="E27" s="41"/>
      <c r="F27" s="41"/>
      <c r="G27" s="41"/>
      <c r="H27" s="41"/>
    </row>
    <row r="29" spans="1:8" x14ac:dyDescent="0.2">
      <c r="A29" s="1"/>
      <c r="B29" s="1"/>
      <c r="C29" s="1" t="s">
        <v>11</v>
      </c>
      <c r="D29" s="1" t="s">
        <v>12</v>
      </c>
      <c r="E29" s="40" t="s">
        <v>13</v>
      </c>
      <c r="F29" s="41"/>
      <c r="G29" s="41"/>
      <c r="H29" s="1" t="s">
        <v>14</v>
      </c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6"/>
      <c r="B31" s="6"/>
      <c r="C31" s="6" t="s">
        <v>15</v>
      </c>
      <c r="D31" s="6" t="s">
        <v>16</v>
      </c>
      <c r="E31" s="43" t="s">
        <v>17</v>
      </c>
      <c r="F31" s="41"/>
      <c r="G31" s="41"/>
      <c r="H31" s="6" t="s">
        <v>18</v>
      </c>
    </row>
    <row r="32" spans="1:8" x14ac:dyDescent="0.2">
      <c r="A32" s="6"/>
      <c r="B32" s="6"/>
      <c r="C32" s="6" t="s">
        <v>19</v>
      </c>
      <c r="D32" s="6" t="s">
        <v>20</v>
      </c>
      <c r="E32" s="43" t="s">
        <v>21</v>
      </c>
      <c r="F32" s="41"/>
      <c r="G32" s="41"/>
      <c r="H32" s="6" t="s">
        <v>22</v>
      </c>
    </row>
    <row r="33" spans="1:8" x14ac:dyDescent="0.2">
      <c r="A33" s="6"/>
      <c r="B33" s="6"/>
      <c r="C33" s="6" t="s">
        <v>23</v>
      </c>
      <c r="D33" s="6" t="s">
        <v>24</v>
      </c>
      <c r="E33" s="43" t="s">
        <v>25</v>
      </c>
      <c r="F33" s="41"/>
      <c r="G33" s="41"/>
      <c r="H33" s="6" t="s">
        <v>26</v>
      </c>
    </row>
    <row r="34" spans="1:8" x14ac:dyDescent="0.2">
      <c r="C34" s="2"/>
      <c r="D34" s="2"/>
      <c r="E34" s="2"/>
      <c r="F34" s="2"/>
      <c r="G34" s="2"/>
    </row>
    <row r="35" spans="1:8" x14ac:dyDescent="0.2">
      <c r="C35" s="2"/>
      <c r="D35" s="2"/>
      <c r="E35" s="2"/>
      <c r="F35" s="2"/>
      <c r="G35" s="2"/>
    </row>
    <row r="36" spans="1:8" x14ac:dyDescent="0.2">
      <c r="C36" s="1" t="s">
        <v>27</v>
      </c>
      <c r="D36" s="2"/>
      <c r="E36" s="2"/>
      <c r="F36" s="2"/>
      <c r="G36" s="2"/>
    </row>
    <row r="37" spans="1:8" x14ac:dyDescent="0.2">
      <c r="C37" s="6" t="s">
        <v>28</v>
      </c>
      <c r="D37" s="6">
        <v>1</v>
      </c>
      <c r="E37" s="2"/>
      <c r="F37" s="2"/>
      <c r="G37" s="2"/>
    </row>
    <row r="38" spans="1:8" x14ac:dyDescent="0.2">
      <c r="C38" s="6" t="s">
        <v>29</v>
      </c>
      <c r="D38" s="6">
        <v>1</v>
      </c>
      <c r="E38" s="2"/>
      <c r="F38" s="2"/>
      <c r="G38" s="2"/>
    </row>
    <row r="39" spans="1:8" x14ac:dyDescent="0.2">
      <c r="C39" s="6" t="s">
        <v>30</v>
      </c>
      <c r="D39" s="6">
        <v>1</v>
      </c>
      <c r="E39" s="2"/>
      <c r="F39" s="2"/>
      <c r="G39" s="2"/>
    </row>
    <row r="40" spans="1:8" x14ac:dyDescent="0.2">
      <c r="C40" s="6" t="s">
        <v>31</v>
      </c>
      <c r="D40" s="6">
        <v>1</v>
      </c>
      <c r="E40" s="2"/>
      <c r="F40" s="2"/>
      <c r="G40" s="2"/>
    </row>
    <row r="41" spans="1:8" x14ac:dyDescent="0.2">
      <c r="C41" s="6" t="s">
        <v>32</v>
      </c>
      <c r="D41" s="6">
        <v>1</v>
      </c>
      <c r="E41" s="2"/>
      <c r="F41" s="2"/>
      <c r="G41" s="2"/>
    </row>
    <row r="42" spans="1:8" x14ac:dyDescent="0.2">
      <c r="A42" s="14"/>
    </row>
    <row r="46" spans="1:8" x14ac:dyDescent="0.2">
      <c r="C46" s="6" t="s">
        <v>33</v>
      </c>
      <c r="D46" s="2"/>
      <c r="E46" s="2"/>
    </row>
    <row r="47" spans="1:8" x14ac:dyDescent="0.2">
      <c r="C47" s="16"/>
      <c r="D47" s="43" t="s">
        <v>34</v>
      </c>
      <c r="E47" s="41"/>
    </row>
  </sheetData>
  <mergeCells count="7">
    <mergeCell ref="E33:G33"/>
    <mergeCell ref="D47:E47"/>
    <mergeCell ref="J5:M5"/>
    <mergeCell ref="C10:H27"/>
    <mergeCell ref="E29:G29"/>
    <mergeCell ref="E31:G31"/>
    <mergeCell ref="E32:G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997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43.58203125" customWidth="1"/>
    <col min="2" max="2" width="6.05078125" customWidth="1"/>
    <col min="3" max="3" width="25.421875" customWidth="1"/>
    <col min="4" max="4" width="22.328125" customWidth="1"/>
    <col min="5" max="5" width="20.58203125" customWidth="1"/>
    <col min="6" max="6" width="16.41015625" customWidth="1"/>
    <col min="7" max="62" width="18.5625" customWidth="1"/>
    <col min="63" max="63" width="18.0234375" customWidth="1"/>
    <col min="64" max="64" width="16.27734375" customWidth="1"/>
    <col min="65" max="65" width="18.0234375" customWidth="1"/>
    <col min="66" max="66" width="15.73828125" customWidth="1"/>
    <col min="67" max="67" width="14.66015625" customWidth="1"/>
    <col min="68" max="68" width="15.33203125" customWidth="1"/>
    <col min="69" max="70" width="15.73828125" customWidth="1"/>
    <col min="71" max="83" width="8.875" customWidth="1"/>
  </cols>
  <sheetData>
    <row r="1" spans="1:83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4">
        <v>45960</v>
      </c>
      <c r="H1" s="41"/>
      <c r="I1" s="44">
        <v>45961</v>
      </c>
      <c r="J1" s="41"/>
      <c r="K1" s="44">
        <v>45962</v>
      </c>
      <c r="L1" s="41"/>
      <c r="M1" s="44">
        <v>45963</v>
      </c>
      <c r="N1" s="41"/>
      <c r="O1" s="44">
        <v>45964</v>
      </c>
      <c r="P1" s="41"/>
      <c r="Q1" s="44">
        <v>45965</v>
      </c>
      <c r="R1" s="41"/>
      <c r="S1" s="44">
        <v>45966</v>
      </c>
      <c r="T1" s="41"/>
      <c r="U1" s="44">
        <v>45967</v>
      </c>
      <c r="V1" s="41"/>
      <c r="W1" s="44">
        <v>45968</v>
      </c>
      <c r="X1" s="41"/>
      <c r="Y1" s="44">
        <v>45969</v>
      </c>
      <c r="Z1" s="41"/>
      <c r="AA1" s="44">
        <v>45970</v>
      </c>
      <c r="AB1" s="41"/>
      <c r="AC1" s="44">
        <v>45971</v>
      </c>
      <c r="AD1" s="41"/>
      <c r="AE1" s="44">
        <v>45972</v>
      </c>
      <c r="AF1" s="41"/>
      <c r="AG1" s="44">
        <v>45973</v>
      </c>
      <c r="AH1" s="41"/>
      <c r="AI1" s="44">
        <v>45974</v>
      </c>
      <c r="AJ1" s="41"/>
      <c r="AK1" s="44">
        <v>45975</v>
      </c>
      <c r="AL1" s="41"/>
      <c r="AM1" s="44">
        <v>45976</v>
      </c>
      <c r="AN1" s="41"/>
      <c r="AO1" s="44">
        <v>45977</v>
      </c>
      <c r="AP1" s="41"/>
      <c r="AQ1" s="44">
        <v>45978</v>
      </c>
      <c r="AR1" s="41"/>
      <c r="AS1" s="44">
        <v>45979</v>
      </c>
      <c r="AT1" s="41"/>
      <c r="AU1" s="44">
        <v>45980</v>
      </c>
      <c r="AV1" s="41"/>
      <c r="AW1" s="44">
        <v>45981</v>
      </c>
      <c r="AX1" s="41"/>
      <c r="AY1" s="44">
        <v>45982</v>
      </c>
      <c r="AZ1" s="41"/>
      <c r="BA1" s="44">
        <v>45983</v>
      </c>
      <c r="BB1" s="41"/>
      <c r="BC1" s="44">
        <v>45984</v>
      </c>
      <c r="BD1" s="41"/>
      <c r="BE1" s="44">
        <v>45985</v>
      </c>
      <c r="BF1" s="41"/>
      <c r="BG1" s="1" t="s">
        <v>41</v>
      </c>
      <c r="BH1" s="10" t="s">
        <v>42</v>
      </c>
      <c r="BI1" s="1" t="s">
        <v>43</v>
      </c>
      <c r="BJ1" s="1" t="s">
        <v>44</v>
      </c>
      <c r="BK1" s="1" t="s">
        <v>45</v>
      </c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 x14ac:dyDescent="0.2">
      <c r="A2" s="11"/>
      <c r="B2" s="11"/>
      <c r="C2" s="1"/>
      <c r="D2" s="1" t="s">
        <v>46</v>
      </c>
      <c r="E2" s="11"/>
      <c r="F2" s="11"/>
      <c r="G2" s="1" t="s">
        <v>47</v>
      </c>
      <c r="H2" s="1" t="s">
        <v>48</v>
      </c>
      <c r="I2" s="1" t="s">
        <v>1</v>
      </c>
      <c r="J2" s="1" t="s">
        <v>48</v>
      </c>
      <c r="K2" s="1" t="s">
        <v>47</v>
      </c>
      <c r="L2" s="1" t="s">
        <v>48</v>
      </c>
      <c r="M2" s="17" t="s">
        <v>47</v>
      </c>
      <c r="N2" s="17" t="s">
        <v>48</v>
      </c>
      <c r="O2" s="17" t="s">
        <v>47</v>
      </c>
      <c r="P2" s="17" t="s">
        <v>48</v>
      </c>
      <c r="Q2" s="17" t="s">
        <v>47</v>
      </c>
      <c r="R2" s="17" t="s">
        <v>48</v>
      </c>
      <c r="S2" s="17" t="s">
        <v>47</v>
      </c>
      <c r="T2" s="17" t="s">
        <v>48</v>
      </c>
      <c r="U2" s="17" t="s">
        <v>47</v>
      </c>
      <c r="V2" s="17" t="s">
        <v>48</v>
      </c>
      <c r="W2" s="17" t="s">
        <v>47</v>
      </c>
      <c r="X2" s="17" t="s">
        <v>48</v>
      </c>
      <c r="Y2" s="17" t="s">
        <v>47</v>
      </c>
      <c r="Z2" s="17" t="s">
        <v>48</v>
      </c>
      <c r="AA2" s="17" t="s">
        <v>47</v>
      </c>
      <c r="AB2" s="17" t="s">
        <v>48</v>
      </c>
      <c r="AC2" s="17" t="s">
        <v>47</v>
      </c>
      <c r="AD2" s="17" t="s">
        <v>48</v>
      </c>
      <c r="AE2" s="17" t="s">
        <v>47</v>
      </c>
      <c r="AF2" s="17" t="s">
        <v>48</v>
      </c>
      <c r="AG2" s="17" t="s">
        <v>47</v>
      </c>
      <c r="AH2" s="17" t="s">
        <v>48</v>
      </c>
      <c r="AI2" s="17" t="s">
        <v>47</v>
      </c>
      <c r="AJ2" s="17" t="s">
        <v>48</v>
      </c>
      <c r="AK2" s="17" t="s">
        <v>47</v>
      </c>
      <c r="AL2" s="17" t="s">
        <v>48</v>
      </c>
      <c r="AM2" s="17" t="s">
        <v>47</v>
      </c>
      <c r="AN2" s="17" t="s">
        <v>48</v>
      </c>
      <c r="AO2" s="17" t="s">
        <v>47</v>
      </c>
      <c r="AP2" s="17" t="s">
        <v>48</v>
      </c>
      <c r="AQ2" s="17" t="s">
        <v>47</v>
      </c>
      <c r="AR2" s="17" t="s">
        <v>48</v>
      </c>
      <c r="AS2" s="17" t="s">
        <v>47</v>
      </c>
      <c r="AT2" s="17" t="s">
        <v>48</v>
      </c>
      <c r="AU2" s="17" t="s">
        <v>47</v>
      </c>
      <c r="AV2" s="17" t="s">
        <v>48</v>
      </c>
      <c r="AW2" s="17" t="s">
        <v>47</v>
      </c>
      <c r="AX2" s="17" t="s">
        <v>48</v>
      </c>
      <c r="AY2" s="17" t="s">
        <v>47</v>
      </c>
      <c r="AZ2" s="17" t="s">
        <v>48</v>
      </c>
      <c r="BA2" s="17" t="s">
        <v>47</v>
      </c>
      <c r="BB2" s="17" t="s">
        <v>48</v>
      </c>
      <c r="BC2" s="17" t="s">
        <v>47</v>
      </c>
      <c r="BD2" s="17" t="s">
        <v>48</v>
      </c>
      <c r="BE2" s="17" t="s">
        <v>47</v>
      </c>
      <c r="BF2" s="17" t="s">
        <v>48</v>
      </c>
      <c r="BG2" s="11"/>
      <c r="BH2" s="2"/>
      <c r="BJ2" s="2"/>
      <c r="BK2" s="2"/>
      <c r="BL2" s="18"/>
      <c r="BM2" s="19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 x14ac:dyDescent="0.2">
      <c r="A3" s="6" t="s">
        <v>49</v>
      </c>
      <c r="B3" s="6" t="s">
        <v>50</v>
      </c>
      <c r="C3" s="20">
        <f t="shared" ref="C3:C18" si="0">SUM(G3+I3+K3+M3+O3+Q3+S3+U3+W3+Y3+AA3+AC3+AE3+AG3+AI3+AK3+AM3+AO3+AQ3+AS3+AU3+AW3+AY3+BA3+BC3+BE3)</f>
        <v>73706</v>
      </c>
      <c r="D3" s="20">
        <f t="shared" ref="D3:D18" si="1">H3+J3+L3+N3+P3+R3+T3+V3+X3+Z3+AB3+AD3+AF3+AH3+AJ3+AL3+AN3+AP3+AR3+AT3+AV3+AX3+AZ3+BB3+BD3+BF3</f>
        <v>60813</v>
      </c>
      <c r="E3" s="20">
        <f t="shared" ref="E3:E18" si="2">C3-D3</f>
        <v>12893</v>
      </c>
      <c r="F3" s="6" t="s">
        <v>16</v>
      </c>
      <c r="G3" s="6">
        <v>900</v>
      </c>
      <c r="H3" s="6">
        <f>827</f>
        <v>827</v>
      </c>
      <c r="I3" s="6">
        <v>0</v>
      </c>
      <c r="J3" s="6">
        <v>30</v>
      </c>
      <c r="K3" s="6">
        <v>70</v>
      </c>
      <c r="L3" s="6">
        <v>0</v>
      </c>
      <c r="M3" s="21">
        <v>0</v>
      </c>
      <c r="N3" s="21">
        <f>70+43</f>
        <v>113</v>
      </c>
      <c r="O3" s="21">
        <v>0</v>
      </c>
      <c r="P3" s="21">
        <v>0</v>
      </c>
      <c r="Q3" s="22">
        <v>69080</v>
      </c>
      <c r="R3" s="21">
        <v>0</v>
      </c>
      <c r="S3" s="21">
        <v>1100</v>
      </c>
      <c r="T3" s="21">
        <f>1100+2500</f>
        <v>3600</v>
      </c>
      <c r="U3" s="21">
        <v>0</v>
      </c>
      <c r="V3" s="21">
        <f>2200+1800+10+1200</f>
        <v>5210</v>
      </c>
      <c r="W3" s="21">
        <v>0</v>
      </c>
      <c r="X3" s="21">
        <f>2000+90</f>
        <v>2090</v>
      </c>
      <c r="Y3" s="21">
        <v>0</v>
      </c>
      <c r="Z3" s="21">
        <f>1600+2000+2000+2000+1800+30</f>
        <v>9430</v>
      </c>
      <c r="AA3" s="21">
        <v>0</v>
      </c>
      <c r="AB3" s="21">
        <f>2000+2000+2000+2000+6000</f>
        <v>14000</v>
      </c>
      <c r="AC3" s="21">
        <v>0</v>
      </c>
      <c r="AD3" s="21">
        <v>0</v>
      </c>
      <c r="AE3" s="21">
        <f>740+1816</f>
        <v>2556</v>
      </c>
      <c r="AF3" s="21">
        <f>2200+2200+2200+2000+2200+2200</f>
        <v>13000</v>
      </c>
      <c r="AG3" s="21">
        <v>0</v>
      </c>
      <c r="AH3" s="21">
        <v>316</v>
      </c>
      <c r="AI3" s="21">
        <v>0</v>
      </c>
      <c r="AJ3" s="21">
        <f>550+1800+250+112</f>
        <v>2712</v>
      </c>
      <c r="AK3" s="21">
        <v>0</v>
      </c>
      <c r="AL3" s="21">
        <f>63+116+43+3+15</f>
        <v>240</v>
      </c>
      <c r="AM3" s="21">
        <v>0</v>
      </c>
      <c r="AN3" s="21">
        <f>200+200+200</f>
        <v>600</v>
      </c>
      <c r="AO3" s="21">
        <v>0</v>
      </c>
      <c r="AP3" s="21">
        <v>0</v>
      </c>
      <c r="AQ3" s="21">
        <v>0</v>
      </c>
      <c r="AR3" s="21">
        <f>1350+2600</f>
        <v>3950</v>
      </c>
      <c r="AS3" s="21">
        <v>0</v>
      </c>
      <c r="AT3" s="21">
        <v>0</v>
      </c>
      <c r="AU3" s="21">
        <v>0</v>
      </c>
      <c r="AV3" s="21">
        <v>200</v>
      </c>
      <c r="AW3" s="21">
        <v>0</v>
      </c>
      <c r="AX3" s="21">
        <f>1500+200</f>
        <v>1700</v>
      </c>
      <c r="AY3" s="21">
        <v>0</v>
      </c>
      <c r="AZ3" s="21">
        <f>195+600</f>
        <v>795</v>
      </c>
      <c r="BA3" s="21">
        <v>0</v>
      </c>
      <c r="BB3" s="21">
        <v>2000</v>
      </c>
      <c r="BC3" s="21">
        <v>0</v>
      </c>
      <c r="BD3" s="21">
        <v>0</v>
      </c>
      <c r="BE3" s="21">
        <v>0</v>
      </c>
      <c r="BF3" s="21">
        <v>0</v>
      </c>
      <c r="BG3" s="23">
        <f t="shared" ref="BG3:BG18" si="3">G3-H3+I3-J3+K3-L3+M3-N3+O3-P3+Q3-R3+S3-T3+U3-V3+W3-X3+Y3-Z3+AA3-AB3+AC3-AD3+AE3-AF3+AG3-AH3+AI3-AJ3+AK3-AL3+AM3-AN3+AO3-AP3+AQ3-AR3+AS3-AT3+AU3-AV3+AW3-AX3+AY3-AZ3+BA3-+BB3+BC3-BD3+BE3-BF3</f>
        <v>12893</v>
      </c>
      <c r="BH3" s="6">
        <v>25</v>
      </c>
      <c r="BI3" s="6">
        <f t="shared" ref="BI3:BI5" si="4">C3*BH3</f>
        <v>1842650</v>
      </c>
      <c r="BJ3" s="6">
        <f t="shared" ref="BJ3:BJ5" si="5">D3*BH3</f>
        <v>1520325</v>
      </c>
      <c r="BK3" s="6">
        <f t="shared" ref="BK3:BK5" si="6">E3*BH3</f>
        <v>322325</v>
      </c>
      <c r="BL3" s="18"/>
      <c r="BM3" s="24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x14ac:dyDescent="0.2">
      <c r="A4" s="6" t="s">
        <v>51</v>
      </c>
      <c r="B4" s="6" t="s">
        <v>50</v>
      </c>
      <c r="C4" s="6">
        <f t="shared" si="0"/>
        <v>996</v>
      </c>
      <c r="D4" s="20">
        <f t="shared" si="1"/>
        <v>996</v>
      </c>
      <c r="E4" s="20">
        <f t="shared" si="2"/>
        <v>0</v>
      </c>
      <c r="F4" s="6"/>
      <c r="G4" s="6">
        <v>996</v>
      </c>
      <c r="H4" s="6">
        <v>0</v>
      </c>
      <c r="I4" s="6">
        <v>0</v>
      </c>
      <c r="J4" s="6">
        <v>69</v>
      </c>
      <c r="K4" s="6">
        <v>0</v>
      </c>
      <c r="L4" s="6">
        <v>0</v>
      </c>
      <c r="M4" s="21">
        <v>0</v>
      </c>
      <c r="N4" s="21">
        <v>0</v>
      </c>
      <c r="O4" s="21">
        <v>0</v>
      </c>
      <c r="P4" s="21">
        <v>927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">
        <f t="shared" si="3"/>
        <v>0</v>
      </c>
      <c r="BH4" s="6">
        <v>1.5</v>
      </c>
      <c r="BI4" s="6">
        <f t="shared" si="4"/>
        <v>1494</v>
      </c>
      <c r="BJ4" s="6">
        <f t="shared" si="5"/>
        <v>1494</v>
      </c>
      <c r="BK4" s="6">
        <f t="shared" si="6"/>
        <v>0</v>
      </c>
      <c r="BL4" s="18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x14ac:dyDescent="0.2">
      <c r="A5" s="6" t="s">
        <v>52</v>
      </c>
      <c r="B5" s="6" t="s">
        <v>50</v>
      </c>
      <c r="C5" s="6">
        <f t="shared" si="0"/>
        <v>41931</v>
      </c>
      <c r="D5" s="20">
        <f t="shared" si="1"/>
        <v>41201</v>
      </c>
      <c r="E5" s="20">
        <f t="shared" si="2"/>
        <v>730</v>
      </c>
      <c r="F5" s="6" t="s">
        <v>20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f>15960+16632</f>
        <v>32592</v>
      </c>
      <c r="P5" s="6">
        <v>15960</v>
      </c>
      <c r="Q5" s="6">
        <v>4918</v>
      </c>
      <c r="R5" s="6">
        <v>0</v>
      </c>
      <c r="S5" s="6">
        <v>0</v>
      </c>
      <c r="T5" s="6">
        <f>2400+3600</f>
        <v>6000</v>
      </c>
      <c r="U5" s="6">
        <v>0</v>
      </c>
      <c r="V5" s="6">
        <v>7200</v>
      </c>
      <c r="W5" s="6">
        <v>0</v>
      </c>
      <c r="X5" s="6">
        <v>0</v>
      </c>
      <c r="Y5" s="6">
        <v>0</v>
      </c>
      <c r="Z5" s="6">
        <v>360</v>
      </c>
      <c r="AA5" s="6">
        <v>0</v>
      </c>
      <c r="AB5" s="6">
        <v>7200</v>
      </c>
      <c r="AC5" s="6">
        <v>0</v>
      </c>
      <c r="AD5" s="6">
        <v>0</v>
      </c>
      <c r="AE5" s="6">
        <v>2064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1200</v>
      </c>
      <c r="AM5" s="6">
        <v>2357</v>
      </c>
      <c r="AN5" s="6">
        <v>0</v>
      </c>
      <c r="AO5" s="6">
        <v>0</v>
      </c>
      <c r="AP5" s="6">
        <v>0</v>
      </c>
      <c r="AQ5" s="6">
        <v>0</v>
      </c>
      <c r="AR5" s="6">
        <f>1152+1173</f>
        <v>2325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f>836+120</f>
        <v>956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2">
        <f t="shared" si="3"/>
        <v>730</v>
      </c>
      <c r="BH5" s="6">
        <v>0.03</v>
      </c>
      <c r="BI5" s="6">
        <f t="shared" si="4"/>
        <v>1257.93</v>
      </c>
      <c r="BJ5" s="6">
        <f t="shared" si="5"/>
        <v>1236.03</v>
      </c>
      <c r="BK5" s="6">
        <f t="shared" si="6"/>
        <v>21.9</v>
      </c>
      <c r="BL5" s="18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 x14ac:dyDescent="0.2">
      <c r="A6" s="6" t="s">
        <v>53</v>
      </c>
      <c r="B6" s="6" t="s">
        <v>50</v>
      </c>
      <c r="C6" s="6">
        <f t="shared" si="0"/>
        <v>100</v>
      </c>
      <c r="D6" s="20">
        <f t="shared" si="1"/>
        <v>20</v>
      </c>
      <c r="E6" s="20">
        <f t="shared" si="2"/>
        <v>80</v>
      </c>
      <c r="F6" s="6" t="s">
        <v>20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100</v>
      </c>
      <c r="AV6" s="6">
        <v>0</v>
      </c>
      <c r="AW6" s="6">
        <v>0</v>
      </c>
      <c r="AX6" s="6">
        <v>20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2">
        <f t="shared" si="3"/>
        <v>80</v>
      </c>
      <c r="BH6" s="6"/>
      <c r="BI6" s="6"/>
      <c r="BJ6" s="6"/>
      <c r="BK6" s="6"/>
      <c r="BL6" s="18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x14ac:dyDescent="0.2">
      <c r="A7" s="6" t="s">
        <v>54</v>
      </c>
      <c r="B7" s="6" t="s">
        <v>50</v>
      </c>
      <c r="C7" s="6">
        <f t="shared" si="0"/>
        <v>1544</v>
      </c>
      <c r="D7" s="20">
        <f t="shared" si="1"/>
        <v>1324</v>
      </c>
      <c r="E7" s="20">
        <f t="shared" si="2"/>
        <v>220</v>
      </c>
      <c r="F7" s="6" t="s">
        <v>20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864</v>
      </c>
      <c r="P7" s="6">
        <v>0</v>
      </c>
      <c r="Q7" s="6">
        <v>0</v>
      </c>
      <c r="R7" s="6">
        <v>0</v>
      </c>
      <c r="S7" s="6">
        <v>0</v>
      </c>
      <c r="T7" s="6">
        <v>864</v>
      </c>
      <c r="U7" s="6">
        <v>680</v>
      </c>
      <c r="V7" s="6">
        <v>0</v>
      </c>
      <c r="W7" s="6">
        <v>0</v>
      </c>
      <c r="X7" s="6">
        <v>0</v>
      </c>
      <c r="Y7" s="6">
        <v>0</v>
      </c>
      <c r="Z7" s="6">
        <v>160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300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2">
        <f t="shared" si="3"/>
        <v>220</v>
      </c>
      <c r="BH7" s="6">
        <v>6</v>
      </c>
      <c r="BI7" s="6">
        <f t="shared" ref="BI7:BI17" si="7">C7*BH7</f>
        <v>9264</v>
      </c>
      <c r="BJ7" s="6">
        <f t="shared" ref="BJ7:BJ17" si="8">D7*BH7</f>
        <v>7944</v>
      </c>
      <c r="BK7" s="6">
        <f t="shared" ref="BK7:BK17" si="9">E7*BH7</f>
        <v>1320</v>
      </c>
      <c r="BL7" s="18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 x14ac:dyDescent="0.2">
      <c r="A8" s="6" t="s">
        <v>55</v>
      </c>
      <c r="B8" s="6" t="s">
        <v>56</v>
      </c>
      <c r="C8" s="20">
        <f t="shared" si="0"/>
        <v>4428000</v>
      </c>
      <c r="D8" s="20">
        <f t="shared" si="1"/>
        <v>967000</v>
      </c>
      <c r="E8" s="20">
        <f t="shared" si="2"/>
        <v>3461000</v>
      </c>
      <c r="F8" s="6" t="s">
        <v>20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20">
        <v>4104000</v>
      </c>
      <c r="V8" s="6">
        <v>0</v>
      </c>
      <c r="W8" s="20">
        <v>0</v>
      </c>
      <c r="X8" s="6">
        <v>0</v>
      </c>
      <c r="Y8" s="20">
        <v>0</v>
      </c>
      <c r="Z8" s="6">
        <v>0</v>
      </c>
      <c r="AA8" s="20">
        <v>0</v>
      </c>
      <c r="AB8" s="6">
        <v>0</v>
      </c>
      <c r="AC8" s="20">
        <v>0</v>
      </c>
      <c r="AD8" s="6">
        <v>0</v>
      </c>
      <c r="AE8" s="20">
        <v>0</v>
      </c>
      <c r="AF8" s="6">
        <v>0</v>
      </c>
      <c r="AG8" s="20">
        <v>0</v>
      </c>
      <c r="AH8" s="20">
        <v>750000</v>
      </c>
      <c r="AI8" s="20">
        <v>0</v>
      </c>
      <c r="AJ8" s="20">
        <v>0</v>
      </c>
      <c r="AK8" s="20">
        <v>0</v>
      </c>
      <c r="AL8" s="20">
        <v>0</v>
      </c>
      <c r="AM8" s="20">
        <f>108000+108000+108000</f>
        <v>324000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108000</v>
      </c>
      <c r="AY8" s="20">
        <v>0</v>
      </c>
      <c r="AZ8" s="20">
        <f>108000+1000</f>
        <v>109000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3">
        <f t="shared" si="3"/>
        <v>3461000</v>
      </c>
      <c r="BH8" s="6">
        <v>0.1</v>
      </c>
      <c r="BI8" s="6">
        <f t="shared" si="7"/>
        <v>442800</v>
      </c>
      <c r="BJ8" s="6">
        <f t="shared" si="8"/>
        <v>96700</v>
      </c>
      <c r="BK8" s="6">
        <f t="shared" si="9"/>
        <v>346100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x14ac:dyDescent="0.2">
      <c r="A9" s="6" t="s">
        <v>57</v>
      </c>
      <c r="B9" s="6" t="s">
        <v>58</v>
      </c>
      <c r="C9" s="20">
        <f t="shared" si="0"/>
        <v>52</v>
      </c>
      <c r="D9" s="20">
        <f t="shared" si="1"/>
        <v>52</v>
      </c>
      <c r="E9" s="20">
        <f t="shared" si="2"/>
        <v>0</v>
      </c>
      <c r="F9" s="6"/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0">
        <v>0</v>
      </c>
      <c r="Z9" s="6">
        <v>0</v>
      </c>
      <c r="AA9" s="20">
        <v>0</v>
      </c>
      <c r="AB9" s="6">
        <v>0</v>
      </c>
      <c r="AC9" s="20">
        <v>0</v>
      </c>
      <c r="AD9" s="6">
        <v>0</v>
      </c>
      <c r="AE9" s="20">
        <v>52</v>
      </c>
      <c r="AF9" s="6">
        <v>0</v>
      </c>
      <c r="AG9" s="20">
        <v>0</v>
      </c>
      <c r="AH9" s="6">
        <v>0</v>
      </c>
      <c r="AI9" s="20">
        <v>0</v>
      </c>
      <c r="AJ9" s="6">
        <v>0</v>
      </c>
      <c r="AK9" s="20">
        <v>0</v>
      </c>
      <c r="AL9" s="6">
        <v>0</v>
      </c>
      <c r="AM9" s="20">
        <v>0</v>
      </c>
      <c r="AN9" s="6">
        <v>0</v>
      </c>
      <c r="AO9" s="20">
        <v>0</v>
      </c>
      <c r="AP9" s="6">
        <v>0</v>
      </c>
      <c r="AQ9" s="20">
        <v>0</v>
      </c>
      <c r="AR9" s="6">
        <v>0</v>
      </c>
      <c r="AS9" s="20">
        <v>0</v>
      </c>
      <c r="AT9" s="6">
        <v>0</v>
      </c>
      <c r="AU9" s="20">
        <v>0</v>
      </c>
      <c r="AV9" s="6">
        <v>0</v>
      </c>
      <c r="AW9" s="20">
        <v>0</v>
      </c>
      <c r="AX9" s="6">
        <v>52</v>
      </c>
      <c r="AY9" s="20">
        <v>0</v>
      </c>
      <c r="AZ9" s="6">
        <v>0</v>
      </c>
      <c r="BA9" s="20">
        <v>0</v>
      </c>
      <c r="BB9" s="6">
        <v>0</v>
      </c>
      <c r="BC9" s="20">
        <v>0</v>
      </c>
      <c r="BD9" s="6">
        <v>0</v>
      </c>
      <c r="BE9" s="20">
        <v>0</v>
      </c>
      <c r="BF9" s="6">
        <v>0</v>
      </c>
      <c r="BG9" s="23">
        <f t="shared" si="3"/>
        <v>0</v>
      </c>
      <c r="BH9" s="6">
        <v>14</v>
      </c>
      <c r="BI9" s="6">
        <f t="shared" si="7"/>
        <v>728</v>
      </c>
      <c r="BJ9" s="6">
        <f t="shared" si="8"/>
        <v>728</v>
      </c>
      <c r="BK9" s="6">
        <f t="shared" si="9"/>
        <v>0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x14ac:dyDescent="0.2">
      <c r="A10" s="6" t="s">
        <v>59</v>
      </c>
      <c r="B10" s="6" t="s">
        <v>50</v>
      </c>
      <c r="C10" s="20">
        <f t="shared" si="0"/>
        <v>60</v>
      </c>
      <c r="D10" s="20">
        <f t="shared" si="1"/>
        <v>58</v>
      </c>
      <c r="E10" s="20">
        <f t="shared" si="2"/>
        <v>2</v>
      </c>
      <c r="F10" s="6"/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20">
        <v>0</v>
      </c>
      <c r="Z10" s="6">
        <v>0</v>
      </c>
      <c r="AA10" s="20">
        <v>0</v>
      </c>
      <c r="AB10" s="6">
        <v>0</v>
      </c>
      <c r="AC10" s="20">
        <v>0</v>
      </c>
      <c r="AD10" s="6">
        <v>0</v>
      </c>
      <c r="AE10" s="20">
        <v>0</v>
      </c>
      <c r="AF10" s="6">
        <v>0</v>
      </c>
      <c r="AG10" s="20">
        <v>0</v>
      </c>
      <c r="AH10" s="6">
        <v>0</v>
      </c>
      <c r="AI10" s="20">
        <v>60</v>
      </c>
      <c r="AJ10" s="6">
        <v>0</v>
      </c>
      <c r="AK10" s="20">
        <v>0</v>
      </c>
      <c r="AL10" s="6">
        <v>0</v>
      </c>
      <c r="AM10" s="20">
        <v>0</v>
      </c>
      <c r="AN10" s="6">
        <v>0</v>
      </c>
      <c r="AO10" s="20">
        <v>0</v>
      </c>
      <c r="AP10" s="6">
        <v>0</v>
      </c>
      <c r="AQ10" s="20">
        <v>0</v>
      </c>
      <c r="AR10" s="6">
        <f>29+29</f>
        <v>58</v>
      </c>
      <c r="AS10" s="20">
        <v>0</v>
      </c>
      <c r="AT10" s="6">
        <v>0</v>
      </c>
      <c r="AU10" s="20">
        <v>0</v>
      </c>
      <c r="AV10" s="6">
        <v>0</v>
      </c>
      <c r="AW10" s="20">
        <v>0</v>
      </c>
      <c r="AX10" s="6">
        <v>0</v>
      </c>
      <c r="AY10" s="20">
        <v>0</v>
      </c>
      <c r="AZ10" s="6">
        <v>0</v>
      </c>
      <c r="BA10" s="20">
        <v>0</v>
      </c>
      <c r="BB10" s="6">
        <v>0</v>
      </c>
      <c r="BC10" s="20">
        <v>0</v>
      </c>
      <c r="BD10" s="6">
        <v>0</v>
      </c>
      <c r="BE10" s="20">
        <v>0</v>
      </c>
      <c r="BF10" s="6">
        <v>0</v>
      </c>
      <c r="BG10" s="23">
        <f t="shared" si="3"/>
        <v>2</v>
      </c>
      <c r="BH10" s="6">
        <v>0</v>
      </c>
      <c r="BI10" s="6">
        <f t="shared" si="7"/>
        <v>0</v>
      </c>
      <c r="BJ10" s="6">
        <f t="shared" si="8"/>
        <v>0</v>
      </c>
      <c r="BK10" s="6">
        <f t="shared" si="9"/>
        <v>0</v>
      </c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2">
      <c r="A11" s="6" t="s">
        <v>60</v>
      </c>
      <c r="B11" s="6" t="s">
        <v>50</v>
      </c>
      <c r="C11" s="20">
        <f t="shared" si="0"/>
        <v>3</v>
      </c>
      <c r="D11" s="20">
        <f t="shared" si="1"/>
        <v>3</v>
      </c>
      <c r="E11" s="20">
        <f t="shared" si="2"/>
        <v>0</v>
      </c>
      <c r="F11" s="6"/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20">
        <v>0</v>
      </c>
      <c r="Z11" s="6">
        <v>0</v>
      </c>
      <c r="AA11" s="20">
        <v>0</v>
      </c>
      <c r="AB11" s="6">
        <v>0</v>
      </c>
      <c r="AC11" s="20">
        <v>0</v>
      </c>
      <c r="AD11" s="6">
        <v>0</v>
      </c>
      <c r="AE11" s="20">
        <v>0</v>
      </c>
      <c r="AF11" s="6">
        <v>0</v>
      </c>
      <c r="AG11" s="20">
        <v>0</v>
      </c>
      <c r="AH11" s="6">
        <v>0</v>
      </c>
      <c r="AI11" s="20">
        <v>3</v>
      </c>
      <c r="AJ11" s="6">
        <v>0</v>
      </c>
      <c r="AK11" s="20">
        <v>0</v>
      </c>
      <c r="AL11" s="6">
        <v>0</v>
      </c>
      <c r="AM11" s="20">
        <v>0</v>
      </c>
      <c r="AN11" s="6">
        <v>0</v>
      </c>
      <c r="AO11" s="20">
        <v>0</v>
      </c>
      <c r="AP11" s="6">
        <v>0</v>
      </c>
      <c r="AQ11" s="20">
        <v>0</v>
      </c>
      <c r="AR11" s="6">
        <v>3</v>
      </c>
      <c r="AS11" s="20">
        <v>0</v>
      </c>
      <c r="AT11" s="6">
        <v>0</v>
      </c>
      <c r="AU11" s="20">
        <v>0</v>
      </c>
      <c r="AV11" s="6">
        <v>0</v>
      </c>
      <c r="AW11" s="20">
        <v>0</v>
      </c>
      <c r="AX11" s="6">
        <v>0</v>
      </c>
      <c r="AY11" s="20">
        <v>0</v>
      </c>
      <c r="AZ11" s="6">
        <v>0</v>
      </c>
      <c r="BA11" s="20">
        <v>0</v>
      </c>
      <c r="BB11" s="6">
        <v>0</v>
      </c>
      <c r="BC11" s="20">
        <v>0</v>
      </c>
      <c r="BD11" s="6">
        <v>0</v>
      </c>
      <c r="BE11" s="20">
        <v>0</v>
      </c>
      <c r="BF11" s="6">
        <v>0</v>
      </c>
      <c r="BG11" s="23">
        <f t="shared" si="3"/>
        <v>0</v>
      </c>
      <c r="BH11" s="6">
        <v>0</v>
      </c>
      <c r="BI11" s="6">
        <f t="shared" si="7"/>
        <v>0</v>
      </c>
      <c r="BJ11" s="6">
        <f t="shared" si="8"/>
        <v>0</v>
      </c>
      <c r="BK11" s="6">
        <f t="shared" si="9"/>
        <v>0</v>
      </c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2">
      <c r="A12" s="6" t="s">
        <v>61</v>
      </c>
      <c r="B12" s="6" t="s">
        <v>50</v>
      </c>
      <c r="C12" s="20">
        <f t="shared" si="0"/>
        <v>2</v>
      </c>
      <c r="D12" s="20">
        <f t="shared" si="1"/>
        <v>2</v>
      </c>
      <c r="E12" s="20">
        <f t="shared" si="2"/>
        <v>0</v>
      </c>
      <c r="F12" s="6"/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20">
        <v>0</v>
      </c>
      <c r="Z12" s="6">
        <v>0</v>
      </c>
      <c r="AA12" s="20">
        <v>0</v>
      </c>
      <c r="AB12" s="6">
        <v>0</v>
      </c>
      <c r="AC12" s="20">
        <v>0</v>
      </c>
      <c r="AD12" s="6">
        <v>0</v>
      </c>
      <c r="AE12" s="20">
        <v>0</v>
      </c>
      <c r="AF12" s="6">
        <v>0</v>
      </c>
      <c r="AG12" s="20">
        <v>0</v>
      </c>
      <c r="AH12" s="6">
        <v>0</v>
      </c>
      <c r="AI12" s="20">
        <v>2</v>
      </c>
      <c r="AJ12" s="6">
        <v>0</v>
      </c>
      <c r="AK12" s="20">
        <v>0</v>
      </c>
      <c r="AL12" s="6">
        <v>0</v>
      </c>
      <c r="AM12" s="20">
        <v>0</v>
      </c>
      <c r="AN12" s="6">
        <v>0</v>
      </c>
      <c r="AO12" s="20">
        <v>0</v>
      </c>
      <c r="AP12" s="6">
        <v>0</v>
      </c>
      <c r="AQ12" s="20">
        <v>0</v>
      </c>
      <c r="AR12" s="6">
        <v>2</v>
      </c>
      <c r="AS12" s="20">
        <v>0</v>
      </c>
      <c r="AT12" s="6">
        <v>0</v>
      </c>
      <c r="AU12" s="20">
        <v>0</v>
      </c>
      <c r="AV12" s="6">
        <v>0</v>
      </c>
      <c r="AW12" s="20">
        <v>0</v>
      </c>
      <c r="AX12" s="6">
        <v>0</v>
      </c>
      <c r="AY12" s="20">
        <v>0</v>
      </c>
      <c r="AZ12" s="6">
        <v>0</v>
      </c>
      <c r="BA12" s="20">
        <v>0</v>
      </c>
      <c r="BB12" s="6">
        <v>0</v>
      </c>
      <c r="BC12" s="20">
        <v>0</v>
      </c>
      <c r="BD12" s="6">
        <v>0</v>
      </c>
      <c r="BE12" s="20">
        <v>0</v>
      </c>
      <c r="BF12" s="6">
        <v>0</v>
      </c>
      <c r="BG12" s="23">
        <f t="shared" si="3"/>
        <v>0</v>
      </c>
      <c r="BH12" s="6">
        <v>0</v>
      </c>
      <c r="BI12" s="6">
        <f t="shared" si="7"/>
        <v>0</v>
      </c>
      <c r="BJ12" s="6">
        <f t="shared" si="8"/>
        <v>0</v>
      </c>
      <c r="BK12" s="6">
        <f t="shared" si="9"/>
        <v>0</v>
      </c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x14ac:dyDescent="0.2">
      <c r="A13" s="6" t="s">
        <v>62</v>
      </c>
      <c r="B13" s="6" t="s">
        <v>50</v>
      </c>
      <c r="C13" s="20">
        <f t="shared" si="0"/>
        <v>3</v>
      </c>
      <c r="D13" s="20">
        <f t="shared" si="1"/>
        <v>3</v>
      </c>
      <c r="E13" s="20">
        <f t="shared" si="2"/>
        <v>0</v>
      </c>
      <c r="F13" s="6"/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20">
        <v>0</v>
      </c>
      <c r="Z13" s="6">
        <v>0</v>
      </c>
      <c r="AA13" s="20">
        <v>0</v>
      </c>
      <c r="AB13" s="6">
        <v>0</v>
      </c>
      <c r="AC13" s="20">
        <v>0</v>
      </c>
      <c r="AD13" s="6">
        <v>0</v>
      </c>
      <c r="AE13" s="20">
        <v>0</v>
      </c>
      <c r="AF13" s="6">
        <v>0</v>
      </c>
      <c r="AG13" s="20">
        <v>0</v>
      </c>
      <c r="AH13" s="6">
        <v>0</v>
      </c>
      <c r="AI13" s="20">
        <v>3</v>
      </c>
      <c r="AJ13" s="6">
        <v>0</v>
      </c>
      <c r="AK13" s="20">
        <v>0</v>
      </c>
      <c r="AL13" s="6">
        <v>0</v>
      </c>
      <c r="AM13" s="20">
        <v>0</v>
      </c>
      <c r="AN13" s="6">
        <v>0</v>
      </c>
      <c r="AO13" s="20">
        <v>0</v>
      </c>
      <c r="AP13" s="6">
        <v>0</v>
      </c>
      <c r="AQ13" s="20">
        <v>0</v>
      </c>
      <c r="AR13" s="6">
        <v>3</v>
      </c>
      <c r="AS13" s="20">
        <v>0</v>
      </c>
      <c r="AT13" s="6">
        <v>0</v>
      </c>
      <c r="AU13" s="20">
        <v>0</v>
      </c>
      <c r="AV13" s="6">
        <v>0</v>
      </c>
      <c r="AW13" s="20">
        <v>0</v>
      </c>
      <c r="AX13" s="6">
        <v>0</v>
      </c>
      <c r="AY13" s="20">
        <v>0</v>
      </c>
      <c r="AZ13" s="6">
        <v>0</v>
      </c>
      <c r="BA13" s="20">
        <v>0</v>
      </c>
      <c r="BB13" s="6">
        <v>0</v>
      </c>
      <c r="BC13" s="20">
        <v>0</v>
      </c>
      <c r="BD13" s="6">
        <v>0</v>
      </c>
      <c r="BE13" s="20">
        <v>0</v>
      </c>
      <c r="BF13" s="6">
        <v>0</v>
      </c>
      <c r="BG13" s="23">
        <f t="shared" si="3"/>
        <v>0</v>
      </c>
      <c r="BH13" s="6">
        <v>0</v>
      </c>
      <c r="BI13" s="6">
        <f t="shared" si="7"/>
        <v>0</v>
      </c>
      <c r="BJ13" s="6">
        <f t="shared" si="8"/>
        <v>0</v>
      </c>
      <c r="BK13" s="6">
        <f t="shared" si="9"/>
        <v>0</v>
      </c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x14ac:dyDescent="0.2">
      <c r="A14" s="6" t="s">
        <v>63</v>
      </c>
      <c r="B14" s="6" t="s">
        <v>50</v>
      </c>
      <c r="C14" s="20">
        <f t="shared" si="0"/>
        <v>2</v>
      </c>
      <c r="D14" s="20">
        <f t="shared" si="1"/>
        <v>2</v>
      </c>
      <c r="E14" s="20">
        <f t="shared" si="2"/>
        <v>0</v>
      </c>
      <c r="F14" s="6"/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20">
        <v>0</v>
      </c>
      <c r="Z14" s="6">
        <v>0</v>
      </c>
      <c r="AA14" s="20">
        <v>0</v>
      </c>
      <c r="AB14" s="6">
        <v>0</v>
      </c>
      <c r="AC14" s="20">
        <v>0</v>
      </c>
      <c r="AD14" s="6">
        <v>0</v>
      </c>
      <c r="AE14" s="20">
        <v>0</v>
      </c>
      <c r="AF14" s="6">
        <v>0</v>
      </c>
      <c r="AG14" s="20">
        <v>0</v>
      </c>
      <c r="AH14" s="6">
        <v>0</v>
      </c>
      <c r="AI14" s="20">
        <v>2</v>
      </c>
      <c r="AJ14" s="6">
        <v>0</v>
      </c>
      <c r="AK14" s="20">
        <v>0</v>
      </c>
      <c r="AL14" s="6">
        <v>0</v>
      </c>
      <c r="AM14" s="20">
        <v>0</v>
      </c>
      <c r="AN14" s="6">
        <v>0</v>
      </c>
      <c r="AO14" s="20">
        <v>0</v>
      </c>
      <c r="AP14" s="6">
        <v>0</v>
      </c>
      <c r="AQ14" s="20">
        <v>0</v>
      </c>
      <c r="AR14" s="6">
        <v>2</v>
      </c>
      <c r="AS14" s="20">
        <v>0</v>
      </c>
      <c r="AT14" s="6">
        <v>0</v>
      </c>
      <c r="AU14" s="20">
        <v>0</v>
      </c>
      <c r="AV14" s="6">
        <v>0</v>
      </c>
      <c r="AW14" s="20">
        <v>0</v>
      </c>
      <c r="AX14" s="6">
        <v>0</v>
      </c>
      <c r="AY14" s="20">
        <v>0</v>
      </c>
      <c r="AZ14" s="6">
        <v>0</v>
      </c>
      <c r="BA14" s="20">
        <v>0</v>
      </c>
      <c r="BB14" s="6">
        <v>0</v>
      </c>
      <c r="BC14" s="20">
        <v>0</v>
      </c>
      <c r="BD14" s="6">
        <v>0</v>
      </c>
      <c r="BE14" s="20">
        <v>0</v>
      </c>
      <c r="BF14" s="6">
        <v>0</v>
      </c>
      <c r="BG14" s="23">
        <f t="shared" si="3"/>
        <v>0</v>
      </c>
      <c r="BH14" s="6">
        <v>0</v>
      </c>
      <c r="BI14" s="6">
        <f t="shared" si="7"/>
        <v>0</v>
      </c>
      <c r="BJ14" s="6">
        <f t="shared" si="8"/>
        <v>0</v>
      </c>
      <c r="BK14" s="6">
        <f t="shared" si="9"/>
        <v>0</v>
      </c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x14ac:dyDescent="0.2">
      <c r="A15" s="6" t="s">
        <v>64</v>
      </c>
      <c r="B15" s="6" t="s">
        <v>50</v>
      </c>
      <c r="C15" s="20">
        <f t="shared" si="0"/>
        <v>12</v>
      </c>
      <c r="D15" s="20">
        <f t="shared" si="1"/>
        <v>12</v>
      </c>
      <c r="E15" s="20">
        <f t="shared" si="2"/>
        <v>0</v>
      </c>
      <c r="F15" s="6"/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20">
        <v>0</v>
      </c>
      <c r="Z15" s="6">
        <v>0</v>
      </c>
      <c r="AA15" s="20">
        <v>0</v>
      </c>
      <c r="AB15" s="6">
        <v>0</v>
      </c>
      <c r="AC15" s="20">
        <v>0</v>
      </c>
      <c r="AD15" s="6">
        <v>0</v>
      </c>
      <c r="AE15" s="20">
        <v>0</v>
      </c>
      <c r="AF15" s="6">
        <v>0</v>
      </c>
      <c r="AG15" s="20">
        <v>0</v>
      </c>
      <c r="AH15" s="6">
        <v>0</v>
      </c>
      <c r="AI15" s="20">
        <v>12</v>
      </c>
      <c r="AJ15" s="6">
        <v>0</v>
      </c>
      <c r="AK15" s="20">
        <v>0</v>
      </c>
      <c r="AL15" s="6">
        <v>0</v>
      </c>
      <c r="AM15" s="20">
        <v>0</v>
      </c>
      <c r="AN15" s="6">
        <v>0</v>
      </c>
      <c r="AO15" s="20">
        <v>0</v>
      </c>
      <c r="AP15" s="6">
        <v>0</v>
      </c>
      <c r="AQ15" s="20">
        <v>0</v>
      </c>
      <c r="AR15" s="6">
        <v>12</v>
      </c>
      <c r="AS15" s="20">
        <v>0</v>
      </c>
      <c r="AT15" s="6">
        <v>0</v>
      </c>
      <c r="AU15" s="20">
        <v>0</v>
      </c>
      <c r="AV15" s="6">
        <v>0</v>
      </c>
      <c r="AW15" s="20">
        <v>0</v>
      </c>
      <c r="AX15" s="6">
        <v>0</v>
      </c>
      <c r="AY15" s="20">
        <v>0</v>
      </c>
      <c r="AZ15" s="6">
        <v>0</v>
      </c>
      <c r="BA15" s="20">
        <v>0</v>
      </c>
      <c r="BB15" s="6">
        <v>0</v>
      </c>
      <c r="BC15" s="20">
        <v>0</v>
      </c>
      <c r="BD15" s="6">
        <v>0</v>
      </c>
      <c r="BE15" s="20">
        <v>0</v>
      </c>
      <c r="BF15" s="6">
        <v>0</v>
      </c>
      <c r="BG15" s="23">
        <f t="shared" si="3"/>
        <v>0</v>
      </c>
      <c r="BH15" s="6">
        <v>0</v>
      </c>
      <c r="BI15" s="6">
        <f t="shared" si="7"/>
        <v>0</v>
      </c>
      <c r="BJ15" s="6">
        <f t="shared" si="8"/>
        <v>0</v>
      </c>
      <c r="BK15" s="6">
        <f t="shared" si="9"/>
        <v>0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x14ac:dyDescent="0.2">
      <c r="A16" s="6" t="s">
        <v>65</v>
      </c>
      <c r="B16" s="6" t="s">
        <v>50</v>
      </c>
      <c r="C16" s="20">
        <f t="shared" si="0"/>
        <v>2</v>
      </c>
      <c r="D16" s="20">
        <f t="shared" si="1"/>
        <v>2</v>
      </c>
      <c r="E16" s="20">
        <f t="shared" si="2"/>
        <v>0</v>
      </c>
      <c r="F16" s="6"/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20">
        <v>0</v>
      </c>
      <c r="Z16" s="6">
        <v>0</v>
      </c>
      <c r="AA16" s="20">
        <v>0</v>
      </c>
      <c r="AB16" s="6">
        <v>0</v>
      </c>
      <c r="AC16" s="20">
        <v>0</v>
      </c>
      <c r="AD16" s="6">
        <v>0</v>
      </c>
      <c r="AE16" s="20">
        <v>0</v>
      </c>
      <c r="AF16" s="6">
        <v>0</v>
      </c>
      <c r="AG16" s="20">
        <v>0</v>
      </c>
      <c r="AH16" s="6">
        <v>0</v>
      </c>
      <c r="AI16" s="20">
        <v>2</v>
      </c>
      <c r="AJ16" s="6">
        <v>0</v>
      </c>
      <c r="AK16" s="20">
        <v>0</v>
      </c>
      <c r="AL16" s="6">
        <v>0</v>
      </c>
      <c r="AM16" s="20">
        <v>0</v>
      </c>
      <c r="AN16" s="6">
        <v>0</v>
      </c>
      <c r="AO16" s="20">
        <v>0</v>
      </c>
      <c r="AP16" s="6">
        <v>0</v>
      </c>
      <c r="AQ16" s="20">
        <v>0</v>
      </c>
      <c r="AR16" s="6">
        <v>2</v>
      </c>
      <c r="AS16" s="20">
        <v>0</v>
      </c>
      <c r="AT16" s="6">
        <v>0</v>
      </c>
      <c r="AU16" s="20">
        <v>0</v>
      </c>
      <c r="AV16" s="6">
        <v>0</v>
      </c>
      <c r="AW16" s="20">
        <v>0</v>
      </c>
      <c r="AX16" s="6">
        <v>0</v>
      </c>
      <c r="AY16" s="20">
        <v>0</v>
      </c>
      <c r="AZ16" s="6">
        <v>0</v>
      </c>
      <c r="BA16" s="20">
        <v>0</v>
      </c>
      <c r="BB16" s="6">
        <v>0</v>
      </c>
      <c r="BC16" s="20">
        <v>0</v>
      </c>
      <c r="BD16" s="6">
        <v>0</v>
      </c>
      <c r="BE16" s="20">
        <v>0</v>
      </c>
      <c r="BF16" s="6">
        <v>0</v>
      </c>
      <c r="BG16" s="23">
        <f t="shared" si="3"/>
        <v>0</v>
      </c>
      <c r="BH16" s="6">
        <v>0</v>
      </c>
      <c r="BI16" s="6">
        <f t="shared" si="7"/>
        <v>0</v>
      </c>
      <c r="BJ16" s="6">
        <f t="shared" si="8"/>
        <v>0</v>
      </c>
      <c r="BK16" s="6">
        <f t="shared" si="9"/>
        <v>0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x14ac:dyDescent="0.2">
      <c r="A17" s="6" t="s">
        <v>66</v>
      </c>
      <c r="B17" s="6" t="s">
        <v>50</v>
      </c>
      <c r="C17" s="20">
        <f t="shared" si="0"/>
        <v>1</v>
      </c>
      <c r="D17" s="20">
        <f t="shared" si="1"/>
        <v>1</v>
      </c>
      <c r="E17" s="20">
        <f t="shared" si="2"/>
        <v>0</v>
      </c>
      <c r="F17" s="6"/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20">
        <v>0</v>
      </c>
      <c r="Z17" s="6">
        <v>0</v>
      </c>
      <c r="AA17" s="20">
        <v>0</v>
      </c>
      <c r="AB17" s="6">
        <v>0</v>
      </c>
      <c r="AC17" s="20">
        <v>0</v>
      </c>
      <c r="AD17" s="6">
        <v>0</v>
      </c>
      <c r="AE17" s="20">
        <v>0</v>
      </c>
      <c r="AF17" s="6">
        <v>0</v>
      </c>
      <c r="AG17" s="20">
        <v>0</v>
      </c>
      <c r="AH17" s="6">
        <v>0</v>
      </c>
      <c r="AI17" s="20">
        <v>1</v>
      </c>
      <c r="AJ17" s="6">
        <v>0</v>
      </c>
      <c r="AK17" s="20">
        <v>0</v>
      </c>
      <c r="AL17" s="6">
        <v>0</v>
      </c>
      <c r="AM17" s="20">
        <v>0</v>
      </c>
      <c r="AN17" s="6">
        <v>0</v>
      </c>
      <c r="AO17" s="20">
        <v>0</v>
      </c>
      <c r="AP17" s="6">
        <v>0</v>
      </c>
      <c r="AQ17" s="20">
        <v>0</v>
      </c>
      <c r="AR17" s="6">
        <v>1</v>
      </c>
      <c r="AS17" s="20">
        <v>0</v>
      </c>
      <c r="AT17" s="6">
        <v>0</v>
      </c>
      <c r="AU17" s="20">
        <v>0</v>
      </c>
      <c r="AV17" s="6">
        <v>0</v>
      </c>
      <c r="AW17" s="20">
        <v>0</v>
      </c>
      <c r="AX17" s="6">
        <v>0</v>
      </c>
      <c r="AY17" s="20">
        <v>0</v>
      </c>
      <c r="AZ17" s="6">
        <v>0</v>
      </c>
      <c r="BA17" s="20">
        <v>0</v>
      </c>
      <c r="BB17" s="6">
        <v>0</v>
      </c>
      <c r="BC17" s="20">
        <v>0</v>
      </c>
      <c r="BD17" s="6">
        <v>0</v>
      </c>
      <c r="BE17" s="20">
        <v>0</v>
      </c>
      <c r="BF17" s="6">
        <v>0</v>
      </c>
      <c r="BG17" s="23">
        <f t="shared" si="3"/>
        <v>0</v>
      </c>
      <c r="BH17" s="6">
        <v>0</v>
      </c>
      <c r="BI17" s="6">
        <f t="shared" si="7"/>
        <v>0</v>
      </c>
      <c r="BJ17" s="6">
        <f t="shared" si="8"/>
        <v>0</v>
      </c>
      <c r="BK17" s="6">
        <f t="shared" si="9"/>
        <v>0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ht="15.75" customHeight="1" x14ac:dyDescent="0.2">
      <c r="A18" s="6" t="s">
        <v>67</v>
      </c>
      <c r="B18" s="6" t="s">
        <v>50</v>
      </c>
      <c r="C18" s="6">
        <f t="shared" si="0"/>
        <v>3600</v>
      </c>
      <c r="D18" s="20">
        <f t="shared" si="1"/>
        <v>0</v>
      </c>
      <c r="E18" s="20">
        <f t="shared" si="2"/>
        <v>3600</v>
      </c>
      <c r="F18" s="2"/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3600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2">
        <f t="shared" si="3"/>
        <v>3600</v>
      </c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:83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:83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:83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:83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:83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:83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</row>
    <row r="38" spans="1:83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</row>
    <row r="39" spans="1:83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</row>
    <row r="40" spans="1:83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</row>
    <row r="41" spans="1:83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</row>
    <row r="42" spans="1:83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</row>
    <row r="43" spans="1:83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</row>
    <row r="44" spans="1:83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  <row r="45" spans="1:83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</row>
    <row r="46" spans="1:83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</row>
    <row r="47" spans="1:83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1:83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</row>
    <row r="49" spans="1:83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1:83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</row>
    <row r="51" spans="1:83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</row>
    <row r="52" spans="1:83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</row>
    <row r="53" spans="1:83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</row>
    <row r="54" spans="1:83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</row>
    <row r="55" spans="1:83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</row>
    <row r="56" spans="1:83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</row>
    <row r="57" spans="1:83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</row>
    <row r="58" spans="1:83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</row>
    <row r="59" spans="1:83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</row>
    <row r="60" spans="1:83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</row>
    <row r="61" spans="1:83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</row>
    <row r="62" spans="1:83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</row>
    <row r="63" spans="1:83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 spans="1:83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</row>
    <row r="65" spans="1:83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</row>
    <row r="66" spans="1:83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</row>
    <row r="67" spans="1:83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</row>
    <row r="68" spans="1:83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</row>
    <row r="69" spans="1:83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</row>
    <row r="70" spans="1:83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</row>
    <row r="71" spans="1:83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</row>
    <row r="72" spans="1:83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</row>
    <row r="73" spans="1:83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</row>
    <row r="74" spans="1:83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1:83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1:83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</row>
    <row r="77" spans="1:83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</row>
    <row r="78" spans="1:83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</row>
    <row r="80" spans="1:83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</row>
    <row r="81" spans="1:83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</row>
    <row r="82" spans="1:83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</row>
    <row r="83" spans="1:83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</row>
    <row r="84" spans="1:83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</row>
    <row r="85" spans="1:83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</row>
    <row r="86" spans="1:83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</row>
    <row r="87" spans="1:83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1:83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1:83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1:83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1:83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</row>
    <row r="92" spans="1:83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</row>
    <row r="93" spans="1:83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</row>
    <row r="94" spans="1:83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</row>
    <row r="95" spans="1:83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</row>
    <row r="96" spans="1:83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</row>
    <row r="97" spans="1:83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</row>
    <row r="98" spans="1:83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</row>
    <row r="99" spans="1:83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</row>
    <row r="100" spans="1:83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1:83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</row>
    <row r="102" spans="1:83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</row>
    <row r="103" spans="1:83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1:83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</row>
    <row r="105" spans="1:83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</row>
    <row r="106" spans="1:83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</row>
    <row r="107" spans="1:83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</row>
    <row r="108" spans="1:83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</row>
    <row r="109" spans="1:83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</row>
    <row r="110" spans="1:83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</row>
    <row r="111" spans="1:83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</row>
    <row r="112" spans="1:83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</row>
    <row r="113" spans="1:83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</row>
    <row r="114" spans="1:83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</row>
    <row r="115" spans="1:83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</row>
    <row r="116" spans="1:83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</row>
    <row r="117" spans="1:83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</row>
    <row r="118" spans="1:83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</row>
    <row r="119" spans="1:83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</row>
    <row r="120" spans="1:83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</row>
    <row r="121" spans="1:83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</row>
    <row r="122" spans="1:83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</row>
    <row r="123" spans="1:83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</row>
    <row r="124" spans="1:83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</row>
    <row r="125" spans="1:83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</row>
    <row r="126" spans="1:83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</row>
    <row r="127" spans="1:83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</row>
    <row r="128" spans="1:83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</row>
    <row r="129" spans="1:83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</row>
    <row r="130" spans="1:83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</row>
    <row r="131" spans="1:83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</row>
    <row r="132" spans="1:83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</row>
    <row r="133" spans="1:83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</row>
    <row r="134" spans="1:83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</row>
    <row r="135" spans="1:83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</row>
    <row r="136" spans="1:8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</row>
    <row r="137" spans="1:8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</row>
    <row r="138" spans="1:8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</row>
    <row r="139" spans="1:8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</row>
    <row r="140" spans="1:8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</row>
    <row r="141" spans="1:8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</row>
    <row r="142" spans="1:8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</row>
    <row r="143" spans="1:8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</row>
    <row r="144" spans="1:8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</row>
    <row r="145" spans="1:8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</row>
    <row r="146" spans="1:8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</row>
    <row r="147" spans="1:8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</row>
    <row r="148" spans="1:8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</row>
    <row r="149" spans="1:8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</row>
    <row r="150" spans="1:8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</row>
    <row r="151" spans="1:8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</row>
    <row r="152" spans="1:8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</row>
    <row r="153" spans="1:8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</row>
    <row r="154" spans="1:8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</row>
    <row r="155" spans="1:8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</row>
    <row r="156" spans="1:8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</row>
    <row r="157" spans="1:8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</row>
    <row r="158" spans="1:8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</row>
    <row r="159" spans="1:8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</row>
    <row r="160" spans="1:8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</row>
    <row r="161" spans="1:8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</row>
    <row r="162" spans="1:8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</row>
    <row r="163" spans="1:8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</row>
    <row r="164" spans="1:8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</row>
    <row r="165" spans="1:8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</row>
    <row r="166" spans="1:8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</row>
    <row r="167" spans="1:8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</row>
    <row r="168" spans="1:8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</row>
    <row r="169" spans="1:8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</row>
    <row r="170" spans="1:8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</row>
    <row r="171" spans="1:8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</row>
    <row r="172" spans="1:8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</row>
    <row r="173" spans="1:8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</row>
    <row r="174" spans="1:8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</row>
    <row r="175" spans="1:8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</row>
    <row r="176" spans="1:8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</row>
    <row r="177" spans="1:8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</row>
    <row r="178" spans="1:8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</row>
    <row r="179" spans="1:8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</row>
    <row r="180" spans="1:8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</row>
    <row r="181" spans="1:8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</row>
    <row r="182" spans="1:8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</row>
    <row r="183" spans="1:8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</row>
    <row r="184" spans="1:8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</row>
    <row r="185" spans="1:8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</row>
    <row r="186" spans="1:8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</row>
    <row r="187" spans="1:8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</row>
    <row r="188" spans="1:8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</row>
    <row r="189" spans="1:8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</row>
    <row r="190" spans="1:8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</row>
    <row r="191" spans="1:8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</row>
    <row r="192" spans="1:8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</row>
    <row r="193" spans="1:8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</row>
    <row r="194" spans="1:8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</row>
    <row r="195" spans="1:8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</row>
    <row r="196" spans="1:8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</row>
    <row r="197" spans="1:8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</row>
    <row r="198" spans="1:8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</row>
    <row r="199" spans="1:8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</row>
    <row r="200" spans="1:8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</row>
    <row r="201" spans="1:8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</row>
    <row r="202" spans="1:8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</row>
    <row r="203" spans="1:8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</row>
    <row r="204" spans="1:8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</row>
    <row r="205" spans="1:8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</row>
    <row r="206" spans="1:8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</row>
    <row r="207" spans="1:8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</row>
    <row r="208" spans="1:8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</row>
    <row r="209" spans="1:8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</row>
    <row r="210" spans="1:8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</row>
    <row r="211" spans="1:8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</row>
    <row r="212" spans="1:8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</row>
    <row r="213" spans="1:8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</row>
    <row r="214" spans="1:8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</row>
    <row r="215" spans="1:8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</row>
    <row r="216" spans="1:8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</row>
    <row r="217" spans="1:8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</row>
    <row r="218" spans="1:8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</row>
    <row r="219" spans="1:8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</row>
    <row r="220" spans="1:8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</row>
    <row r="221" spans="1:8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</row>
    <row r="222" spans="1:8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</row>
    <row r="223" spans="1:8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</row>
    <row r="224" spans="1:8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</row>
    <row r="225" spans="1:8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</row>
    <row r="226" spans="1:8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</row>
    <row r="227" spans="1:8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</row>
    <row r="228" spans="1:8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</row>
    <row r="229" spans="1:8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1:8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</row>
    <row r="231" spans="1:8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</row>
    <row r="232" spans="1:8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</row>
    <row r="233" spans="1:8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</row>
    <row r="234" spans="1:8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</row>
    <row r="235" spans="1:8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</row>
    <row r="236" spans="1:8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</row>
    <row r="237" spans="1:8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</row>
    <row r="239" spans="1:8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</row>
    <row r="240" spans="1:8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</row>
    <row r="241" spans="1:8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</row>
    <row r="242" spans="1:8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</row>
    <row r="243" spans="1:8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</row>
    <row r="244" spans="1:8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</row>
    <row r="245" spans="1:8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</row>
    <row r="246" spans="1:8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</row>
    <row r="247" spans="1:8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</row>
    <row r="248" spans="1:8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</row>
    <row r="249" spans="1:8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</row>
    <row r="250" spans="1:8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</row>
    <row r="251" spans="1:8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</row>
    <row r="252" spans="1:8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</row>
    <row r="253" spans="1:8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1:8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</row>
    <row r="255" spans="1:8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</row>
    <row r="256" spans="1:8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</row>
    <row r="257" spans="1:8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</row>
    <row r="258" spans="1:8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</row>
    <row r="259" spans="1:8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</row>
    <row r="260" spans="1:8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</row>
    <row r="261" spans="1:8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</row>
    <row r="262" spans="1:8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</row>
    <row r="263" spans="1:8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</row>
    <row r="264" spans="1:8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</row>
    <row r="265" spans="1:8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</row>
    <row r="266" spans="1:8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</row>
    <row r="267" spans="1:8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</row>
    <row r="268" spans="1:8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</row>
    <row r="269" spans="1:8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</row>
    <row r="270" spans="1:8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</row>
    <row r="271" spans="1:8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</row>
    <row r="272" spans="1:8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</row>
    <row r="273" spans="1:8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</row>
    <row r="274" spans="1:8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</row>
    <row r="275" spans="1:8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</row>
    <row r="276" spans="1:8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</row>
    <row r="277" spans="1:8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</row>
    <row r="278" spans="1:8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1:8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</row>
    <row r="280" spans="1:8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</row>
    <row r="281" spans="1:8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</row>
    <row r="282" spans="1:8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</row>
    <row r="283" spans="1:8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</row>
    <row r="284" spans="1:8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</row>
    <row r="285" spans="1:8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</row>
    <row r="286" spans="1:8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</row>
    <row r="287" spans="1:8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</row>
    <row r="288" spans="1:8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</row>
    <row r="289" spans="1:8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</row>
    <row r="290" spans="1:8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</row>
    <row r="292" spans="1:8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</row>
    <row r="293" spans="1:8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</row>
    <row r="294" spans="1:8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</row>
    <row r="295" spans="1:8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</row>
    <row r="296" spans="1:8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</row>
    <row r="297" spans="1:8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</row>
    <row r="298" spans="1:8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</row>
    <row r="299" spans="1:8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</row>
    <row r="300" spans="1:8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</row>
    <row r="301" spans="1:8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</row>
    <row r="302" spans="1:8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</row>
    <row r="303" spans="1:8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1:8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</row>
    <row r="305" spans="1:8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</row>
    <row r="306" spans="1:8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</row>
    <row r="307" spans="1:8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</row>
    <row r="308" spans="1:8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</row>
    <row r="309" spans="1:8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</row>
    <row r="310" spans="1:8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</row>
    <row r="311" spans="1:8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</row>
    <row r="312" spans="1:8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</row>
    <row r="313" spans="1:8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</row>
    <row r="314" spans="1:8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</row>
    <row r="315" spans="1:8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</row>
    <row r="316" spans="1:8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</row>
    <row r="317" spans="1:8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</row>
    <row r="318" spans="1:8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</row>
    <row r="319" spans="1:8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</row>
    <row r="320" spans="1:8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</row>
    <row r="321" spans="1:8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</row>
    <row r="322" spans="1:8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</row>
    <row r="323" spans="1:8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</row>
    <row r="324" spans="1:8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</row>
    <row r="325" spans="1:8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</row>
    <row r="326" spans="1:8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</row>
    <row r="327" spans="1:8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</row>
    <row r="328" spans="1:8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</row>
    <row r="329" spans="1:8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</row>
    <row r="330" spans="1:8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</row>
    <row r="331" spans="1:8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</row>
    <row r="332" spans="1:8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</row>
    <row r="333" spans="1:8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</row>
    <row r="334" spans="1:8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</row>
    <row r="335" spans="1:8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</row>
    <row r="336" spans="1:8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</row>
    <row r="337" spans="1:8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</row>
    <row r="338" spans="1:8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</row>
    <row r="339" spans="1:8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</row>
    <row r="340" spans="1:8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</row>
    <row r="341" spans="1:8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</row>
    <row r="342" spans="1:8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</row>
    <row r="343" spans="1:8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</row>
    <row r="344" spans="1:8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</row>
    <row r="345" spans="1:8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</row>
    <row r="346" spans="1:8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</row>
    <row r="347" spans="1:8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</row>
    <row r="348" spans="1:8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</row>
    <row r="349" spans="1:8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</row>
    <row r="350" spans="1:8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</row>
    <row r="351" spans="1:8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</row>
    <row r="352" spans="1:8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</row>
    <row r="353" spans="1:8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</row>
    <row r="354" spans="1:8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</row>
    <row r="355" spans="1:8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</row>
    <row r="356" spans="1:8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</row>
    <row r="357" spans="1:8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</row>
    <row r="358" spans="1:8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</row>
    <row r="359" spans="1:8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</row>
    <row r="360" spans="1:8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</row>
    <row r="361" spans="1:8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</row>
    <row r="362" spans="1:8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</row>
    <row r="363" spans="1:8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</row>
    <row r="364" spans="1:8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</row>
    <row r="365" spans="1:8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</row>
    <row r="366" spans="1:8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</row>
    <row r="367" spans="1:8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</row>
    <row r="368" spans="1:8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</row>
    <row r="369" spans="1:8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</row>
    <row r="370" spans="1:8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</row>
    <row r="371" spans="1:8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</row>
    <row r="372" spans="1:8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</row>
    <row r="373" spans="1:8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</row>
    <row r="374" spans="1:8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</row>
    <row r="375" spans="1:8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</row>
    <row r="376" spans="1:8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</row>
    <row r="377" spans="1:8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</row>
    <row r="378" spans="1:8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</row>
    <row r="379" spans="1:8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</row>
    <row r="380" spans="1:8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</row>
    <row r="381" spans="1:8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</row>
    <row r="382" spans="1:8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</row>
    <row r="383" spans="1:8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</row>
    <row r="384" spans="1:8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</row>
    <row r="385" spans="1:8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</row>
    <row r="386" spans="1:8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</row>
    <row r="387" spans="1:8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</row>
    <row r="388" spans="1:8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</row>
    <row r="389" spans="1:8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</row>
    <row r="390" spans="1:8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</row>
    <row r="391" spans="1:8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</row>
    <row r="392" spans="1:8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</row>
    <row r="393" spans="1:8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</row>
    <row r="394" spans="1:8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</row>
    <row r="395" spans="1:8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</row>
    <row r="396" spans="1:8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</row>
    <row r="397" spans="1:8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</row>
    <row r="398" spans="1:8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</row>
    <row r="399" spans="1:8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</row>
    <row r="400" spans="1:8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</row>
    <row r="401" spans="1:8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</row>
    <row r="402" spans="1:8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</row>
    <row r="403" spans="1:8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</row>
    <row r="404" spans="1:8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</row>
    <row r="405" spans="1:8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</row>
    <row r="406" spans="1:8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</row>
    <row r="407" spans="1:8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</row>
    <row r="408" spans="1:8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</row>
    <row r="409" spans="1:8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</row>
    <row r="410" spans="1:8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</row>
    <row r="411" spans="1:8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</row>
    <row r="412" spans="1:8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</row>
    <row r="413" spans="1:8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</row>
    <row r="414" spans="1:8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</row>
    <row r="415" spans="1:8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</row>
    <row r="416" spans="1:8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</row>
    <row r="417" spans="1:8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</row>
    <row r="418" spans="1:8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</row>
    <row r="419" spans="1:8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</row>
    <row r="420" spans="1:8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</row>
    <row r="421" spans="1:8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</row>
    <row r="422" spans="1:8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</row>
    <row r="423" spans="1:8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</row>
    <row r="424" spans="1:8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</row>
    <row r="425" spans="1:8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</row>
    <row r="426" spans="1:8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</row>
    <row r="427" spans="1:8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</row>
    <row r="428" spans="1:8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</row>
    <row r="429" spans="1:8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</row>
    <row r="430" spans="1:8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</row>
    <row r="431" spans="1:8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</row>
    <row r="432" spans="1:8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</row>
    <row r="433" spans="1:8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</row>
    <row r="434" spans="1:8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</row>
    <row r="435" spans="1:8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</row>
    <row r="436" spans="1:8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</row>
    <row r="437" spans="1:8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</row>
    <row r="438" spans="1:8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</row>
    <row r="439" spans="1:8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</row>
    <row r="440" spans="1:8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</row>
    <row r="441" spans="1:8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</row>
    <row r="442" spans="1:8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</row>
    <row r="443" spans="1:8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</row>
    <row r="444" spans="1:8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</row>
    <row r="445" spans="1:8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</row>
    <row r="446" spans="1:8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</row>
    <row r="447" spans="1:8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</row>
    <row r="448" spans="1:8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</row>
    <row r="449" spans="1:8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</row>
    <row r="450" spans="1:8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</row>
    <row r="451" spans="1:8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</row>
    <row r="452" spans="1:8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</row>
    <row r="453" spans="1:8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</row>
    <row r="454" spans="1:8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</row>
    <row r="455" spans="1:8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</row>
    <row r="456" spans="1:8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</row>
    <row r="457" spans="1:8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</row>
    <row r="458" spans="1:8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</row>
    <row r="459" spans="1:8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</row>
    <row r="460" spans="1:8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</row>
    <row r="461" spans="1:8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</row>
    <row r="462" spans="1:8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</row>
    <row r="463" spans="1:8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</row>
    <row r="464" spans="1:8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</row>
    <row r="465" spans="1:8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</row>
    <row r="466" spans="1:8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</row>
    <row r="467" spans="1:8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</row>
    <row r="468" spans="1:8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</row>
    <row r="469" spans="1:8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</row>
    <row r="470" spans="1:8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</row>
    <row r="471" spans="1:8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</row>
    <row r="472" spans="1:8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</row>
    <row r="473" spans="1:8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</row>
    <row r="474" spans="1:8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</row>
    <row r="475" spans="1:8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</row>
    <row r="476" spans="1:8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</row>
    <row r="477" spans="1:8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</row>
    <row r="478" spans="1:8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</row>
    <row r="479" spans="1:8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</row>
    <row r="480" spans="1:8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</row>
    <row r="481" spans="1:8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</row>
    <row r="482" spans="1:8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</row>
    <row r="483" spans="1:8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</row>
    <row r="484" spans="1:8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</row>
    <row r="485" spans="1:8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</row>
    <row r="486" spans="1:8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</row>
    <row r="487" spans="1:8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</row>
    <row r="488" spans="1:8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</row>
    <row r="489" spans="1:8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</row>
    <row r="490" spans="1:8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</row>
    <row r="491" spans="1:8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</row>
    <row r="492" spans="1:8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</row>
    <row r="493" spans="1:8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</row>
    <row r="494" spans="1:8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</row>
    <row r="495" spans="1:8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</row>
    <row r="496" spans="1:8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</row>
    <row r="497" spans="1:8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</row>
    <row r="498" spans="1:8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</row>
    <row r="499" spans="1:8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</row>
    <row r="500" spans="1:8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</row>
    <row r="501" spans="1:8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</row>
    <row r="502" spans="1:8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</row>
    <row r="503" spans="1:8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</row>
    <row r="504" spans="1:8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</row>
    <row r="505" spans="1:8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</row>
    <row r="506" spans="1:8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</row>
    <row r="507" spans="1:8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</row>
    <row r="508" spans="1:8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</row>
    <row r="509" spans="1:8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</row>
    <row r="510" spans="1:8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</row>
    <row r="511" spans="1:8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</row>
    <row r="512" spans="1:8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</row>
    <row r="513" spans="1:8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</row>
    <row r="514" spans="1:8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</row>
    <row r="515" spans="1:8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</row>
    <row r="516" spans="1:8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</row>
    <row r="517" spans="1:8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</row>
    <row r="518" spans="1:8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</row>
    <row r="519" spans="1:8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</row>
    <row r="520" spans="1:8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</row>
    <row r="521" spans="1:8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</row>
    <row r="522" spans="1:8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</row>
    <row r="523" spans="1:8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</row>
    <row r="524" spans="1:8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</row>
    <row r="525" spans="1:8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</row>
    <row r="526" spans="1:8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</row>
    <row r="527" spans="1:8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</row>
    <row r="528" spans="1:8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</row>
    <row r="529" spans="1:8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</row>
    <row r="530" spans="1:8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</row>
    <row r="531" spans="1:8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</row>
    <row r="532" spans="1:8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</row>
    <row r="533" spans="1:8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</row>
    <row r="534" spans="1:8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</row>
    <row r="535" spans="1:8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</row>
    <row r="536" spans="1:8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</row>
    <row r="537" spans="1:8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</row>
    <row r="538" spans="1:8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</row>
    <row r="539" spans="1:8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</row>
    <row r="540" spans="1:8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</row>
    <row r="541" spans="1:8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</row>
    <row r="542" spans="1:8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</row>
    <row r="543" spans="1:8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</row>
    <row r="544" spans="1:8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</row>
    <row r="545" spans="1:8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</row>
    <row r="546" spans="1:8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</row>
    <row r="547" spans="1:8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</row>
    <row r="548" spans="1:8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</row>
    <row r="549" spans="1:8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</row>
    <row r="550" spans="1:8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</row>
    <row r="551" spans="1:8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</row>
    <row r="552" spans="1:8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</row>
    <row r="553" spans="1:8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</row>
    <row r="554" spans="1:8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</row>
    <row r="555" spans="1:8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</row>
    <row r="556" spans="1:8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</row>
    <row r="557" spans="1:8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</row>
    <row r="558" spans="1:8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</row>
    <row r="559" spans="1:8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</row>
    <row r="560" spans="1:8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</row>
    <row r="561" spans="1:8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</row>
    <row r="562" spans="1:8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</row>
    <row r="563" spans="1:8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</row>
    <row r="564" spans="1:8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</row>
    <row r="565" spans="1:8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</row>
    <row r="566" spans="1:8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</row>
    <row r="567" spans="1:8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</row>
    <row r="568" spans="1:8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</row>
    <row r="570" spans="1:8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</row>
    <row r="571" spans="1:8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</row>
    <row r="572" spans="1:8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</row>
    <row r="575" spans="1:8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</row>
    <row r="581" spans="1:8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</row>
    <row r="582" spans="1:8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</row>
    <row r="589" spans="1:8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</row>
    <row r="590" spans="1:8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</row>
    <row r="591" spans="1:8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</row>
    <row r="592" spans="1:8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</row>
    <row r="593" spans="1:8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</row>
    <row r="594" spans="1:8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</row>
    <row r="595" spans="1:8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</row>
    <row r="596" spans="1:8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  <row r="598" spans="1:8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</row>
    <row r="599" spans="1:8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</row>
    <row r="600" spans="1:8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</row>
    <row r="601" spans="1:8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</row>
    <row r="602" spans="1:8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</row>
    <row r="603" spans="1:8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</row>
    <row r="604" spans="1:8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</row>
    <row r="605" spans="1:8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</row>
    <row r="606" spans="1:8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</row>
    <row r="607" spans="1:8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</row>
    <row r="608" spans="1:8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 spans="1:8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</row>
    <row r="610" spans="1:8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</row>
    <row r="611" spans="1:8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</row>
    <row r="612" spans="1:8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</row>
    <row r="613" spans="1:8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</row>
    <row r="614" spans="1:8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</row>
    <row r="615" spans="1:8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</row>
    <row r="616" spans="1:8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</row>
    <row r="617" spans="1:8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</row>
    <row r="618" spans="1:8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</row>
    <row r="619" spans="1:8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</row>
    <row r="620" spans="1:8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</row>
    <row r="621" spans="1:8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</row>
    <row r="622" spans="1:8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</row>
    <row r="623" spans="1:8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</row>
    <row r="624" spans="1:8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</row>
    <row r="625" spans="1:8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</row>
    <row r="626" spans="1:8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</row>
    <row r="627" spans="1:8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</row>
    <row r="628" spans="1:8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</row>
    <row r="629" spans="1:8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</row>
    <row r="630" spans="1:8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</row>
    <row r="631" spans="1:8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</row>
    <row r="632" spans="1:8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</row>
    <row r="633" spans="1:8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</row>
    <row r="634" spans="1:8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</row>
    <row r="635" spans="1:8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</row>
    <row r="636" spans="1:8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</row>
    <row r="637" spans="1:8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</row>
    <row r="638" spans="1:8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</row>
    <row r="639" spans="1:8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</row>
    <row r="640" spans="1:8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</row>
    <row r="641" spans="1:8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</row>
    <row r="642" spans="1:8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</row>
    <row r="643" spans="1:8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</row>
    <row r="644" spans="1:8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</row>
    <row r="645" spans="1:8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</row>
    <row r="646" spans="1:8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</row>
    <row r="647" spans="1:8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</row>
    <row r="648" spans="1:8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</row>
    <row r="649" spans="1:8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</row>
    <row r="650" spans="1:8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</row>
    <row r="651" spans="1:8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</row>
    <row r="652" spans="1:8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</row>
    <row r="653" spans="1:8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</row>
    <row r="654" spans="1:8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</row>
    <row r="655" spans="1:8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</row>
    <row r="656" spans="1:8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</row>
    <row r="657" spans="1:8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</row>
    <row r="658" spans="1:8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</row>
    <row r="659" spans="1:8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</row>
    <row r="660" spans="1:8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</row>
    <row r="661" spans="1:8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</row>
    <row r="662" spans="1:8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</row>
    <row r="663" spans="1:8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</row>
    <row r="664" spans="1:8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</row>
    <row r="665" spans="1:8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</row>
    <row r="666" spans="1:8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</row>
    <row r="667" spans="1:8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</row>
    <row r="668" spans="1:8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</row>
    <row r="669" spans="1:8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</row>
    <row r="670" spans="1:8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</row>
    <row r="671" spans="1:8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</row>
    <row r="672" spans="1:8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</row>
    <row r="673" spans="1:8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</row>
    <row r="674" spans="1:8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</row>
    <row r="675" spans="1:8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</row>
    <row r="676" spans="1:8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</row>
    <row r="677" spans="1:8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</row>
    <row r="678" spans="1:8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</row>
    <row r="679" spans="1:8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</row>
    <row r="680" spans="1:8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</row>
    <row r="681" spans="1:8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</row>
    <row r="682" spans="1:8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</row>
    <row r="683" spans="1:8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</row>
    <row r="684" spans="1:8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</row>
    <row r="685" spans="1:8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</row>
    <row r="686" spans="1:8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</row>
    <row r="687" spans="1:8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</row>
    <row r="688" spans="1:8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</row>
    <row r="689" spans="1:8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</row>
    <row r="690" spans="1:8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</row>
    <row r="691" spans="1:8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</row>
    <row r="692" spans="1:8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</row>
    <row r="693" spans="1:8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</row>
    <row r="694" spans="1:8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</row>
    <row r="695" spans="1:8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</row>
    <row r="696" spans="1:8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</row>
    <row r="697" spans="1:8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</row>
    <row r="698" spans="1:8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</row>
    <row r="699" spans="1:8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</row>
    <row r="700" spans="1:8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</row>
    <row r="701" spans="1:8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</row>
    <row r="702" spans="1:8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</row>
    <row r="703" spans="1:8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</row>
    <row r="704" spans="1:8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</row>
    <row r="705" spans="1:8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</row>
    <row r="706" spans="1:8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</row>
    <row r="707" spans="1:8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</row>
    <row r="708" spans="1:8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</row>
    <row r="709" spans="1:8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</row>
    <row r="710" spans="1:8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</row>
    <row r="711" spans="1:8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</row>
    <row r="712" spans="1:8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</row>
    <row r="713" spans="1:8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</row>
    <row r="714" spans="1:8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</row>
    <row r="715" spans="1:8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</row>
    <row r="716" spans="1:8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</row>
    <row r="717" spans="1:8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</row>
    <row r="718" spans="1:8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</row>
    <row r="719" spans="1:8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</row>
    <row r="720" spans="1:8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</row>
    <row r="721" spans="1:8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</row>
    <row r="722" spans="1:8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</row>
    <row r="723" spans="1:8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</row>
    <row r="724" spans="1:8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</row>
    <row r="725" spans="1:8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</row>
    <row r="726" spans="1:8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</row>
    <row r="727" spans="1:8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</row>
    <row r="728" spans="1:8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</row>
    <row r="729" spans="1:8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</row>
    <row r="730" spans="1:8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</row>
    <row r="731" spans="1:8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</row>
    <row r="732" spans="1:8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</row>
    <row r="733" spans="1:8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</row>
    <row r="734" spans="1:8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</row>
    <row r="735" spans="1:8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</row>
    <row r="736" spans="1:8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</row>
    <row r="737" spans="1:8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</row>
    <row r="738" spans="1:8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</row>
    <row r="739" spans="1:8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</row>
    <row r="740" spans="1:8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</row>
    <row r="741" spans="1:8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</row>
    <row r="742" spans="1:8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</row>
    <row r="743" spans="1:8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</row>
    <row r="744" spans="1:8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</row>
    <row r="745" spans="1:8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</row>
    <row r="746" spans="1:8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</row>
    <row r="747" spans="1:8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</row>
    <row r="748" spans="1:8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</row>
    <row r="749" spans="1:8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</row>
    <row r="750" spans="1:8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</row>
    <row r="751" spans="1:8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</row>
    <row r="752" spans="1:8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</row>
    <row r="753" spans="1:8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</row>
    <row r="754" spans="1:8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</row>
    <row r="755" spans="1:8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</row>
    <row r="756" spans="1:8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</row>
    <row r="757" spans="1:8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</row>
    <row r="758" spans="1:8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</row>
    <row r="759" spans="1:8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</row>
    <row r="760" spans="1:8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</row>
    <row r="761" spans="1:8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</row>
    <row r="762" spans="1:8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</row>
    <row r="763" spans="1:8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</row>
    <row r="764" spans="1:8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</row>
    <row r="765" spans="1:8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</row>
    <row r="766" spans="1:8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</row>
    <row r="767" spans="1:8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</row>
    <row r="768" spans="1:8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</row>
    <row r="769" spans="1:8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</row>
    <row r="770" spans="1:8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</row>
    <row r="771" spans="1:8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</row>
    <row r="772" spans="1:8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</row>
    <row r="773" spans="1:8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</row>
    <row r="774" spans="1:8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</row>
    <row r="775" spans="1:8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</row>
    <row r="776" spans="1:8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</row>
    <row r="777" spans="1:8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</row>
    <row r="778" spans="1:8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</row>
    <row r="779" spans="1:8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</row>
    <row r="780" spans="1:8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</row>
    <row r="781" spans="1:8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</row>
    <row r="782" spans="1:8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</row>
    <row r="783" spans="1:8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</row>
    <row r="784" spans="1:8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</row>
    <row r="785" spans="1:8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</row>
    <row r="786" spans="1:8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</row>
    <row r="787" spans="1:8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</row>
    <row r="788" spans="1:8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</row>
    <row r="789" spans="1:8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</row>
    <row r="790" spans="1:8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</row>
    <row r="791" spans="1:8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</row>
    <row r="792" spans="1:8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</row>
    <row r="793" spans="1:8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</row>
    <row r="794" spans="1:8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</row>
    <row r="795" spans="1:8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</row>
    <row r="796" spans="1:8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</row>
    <row r="797" spans="1:8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</row>
    <row r="798" spans="1:8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</row>
    <row r="799" spans="1:8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</row>
    <row r="800" spans="1:8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</row>
    <row r="801" spans="1:8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</row>
    <row r="802" spans="1:8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</row>
    <row r="803" spans="1:8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</row>
    <row r="804" spans="1:8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</row>
    <row r="805" spans="1:8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</row>
    <row r="806" spans="1:8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</row>
    <row r="807" spans="1:8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</row>
    <row r="808" spans="1:8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</row>
    <row r="809" spans="1:8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</row>
    <row r="810" spans="1:8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</row>
    <row r="811" spans="1:8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</row>
    <row r="812" spans="1:8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</row>
    <row r="813" spans="1:8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</row>
    <row r="814" spans="1:8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</row>
    <row r="815" spans="1:8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</row>
    <row r="816" spans="1:8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</row>
    <row r="817" spans="1:8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</row>
    <row r="818" spans="1:8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</row>
    <row r="819" spans="1:8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</row>
    <row r="820" spans="1:8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</row>
    <row r="821" spans="1:8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</row>
    <row r="822" spans="1:8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</row>
    <row r="823" spans="1:8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</row>
    <row r="824" spans="1:8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</row>
    <row r="825" spans="1:8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</row>
    <row r="826" spans="1:8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</row>
    <row r="827" spans="1:8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</row>
    <row r="828" spans="1:8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</row>
    <row r="829" spans="1:8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</row>
    <row r="830" spans="1:8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</row>
    <row r="831" spans="1:8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</row>
    <row r="832" spans="1:8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</row>
    <row r="833" spans="1:8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</row>
    <row r="834" spans="1:8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</row>
    <row r="835" spans="1:8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</row>
    <row r="836" spans="1:8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</row>
    <row r="837" spans="1:8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</row>
    <row r="838" spans="1:8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</row>
    <row r="839" spans="1:8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</row>
    <row r="840" spans="1:8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</row>
    <row r="841" spans="1:8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</row>
    <row r="842" spans="1:8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</row>
    <row r="843" spans="1:8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</row>
    <row r="844" spans="1:8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</row>
    <row r="845" spans="1:8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</row>
    <row r="846" spans="1:8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</row>
    <row r="847" spans="1:8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</row>
    <row r="848" spans="1:8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</row>
    <row r="849" spans="1:8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</row>
    <row r="850" spans="1:8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</row>
    <row r="851" spans="1:8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</row>
    <row r="852" spans="1:8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</row>
    <row r="853" spans="1:8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</row>
    <row r="854" spans="1:8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</row>
    <row r="855" spans="1:8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</row>
    <row r="856" spans="1:8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</row>
    <row r="857" spans="1:8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</row>
    <row r="858" spans="1:8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</row>
    <row r="859" spans="1:8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</row>
    <row r="860" spans="1:8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</row>
    <row r="861" spans="1:8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</row>
    <row r="862" spans="1:8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</row>
    <row r="863" spans="1:8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</row>
    <row r="864" spans="1:8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</row>
    <row r="865" spans="1:8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</row>
    <row r="866" spans="1:8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</row>
    <row r="867" spans="1:8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</row>
    <row r="868" spans="1:8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</row>
    <row r="869" spans="1:8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</row>
    <row r="870" spans="1:8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</row>
    <row r="871" spans="1:8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</row>
    <row r="872" spans="1:8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</row>
    <row r="873" spans="1:8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</row>
    <row r="874" spans="1:8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</row>
    <row r="875" spans="1:8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</row>
    <row r="876" spans="1:8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</row>
    <row r="877" spans="1:8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</row>
    <row r="878" spans="1:8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</row>
    <row r="879" spans="1:8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</row>
    <row r="880" spans="1:8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</row>
    <row r="881" spans="1:8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</row>
    <row r="882" spans="1:8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</row>
    <row r="883" spans="1:8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</row>
    <row r="884" spans="1:8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</row>
    <row r="885" spans="1:8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</row>
    <row r="886" spans="1:8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</row>
    <row r="887" spans="1:8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</row>
    <row r="888" spans="1:8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</row>
    <row r="889" spans="1:8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</row>
    <row r="890" spans="1:8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</row>
    <row r="891" spans="1:8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</row>
    <row r="892" spans="1:8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</row>
    <row r="893" spans="1:8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</row>
    <row r="894" spans="1:8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</row>
    <row r="895" spans="1:8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</row>
    <row r="896" spans="1:8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</row>
    <row r="897" spans="1:8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</row>
    <row r="898" spans="1:8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</row>
    <row r="899" spans="1:8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</row>
    <row r="900" spans="1:8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</row>
    <row r="901" spans="1:8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</row>
    <row r="902" spans="1:8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</row>
    <row r="903" spans="1:8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</row>
    <row r="904" spans="1:8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</row>
    <row r="905" spans="1:8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</row>
    <row r="906" spans="1:8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</row>
    <row r="907" spans="1:8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</row>
    <row r="908" spans="1:8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</row>
    <row r="909" spans="1:8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</row>
    <row r="910" spans="1:8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</row>
    <row r="911" spans="1:8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</row>
    <row r="912" spans="1:8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</row>
    <row r="913" spans="1:8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</row>
    <row r="914" spans="1:8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</row>
    <row r="915" spans="1:8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</row>
    <row r="916" spans="1:8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</row>
    <row r="917" spans="1:8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</row>
    <row r="918" spans="1:8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</row>
    <row r="919" spans="1:8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</row>
    <row r="920" spans="1:8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</row>
    <row r="921" spans="1:8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</row>
    <row r="922" spans="1:8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</row>
    <row r="923" spans="1:8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</row>
    <row r="924" spans="1:8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</row>
    <row r="925" spans="1:8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</row>
    <row r="926" spans="1:8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</row>
    <row r="927" spans="1:8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</row>
    <row r="928" spans="1:8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</row>
    <row r="929" spans="1:8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</row>
    <row r="930" spans="1:8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</row>
    <row r="931" spans="1:8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</row>
    <row r="932" spans="1:8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</row>
    <row r="933" spans="1:8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</row>
    <row r="934" spans="1:8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</row>
    <row r="935" spans="1:8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</row>
    <row r="936" spans="1:8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</row>
    <row r="937" spans="1:8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</row>
    <row r="938" spans="1:8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</row>
    <row r="939" spans="1:8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</row>
    <row r="940" spans="1:8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</row>
    <row r="941" spans="1:8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</row>
    <row r="942" spans="1:8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</row>
    <row r="943" spans="1:8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</row>
    <row r="944" spans="1:8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</row>
    <row r="945" spans="1:8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</row>
    <row r="946" spans="1:8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</row>
    <row r="947" spans="1:8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</row>
    <row r="948" spans="1:83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</row>
    <row r="949" spans="1:83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</row>
    <row r="950" spans="1:83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</row>
    <row r="951" spans="1:83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</row>
    <row r="952" spans="1:83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</row>
    <row r="953" spans="1:83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</row>
    <row r="954" spans="1:83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</row>
    <row r="955" spans="1:83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</row>
    <row r="956" spans="1:83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</row>
    <row r="957" spans="1:83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</row>
    <row r="958" spans="1:83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</row>
    <row r="959" spans="1:83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</row>
    <row r="960" spans="1:83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</row>
    <row r="961" spans="1:83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</row>
    <row r="962" spans="1:83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</row>
    <row r="963" spans="1:83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</row>
    <row r="964" spans="1:83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</row>
    <row r="965" spans="1:83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</row>
    <row r="966" spans="1:83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</row>
    <row r="967" spans="1:83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</row>
    <row r="968" spans="1:83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</row>
    <row r="969" spans="1:83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</row>
    <row r="970" spans="1:83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</row>
    <row r="971" spans="1:83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</row>
    <row r="972" spans="1:83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</row>
    <row r="973" spans="1:83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</row>
    <row r="974" spans="1:83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</row>
    <row r="975" spans="1:83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</row>
    <row r="976" spans="1:83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</row>
    <row r="977" spans="1:83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</row>
    <row r="978" spans="1:83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</row>
    <row r="979" spans="1:83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</row>
    <row r="980" spans="1:83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</row>
    <row r="981" spans="1:83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</row>
    <row r="982" spans="1:83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</row>
    <row r="983" spans="1:83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</row>
    <row r="984" spans="1:83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</row>
    <row r="985" spans="1:83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</row>
    <row r="986" spans="1:83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</row>
    <row r="987" spans="1:83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</row>
    <row r="988" spans="1:83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</row>
    <row r="989" spans="1:83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</row>
    <row r="990" spans="1:83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</row>
    <row r="991" spans="1:83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</row>
    <row r="992" spans="1:83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</row>
    <row r="993" spans="1:83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</row>
    <row r="994" spans="1:83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</row>
    <row r="995" spans="1:83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</row>
    <row r="996" spans="1:83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</row>
    <row r="997" spans="1:83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</row>
  </sheetData>
  <mergeCells count="26"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AU1:AV1"/>
    <mergeCell ref="AA1:AB1"/>
    <mergeCell ref="AC1:AD1"/>
    <mergeCell ref="AE1:AF1"/>
    <mergeCell ref="AG1:AH1"/>
    <mergeCell ref="AW1:AX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25" right="0.25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947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41.02734375" customWidth="1"/>
    <col min="2" max="2" width="5.24609375" customWidth="1"/>
    <col min="3" max="3" width="25.421875" customWidth="1"/>
    <col min="4" max="4" width="24.88671875" customWidth="1"/>
    <col min="5" max="5" width="18.29296875" customWidth="1"/>
    <col min="6" max="6" width="13.98828125" customWidth="1"/>
    <col min="7" max="62" width="18.5625" customWidth="1"/>
    <col min="63" max="63" width="18.0234375" customWidth="1"/>
    <col min="64" max="64" width="16.27734375" customWidth="1"/>
    <col min="65" max="65" width="18.0234375" customWidth="1"/>
    <col min="66" max="66" width="15.73828125" customWidth="1"/>
    <col min="67" max="67" width="14.66015625" customWidth="1"/>
    <col min="68" max="68" width="15.33203125" customWidth="1"/>
    <col min="69" max="70" width="15.73828125" customWidth="1"/>
    <col min="71" max="83" width="8.875" customWidth="1"/>
  </cols>
  <sheetData>
    <row r="1" spans="1:83" x14ac:dyDescent="0.2">
      <c r="A1" s="1" t="s">
        <v>68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4">
        <v>45960</v>
      </c>
      <c r="H1" s="41"/>
      <c r="I1" s="44">
        <v>45961</v>
      </c>
      <c r="J1" s="41"/>
      <c r="K1" s="44">
        <v>45962</v>
      </c>
      <c r="L1" s="41"/>
      <c r="M1" s="44">
        <v>45963</v>
      </c>
      <c r="N1" s="41"/>
      <c r="O1" s="44">
        <v>45964</v>
      </c>
      <c r="P1" s="41"/>
      <c r="Q1" s="44">
        <v>45965</v>
      </c>
      <c r="R1" s="41"/>
      <c r="S1" s="44">
        <v>45966</v>
      </c>
      <c r="T1" s="41"/>
      <c r="U1" s="44">
        <v>45967</v>
      </c>
      <c r="V1" s="41"/>
      <c r="W1" s="44">
        <v>45968</v>
      </c>
      <c r="X1" s="41"/>
      <c r="Y1" s="44">
        <v>45969</v>
      </c>
      <c r="Z1" s="41"/>
      <c r="AA1" s="44">
        <v>45970</v>
      </c>
      <c r="AB1" s="41"/>
      <c r="AC1" s="44">
        <v>45971</v>
      </c>
      <c r="AD1" s="41"/>
      <c r="AE1" s="44">
        <v>45972</v>
      </c>
      <c r="AF1" s="41"/>
      <c r="AG1" s="44">
        <v>45973</v>
      </c>
      <c r="AH1" s="41"/>
      <c r="AI1" s="44">
        <v>45974</v>
      </c>
      <c r="AJ1" s="41"/>
      <c r="AK1" s="44">
        <v>45975</v>
      </c>
      <c r="AL1" s="41"/>
      <c r="AM1" s="44">
        <v>45976</v>
      </c>
      <c r="AN1" s="41"/>
      <c r="AO1" s="44">
        <v>45977</v>
      </c>
      <c r="AP1" s="41"/>
      <c r="AQ1" s="44">
        <v>45978</v>
      </c>
      <c r="AR1" s="41"/>
      <c r="AS1" s="44">
        <v>45979</v>
      </c>
      <c r="AT1" s="41"/>
      <c r="AU1" s="44">
        <v>45980</v>
      </c>
      <c r="AV1" s="41"/>
      <c r="AW1" s="44">
        <v>45981</v>
      </c>
      <c r="AX1" s="41"/>
      <c r="AY1" s="44">
        <v>45982</v>
      </c>
      <c r="AZ1" s="41"/>
      <c r="BA1" s="44">
        <v>45983</v>
      </c>
      <c r="BB1" s="41"/>
      <c r="BC1" s="44">
        <v>45984</v>
      </c>
      <c r="BD1" s="41"/>
      <c r="BE1" s="44">
        <v>45985</v>
      </c>
      <c r="BF1" s="41"/>
      <c r="BG1" s="1" t="s">
        <v>41</v>
      </c>
      <c r="BH1" s="10" t="s">
        <v>69</v>
      </c>
      <c r="BI1" s="1" t="s">
        <v>70</v>
      </c>
      <c r="BJ1" s="1" t="s">
        <v>44</v>
      </c>
      <c r="BK1" s="1" t="s">
        <v>45</v>
      </c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 x14ac:dyDescent="0.2">
      <c r="A2" s="11"/>
      <c r="B2" s="11"/>
      <c r="C2" s="11"/>
      <c r="D2" s="11"/>
      <c r="E2" s="11"/>
      <c r="F2" s="1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48</v>
      </c>
      <c r="M2" s="17" t="s">
        <v>1</v>
      </c>
      <c r="N2" s="17" t="s">
        <v>48</v>
      </c>
      <c r="O2" s="17" t="s">
        <v>1</v>
      </c>
      <c r="P2" s="17" t="s">
        <v>48</v>
      </c>
      <c r="Q2" s="17" t="s">
        <v>1</v>
      </c>
      <c r="R2" s="17" t="s">
        <v>48</v>
      </c>
      <c r="S2" s="17" t="s">
        <v>1</v>
      </c>
      <c r="T2" s="17" t="s">
        <v>48</v>
      </c>
      <c r="U2" s="17" t="s">
        <v>1</v>
      </c>
      <c r="V2" s="17" t="s">
        <v>48</v>
      </c>
      <c r="W2" s="17" t="s">
        <v>1</v>
      </c>
      <c r="X2" s="17" t="s">
        <v>48</v>
      </c>
      <c r="Y2" s="17" t="s">
        <v>1</v>
      </c>
      <c r="Z2" s="17" t="s">
        <v>48</v>
      </c>
      <c r="AA2" s="17" t="s">
        <v>1</v>
      </c>
      <c r="AB2" s="17" t="s">
        <v>48</v>
      </c>
      <c r="AC2" s="17" t="s">
        <v>1</v>
      </c>
      <c r="AD2" s="17" t="s">
        <v>48</v>
      </c>
      <c r="AE2" s="17" t="s">
        <v>1</v>
      </c>
      <c r="AF2" s="17" t="s">
        <v>48</v>
      </c>
      <c r="AG2" s="17" t="s">
        <v>1</v>
      </c>
      <c r="AH2" s="17" t="s">
        <v>48</v>
      </c>
      <c r="AI2" s="17" t="s">
        <v>1</v>
      </c>
      <c r="AJ2" s="17" t="s">
        <v>48</v>
      </c>
      <c r="AK2" s="17" t="s">
        <v>1</v>
      </c>
      <c r="AL2" s="17" t="s">
        <v>48</v>
      </c>
      <c r="AM2" s="17" t="s">
        <v>1</v>
      </c>
      <c r="AN2" s="17" t="s">
        <v>48</v>
      </c>
      <c r="AO2" s="17" t="s">
        <v>1</v>
      </c>
      <c r="AP2" s="17" t="s">
        <v>48</v>
      </c>
      <c r="AQ2" s="17" t="s">
        <v>1</v>
      </c>
      <c r="AR2" s="17" t="s">
        <v>48</v>
      </c>
      <c r="AS2" s="17" t="s">
        <v>1</v>
      </c>
      <c r="AT2" s="17" t="s">
        <v>48</v>
      </c>
      <c r="AU2" s="17" t="s">
        <v>1</v>
      </c>
      <c r="AV2" s="17" t="s">
        <v>48</v>
      </c>
      <c r="AW2" s="17" t="s">
        <v>1</v>
      </c>
      <c r="AX2" s="17" t="s">
        <v>48</v>
      </c>
      <c r="AY2" s="17" t="s">
        <v>1</v>
      </c>
      <c r="AZ2" s="17" t="s">
        <v>48</v>
      </c>
      <c r="BA2" s="17" t="s">
        <v>1</v>
      </c>
      <c r="BB2" s="17" t="s">
        <v>48</v>
      </c>
      <c r="BC2" s="17" t="s">
        <v>1</v>
      </c>
      <c r="BD2" s="17" t="s">
        <v>48</v>
      </c>
      <c r="BE2" s="17" t="s">
        <v>1</v>
      </c>
      <c r="BF2" s="17" t="s">
        <v>48</v>
      </c>
      <c r="BG2" s="11"/>
      <c r="BH2" s="2"/>
      <c r="BI2" s="6"/>
      <c r="BJ2" s="2"/>
      <c r="BK2" s="2"/>
      <c r="BL2" s="18"/>
      <c r="BM2" s="19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 x14ac:dyDescent="0.2">
      <c r="A3" s="6" t="s">
        <v>71</v>
      </c>
      <c r="B3" s="6" t="s">
        <v>50</v>
      </c>
      <c r="C3" s="6">
        <f t="shared" ref="C3:C114" si="0">SUM(G3+I3+K3+M3+O3+Q3+S3+U3+W3+Y3+AA3+AC3+AE3+AG3+AI3+AK3+AM3+AO3+AQ3+AS3+AU3+AW3+AY3+BA3+BC3+BE3)</f>
        <v>88</v>
      </c>
      <c r="D3" s="6">
        <f t="shared" ref="D3:D114" si="1">SUM(H3+J3+L3+N3+P3+R3+T3+V3+X3+Z3+AB3+AD3+AF3+AJ3+AH3+AL3+AN3+AP3+AR3+AT3+AV3+AX3+AZ3+BB3+BD3+BF3)</f>
        <v>88</v>
      </c>
      <c r="E3" s="6">
        <f t="shared" ref="E3:E114" si="2">C3-D3</f>
        <v>0</v>
      </c>
      <c r="F3" s="6"/>
      <c r="G3" s="6">
        <v>88</v>
      </c>
      <c r="H3" s="6">
        <v>0</v>
      </c>
      <c r="I3" s="6">
        <v>0</v>
      </c>
      <c r="J3" s="6">
        <v>0</v>
      </c>
      <c r="K3" s="2">
        <f t="shared" ref="K3:K5" si="3">I3-J3</f>
        <v>0</v>
      </c>
      <c r="L3" s="6">
        <v>0</v>
      </c>
      <c r="M3" s="25">
        <f t="shared" ref="M3:M5" si="4">K3-L3</f>
        <v>0</v>
      </c>
      <c r="N3" s="25">
        <v>0</v>
      </c>
      <c r="O3" s="25">
        <f t="shared" ref="O3:O5" si="5">M3-N3</f>
        <v>0</v>
      </c>
      <c r="P3" s="21">
        <v>88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2">
        <f t="shared" ref="BG3:BG114" si="6">G3-H3+I3-J3+K3-L3+M3-N3+O3-P3+Q3-R3+S3-T3+U3-V3+W3-X3+Y3-Z3+AA3-AB3+AC3-AD3+AE3-AF3+AG3-AH3+AI3-AJ3+AK3-AL3+AM3-AN3+AO3-AP3+AQ3-AR3+AS3-AT3+AU3-AV3+AW3-AX3+AY3-AZ3+BA3-BB3+BC3-BD3+BE3-BF3</f>
        <v>0</v>
      </c>
      <c r="BH3" s="6">
        <v>15</v>
      </c>
      <c r="BI3" s="6">
        <f t="shared" ref="BI3:BI114" si="7">C3*BH3</f>
        <v>1320</v>
      </c>
      <c r="BJ3" s="6">
        <f t="shared" ref="BJ3:BJ114" si="8">D3*BH3</f>
        <v>1320</v>
      </c>
      <c r="BK3" s="6">
        <f t="shared" ref="BK3:BK114" si="9">E3*BH3</f>
        <v>0</v>
      </c>
      <c r="BL3" s="18"/>
      <c r="BM3" s="24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x14ac:dyDescent="0.2">
      <c r="A4" s="6" t="s">
        <v>72</v>
      </c>
      <c r="B4" s="6" t="s">
        <v>50</v>
      </c>
      <c r="C4" s="6">
        <f t="shared" si="0"/>
        <v>5000</v>
      </c>
      <c r="D4" s="6">
        <f t="shared" si="1"/>
        <v>5000</v>
      </c>
      <c r="E4" s="6">
        <f t="shared" si="2"/>
        <v>0</v>
      </c>
      <c r="F4" s="6"/>
      <c r="G4" s="6">
        <v>5000</v>
      </c>
      <c r="H4" s="6">
        <v>0</v>
      </c>
      <c r="I4" s="6">
        <v>0</v>
      </c>
      <c r="J4" s="6">
        <v>0</v>
      </c>
      <c r="K4" s="2">
        <f t="shared" si="3"/>
        <v>0</v>
      </c>
      <c r="L4" s="6">
        <v>0</v>
      </c>
      <c r="M4" s="25">
        <f t="shared" si="4"/>
        <v>0</v>
      </c>
      <c r="N4" s="25">
        <v>0</v>
      </c>
      <c r="O4" s="25">
        <f t="shared" si="5"/>
        <v>0</v>
      </c>
      <c r="P4" s="21">
        <v>5000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2">
        <f t="shared" si="6"/>
        <v>0</v>
      </c>
      <c r="BH4" s="6">
        <v>0.02</v>
      </c>
      <c r="BI4" s="6">
        <f t="shared" si="7"/>
        <v>100</v>
      </c>
      <c r="BJ4" s="6">
        <f t="shared" si="8"/>
        <v>100</v>
      </c>
      <c r="BK4" s="6">
        <f t="shared" si="9"/>
        <v>0</v>
      </c>
      <c r="BL4" s="18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x14ac:dyDescent="0.2">
      <c r="A5" s="6" t="s">
        <v>73</v>
      </c>
      <c r="B5" s="6" t="s">
        <v>50</v>
      </c>
      <c r="C5" s="6">
        <f t="shared" si="0"/>
        <v>300</v>
      </c>
      <c r="D5" s="6">
        <f t="shared" si="1"/>
        <v>300</v>
      </c>
      <c r="E5" s="6">
        <f t="shared" si="2"/>
        <v>0</v>
      </c>
      <c r="F5" s="6"/>
      <c r="G5" s="6">
        <v>300</v>
      </c>
      <c r="H5" s="6">
        <v>0</v>
      </c>
      <c r="I5" s="6">
        <v>0</v>
      </c>
      <c r="J5" s="6">
        <v>0</v>
      </c>
      <c r="K5" s="2">
        <f t="shared" si="3"/>
        <v>0</v>
      </c>
      <c r="L5" s="6">
        <v>0</v>
      </c>
      <c r="M5" s="25">
        <f t="shared" si="4"/>
        <v>0</v>
      </c>
      <c r="N5" s="25">
        <v>0</v>
      </c>
      <c r="O5" s="25">
        <f t="shared" si="5"/>
        <v>0</v>
      </c>
      <c r="P5" s="21">
        <v>300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2">
        <f t="shared" si="6"/>
        <v>0</v>
      </c>
      <c r="BH5" s="6">
        <v>2</v>
      </c>
      <c r="BI5" s="6">
        <f t="shared" si="7"/>
        <v>600</v>
      </c>
      <c r="BJ5" s="6">
        <f t="shared" si="8"/>
        <v>600</v>
      </c>
      <c r="BK5" s="6">
        <f t="shared" si="9"/>
        <v>0</v>
      </c>
      <c r="BL5" s="18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 x14ac:dyDescent="0.2">
      <c r="A6" s="6" t="s">
        <v>74</v>
      </c>
      <c r="B6" s="6" t="s">
        <v>50</v>
      </c>
      <c r="C6" s="6">
        <f t="shared" si="0"/>
        <v>4478</v>
      </c>
      <c r="D6" s="6">
        <f t="shared" si="1"/>
        <v>3228</v>
      </c>
      <c r="E6" s="6">
        <f t="shared" si="2"/>
        <v>1250</v>
      </c>
      <c r="F6" s="6" t="s">
        <v>20</v>
      </c>
      <c r="G6" s="6">
        <v>3228</v>
      </c>
      <c r="H6" s="6">
        <v>0</v>
      </c>
      <c r="I6" s="6">
        <v>0</v>
      </c>
      <c r="J6" s="6">
        <v>0</v>
      </c>
      <c r="K6" s="6">
        <v>500</v>
      </c>
      <c r="L6" s="6">
        <v>0</v>
      </c>
      <c r="M6" s="21">
        <v>0</v>
      </c>
      <c r="N6" s="25">
        <v>0</v>
      </c>
      <c r="O6" s="21">
        <v>0</v>
      </c>
      <c r="P6" s="21">
        <v>3228</v>
      </c>
      <c r="Q6" s="6">
        <v>0</v>
      </c>
      <c r="R6" s="6">
        <v>0</v>
      </c>
      <c r="S6" s="6">
        <v>0</v>
      </c>
      <c r="T6" s="6">
        <v>0</v>
      </c>
      <c r="U6" s="6">
        <v>750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2">
        <f t="shared" si="6"/>
        <v>1250</v>
      </c>
      <c r="BH6" s="6">
        <v>0.02</v>
      </c>
      <c r="BI6" s="6">
        <f t="shared" si="7"/>
        <v>89.56</v>
      </c>
      <c r="BJ6" s="6">
        <f t="shared" si="8"/>
        <v>64.56</v>
      </c>
      <c r="BK6" s="6">
        <f t="shared" si="9"/>
        <v>25</v>
      </c>
      <c r="BL6" s="18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x14ac:dyDescent="0.2">
      <c r="A7" s="6" t="s">
        <v>75</v>
      </c>
      <c r="B7" s="6" t="s">
        <v>50</v>
      </c>
      <c r="C7" s="6">
        <f t="shared" si="0"/>
        <v>1550</v>
      </c>
      <c r="D7" s="6">
        <f t="shared" si="1"/>
        <v>1550</v>
      </c>
      <c r="E7" s="6">
        <f t="shared" si="2"/>
        <v>0</v>
      </c>
      <c r="F7" s="6"/>
      <c r="G7" s="6">
        <v>1550</v>
      </c>
      <c r="H7" s="6">
        <v>0</v>
      </c>
      <c r="I7" s="6">
        <v>0</v>
      </c>
      <c r="J7" s="6">
        <v>0</v>
      </c>
      <c r="K7" s="2">
        <f t="shared" ref="K7:K42" si="10">I7-J7</f>
        <v>0</v>
      </c>
      <c r="L7" s="6">
        <v>0</v>
      </c>
      <c r="M7" s="25">
        <f t="shared" ref="M7:M42" si="11">K7-L7</f>
        <v>0</v>
      </c>
      <c r="N7" s="25">
        <v>0</v>
      </c>
      <c r="O7" s="25">
        <f t="shared" ref="O7:O42" si="12">M7-N7</f>
        <v>0</v>
      </c>
      <c r="P7" s="21">
        <v>1550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2">
        <f t="shared" si="6"/>
        <v>0</v>
      </c>
      <c r="BH7" s="6">
        <v>0.05</v>
      </c>
      <c r="BI7" s="6">
        <f t="shared" si="7"/>
        <v>77.5</v>
      </c>
      <c r="BJ7" s="6">
        <f t="shared" si="8"/>
        <v>77.5</v>
      </c>
      <c r="BK7" s="6">
        <f t="shared" si="9"/>
        <v>0</v>
      </c>
      <c r="BL7" s="18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 x14ac:dyDescent="0.2">
      <c r="A8" s="6" t="s">
        <v>76</v>
      </c>
      <c r="B8" s="6" t="s">
        <v>50</v>
      </c>
      <c r="C8" s="6">
        <f t="shared" si="0"/>
        <v>4800</v>
      </c>
      <c r="D8" s="6">
        <f t="shared" si="1"/>
        <v>4800</v>
      </c>
      <c r="E8" s="6">
        <f t="shared" si="2"/>
        <v>0</v>
      </c>
      <c r="F8" s="6"/>
      <c r="G8" s="6">
        <v>4800</v>
      </c>
      <c r="H8" s="6">
        <v>0</v>
      </c>
      <c r="I8" s="6">
        <v>0</v>
      </c>
      <c r="J8" s="6">
        <v>0</v>
      </c>
      <c r="K8" s="2">
        <f t="shared" si="10"/>
        <v>0</v>
      </c>
      <c r="L8" s="6">
        <v>0</v>
      </c>
      <c r="M8" s="25">
        <f t="shared" si="11"/>
        <v>0</v>
      </c>
      <c r="N8" s="25">
        <v>0</v>
      </c>
      <c r="O8" s="25">
        <f t="shared" si="12"/>
        <v>0</v>
      </c>
      <c r="P8" s="21">
        <v>4800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2">
        <f t="shared" si="6"/>
        <v>0</v>
      </c>
      <c r="BH8" s="6">
        <v>0.5</v>
      </c>
      <c r="BI8" s="6">
        <f t="shared" si="7"/>
        <v>2400</v>
      </c>
      <c r="BJ8" s="6">
        <f t="shared" si="8"/>
        <v>2400</v>
      </c>
      <c r="BK8" s="6">
        <f t="shared" si="9"/>
        <v>0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x14ac:dyDescent="0.2">
      <c r="A9" s="6" t="s">
        <v>77</v>
      </c>
      <c r="B9" s="6" t="s">
        <v>50</v>
      </c>
      <c r="C9" s="6">
        <f t="shared" si="0"/>
        <v>4000</v>
      </c>
      <c r="D9" s="6">
        <f t="shared" si="1"/>
        <v>4000</v>
      </c>
      <c r="E9" s="6">
        <f t="shared" si="2"/>
        <v>0</v>
      </c>
      <c r="F9" s="6"/>
      <c r="G9" s="6">
        <v>4000</v>
      </c>
      <c r="H9" s="6">
        <v>0</v>
      </c>
      <c r="I9" s="6">
        <v>0</v>
      </c>
      <c r="J9" s="6">
        <v>0</v>
      </c>
      <c r="K9" s="2">
        <f t="shared" si="10"/>
        <v>0</v>
      </c>
      <c r="L9" s="6">
        <v>0</v>
      </c>
      <c r="M9" s="25">
        <f t="shared" si="11"/>
        <v>0</v>
      </c>
      <c r="N9" s="25">
        <v>0</v>
      </c>
      <c r="O9" s="25">
        <f t="shared" si="12"/>
        <v>0</v>
      </c>
      <c r="P9" s="21">
        <v>4000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2">
        <f t="shared" si="6"/>
        <v>0</v>
      </c>
      <c r="BH9" s="6">
        <v>0.75</v>
      </c>
      <c r="BI9" s="6">
        <f t="shared" si="7"/>
        <v>3000</v>
      </c>
      <c r="BJ9" s="6">
        <f t="shared" si="8"/>
        <v>3000</v>
      </c>
      <c r="BK9" s="6">
        <f t="shared" si="9"/>
        <v>0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x14ac:dyDescent="0.2">
      <c r="A10" s="6" t="s">
        <v>78</v>
      </c>
      <c r="B10" s="6" t="s">
        <v>50</v>
      </c>
      <c r="C10" s="6">
        <f t="shared" si="0"/>
        <v>42</v>
      </c>
      <c r="D10" s="6">
        <f t="shared" si="1"/>
        <v>12</v>
      </c>
      <c r="E10" s="6">
        <f t="shared" si="2"/>
        <v>30</v>
      </c>
      <c r="F10" s="6" t="s">
        <v>20</v>
      </c>
      <c r="G10" s="6">
        <v>12</v>
      </c>
      <c r="H10" s="6">
        <v>0</v>
      </c>
      <c r="I10" s="6">
        <v>0</v>
      </c>
      <c r="J10" s="6">
        <v>0</v>
      </c>
      <c r="K10" s="2">
        <f t="shared" si="10"/>
        <v>0</v>
      </c>
      <c r="L10" s="6">
        <v>0</v>
      </c>
      <c r="M10" s="25">
        <f t="shared" si="11"/>
        <v>0</v>
      </c>
      <c r="N10" s="25">
        <v>0</v>
      </c>
      <c r="O10" s="25">
        <f t="shared" si="12"/>
        <v>0</v>
      </c>
      <c r="P10" s="21">
        <v>12</v>
      </c>
      <c r="Q10" s="6">
        <v>0</v>
      </c>
      <c r="R10" s="6">
        <v>0</v>
      </c>
      <c r="S10" s="6">
        <v>30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2">
        <f t="shared" si="6"/>
        <v>30</v>
      </c>
      <c r="BH10" s="6">
        <v>3</v>
      </c>
      <c r="BI10" s="6">
        <f t="shared" si="7"/>
        <v>126</v>
      </c>
      <c r="BJ10" s="6">
        <f t="shared" si="8"/>
        <v>36</v>
      </c>
      <c r="BK10" s="6">
        <f t="shared" si="9"/>
        <v>90</v>
      </c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2">
      <c r="A11" s="6" t="s">
        <v>79</v>
      </c>
      <c r="B11" s="6" t="s">
        <v>50</v>
      </c>
      <c r="C11" s="6">
        <f t="shared" si="0"/>
        <v>5000</v>
      </c>
      <c r="D11" s="6">
        <f t="shared" si="1"/>
        <v>5000</v>
      </c>
      <c r="E11" s="6">
        <f t="shared" si="2"/>
        <v>0</v>
      </c>
      <c r="F11" s="6"/>
      <c r="G11" s="6">
        <v>5000</v>
      </c>
      <c r="H11" s="6">
        <v>0</v>
      </c>
      <c r="I11" s="6">
        <v>0</v>
      </c>
      <c r="J11" s="6">
        <v>0</v>
      </c>
      <c r="K11" s="2">
        <f t="shared" si="10"/>
        <v>0</v>
      </c>
      <c r="L11" s="6">
        <v>0</v>
      </c>
      <c r="M11" s="25">
        <f t="shared" si="11"/>
        <v>0</v>
      </c>
      <c r="N11" s="25">
        <v>0</v>
      </c>
      <c r="O11" s="25">
        <f t="shared" si="12"/>
        <v>0</v>
      </c>
      <c r="P11" s="21">
        <v>5000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2">
        <f t="shared" si="6"/>
        <v>0</v>
      </c>
      <c r="BH11" s="6">
        <v>1</v>
      </c>
      <c r="BI11" s="6">
        <f t="shared" si="7"/>
        <v>5000</v>
      </c>
      <c r="BJ11" s="6">
        <f t="shared" si="8"/>
        <v>5000</v>
      </c>
      <c r="BK11" s="6">
        <f t="shared" si="9"/>
        <v>0</v>
      </c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2">
      <c r="A12" s="6" t="s">
        <v>80</v>
      </c>
      <c r="B12" s="6" t="s">
        <v>50</v>
      </c>
      <c r="C12" s="6">
        <f t="shared" si="0"/>
        <v>1440</v>
      </c>
      <c r="D12" s="6">
        <f t="shared" si="1"/>
        <v>1440</v>
      </c>
      <c r="E12" s="6">
        <f t="shared" si="2"/>
        <v>0</v>
      </c>
      <c r="F12" s="6"/>
      <c r="G12" s="6">
        <v>1440</v>
      </c>
      <c r="H12" s="6">
        <v>0</v>
      </c>
      <c r="I12" s="6">
        <v>0</v>
      </c>
      <c r="J12" s="6">
        <v>0</v>
      </c>
      <c r="K12" s="2">
        <f t="shared" si="10"/>
        <v>0</v>
      </c>
      <c r="L12" s="6">
        <v>0</v>
      </c>
      <c r="M12" s="25">
        <f t="shared" si="11"/>
        <v>0</v>
      </c>
      <c r="N12" s="25">
        <v>0</v>
      </c>
      <c r="O12" s="25">
        <f t="shared" si="12"/>
        <v>0</v>
      </c>
      <c r="P12" s="21">
        <v>1440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2">
        <f t="shared" si="6"/>
        <v>0</v>
      </c>
      <c r="BH12" s="6">
        <v>1</v>
      </c>
      <c r="BI12" s="6">
        <f t="shared" si="7"/>
        <v>1440</v>
      </c>
      <c r="BJ12" s="6">
        <f t="shared" si="8"/>
        <v>1440</v>
      </c>
      <c r="BK12" s="6">
        <f t="shared" si="9"/>
        <v>0</v>
      </c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x14ac:dyDescent="0.2">
      <c r="A13" s="6" t="s">
        <v>81</v>
      </c>
      <c r="B13" s="6" t="s">
        <v>50</v>
      </c>
      <c r="C13" s="6">
        <f t="shared" si="0"/>
        <v>500</v>
      </c>
      <c r="D13" s="6">
        <f t="shared" si="1"/>
        <v>500</v>
      </c>
      <c r="E13" s="6">
        <f t="shared" si="2"/>
        <v>0</v>
      </c>
      <c r="F13" s="6"/>
      <c r="G13" s="6">
        <v>500</v>
      </c>
      <c r="H13" s="6">
        <v>0</v>
      </c>
      <c r="I13" s="6">
        <v>0</v>
      </c>
      <c r="J13" s="6">
        <v>0</v>
      </c>
      <c r="K13" s="2">
        <f t="shared" si="10"/>
        <v>0</v>
      </c>
      <c r="L13" s="6">
        <v>0</v>
      </c>
      <c r="M13" s="25">
        <f t="shared" si="11"/>
        <v>0</v>
      </c>
      <c r="N13" s="25">
        <v>0</v>
      </c>
      <c r="O13" s="25">
        <f t="shared" si="12"/>
        <v>0</v>
      </c>
      <c r="P13" s="21">
        <v>500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2">
        <f t="shared" si="6"/>
        <v>0</v>
      </c>
      <c r="BH13" s="6">
        <v>6</v>
      </c>
      <c r="BI13" s="6">
        <f t="shared" si="7"/>
        <v>3000</v>
      </c>
      <c r="BJ13" s="6">
        <f t="shared" si="8"/>
        <v>3000</v>
      </c>
      <c r="BK13" s="6">
        <f t="shared" si="9"/>
        <v>0</v>
      </c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x14ac:dyDescent="0.2">
      <c r="A14" s="6" t="s">
        <v>82</v>
      </c>
      <c r="B14" s="6" t="s">
        <v>50</v>
      </c>
      <c r="C14" s="6">
        <f t="shared" si="0"/>
        <v>1088</v>
      </c>
      <c r="D14" s="6">
        <f t="shared" si="1"/>
        <v>1088</v>
      </c>
      <c r="E14" s="6">
        <f t="shared" si="2"/>
        <v>0</v>
      </c>
      <c r="F14" s="6"/>
      <c r="G14" s="6">
        <v>1088</v>
      </c>
      <c r="H14" s="6">
        <v>0</v>
      </c>
      <c r="I14" s="6">
        <v>0</v>
      </c>
      <c r="J14" s="6">
        <v>0</v>
      </c>
      <c r="K14" s="2">
        <f t="shared" si="10"/>
        <v>0</v>
      </c>
      <c r="L14" s="6">
        <v>0</v>
      </c>
      <c r="M14" s="25">
        <f t="shared" si="11"/>
        <v>0</v>
      </c>
      <c r="N14" s="25">
        <v>0</v>
      </c>
      <c r="O14" s="25">
        <f t="shared" si="12"/>
        <v>0</v>
      </c>
      <c r="P14" s="21">
        <v>1088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2">
        <f t="shared" si="6"/>
        <v>0</v>
      </c>
      <c r="BH14" s="6">
        <v>30</v>
      </c>
      <c r="BI14" s="6">
        <f t="shared" si="7"/>
        <v>32640</v>
      </c>
      <c r="BJ14" s="6">
        <f t="shared" si="8"/>
        <v>32640</v>
      </c>
      <c r="BK14" s="6">
        <f t="shared" si="9"/>
        <v>0</v>
      </c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x14ac:dyDescent="0.2">
      <c r="A15" s="6" t="s">
        <v>83</v>
      </c>
      <c r="B15" s="6" t="s">
        <v>50</v>
      </c>
      <c r="C15" s="6">
        <f t="shared" si="0"/>
        <v>25000</v>
      </c>
      <c r="D15" s="6">
        <f t="shared" si="1"/>
        <v>25000</v>
      </c>
      <c r="E15" s="6">
        <f t="shared" si="2"/>
        <v>0</v>
      </c>
      <c r="F15" s="6"/>
      <c r="G15" s="6">
        <v>25000</v>
      </c>
      <c r="H15" s="6">
        <v>0</v>
      </c>
      <c r="I15" s="6">
        <v>0</v>
      </c>
      <c r="J15" s="6">
        <v>0</v>
      </c>
      <c r="K15" s="2">
        <f t="shared" si="10"/>
        <v>0</v>
      </c>
      <c r="L15" s="6">
        <v>0</v>
      </c>
      <c r="M15" s="25">
        <f t="shared" si="11"/>
        <v>0</v>
      </c>
      <c r="N15" s="25">
        <v>0</v>
      </c>
      <c r="O15" s="25">
        <f t="shared" si="12"/>
        <v>0</v>
      </c>
      <c r="P15" s="21">
        <v>25000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2">
        <f t="shared" si="6"/>
        <v>0</v>
      </c>
      <c r="BH15" s="6">
        <v>0.36</v>
      </c>
      <c r="BI15" s="6">
        <f t="shared" si="7"/>
        <v>9000</v>
      </c>
      <c r="BJ15" s="6">
        <f t="shared" si="8"/>
        <v>9000</v>
      </c>
      <c r="BK15" s="6">
        <f t="shared" si="9"/>
        <v>0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ht="15.75" customHeight="1" x14ac:dyDescent="0.2">
      <c r="A16" s="6" t="s">
        <v>84</v>
      </c>
      <c r="B16" s="6" t="s">
        <v>50</v>
      </c>
      <c r="C16" s="6">
        <f t="shared" si="0"/>
        <v>100</v>
      </c>
      <c r="D16" s="6">
        <f t="shared" si="1"/>
        <v>100</v>
      </c>
      <c r="E16" s="6">
        <f t="shared" si="2"/>
        <v>0</v>
      </c>
      <c r="F16" s="6"/>
      <c r="G16" s="6">
        <v>100</v>
      </c>
      <c r="H16" s="6">
        <v>0</v>
      </c>
      <c r="I16" s="6">
        <v>0</v>
      </c>
      <c r="J16" s="6">
        <v>0</v>
      </c>
      <c r="K16" s="2">
        <f t="shared" si="10"/>
        <v>0</v>
      </c>
      <c r="L16" s="6">
        <v>0</v>
      </c>
      <c r="M16" s="25">
        <f t="shared" si="11"/>
        <v>0</v>
      </c>
      <c r="N16" s="25">
        <v>0</v>
      </c>
      <c r="O16" s="25">
        <f t="shared" si="12"/>
        <v>0</v>
      </c>
      <c r="P16" s="21">
        <v>100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2">
        <f t="shared" si="6"/>
        <v>0</v>
      </c>
      <c r="BH16" s="6">
        <v>40</v>
      </c>
      <c r="BI16" s="6">
        <f t="shared" si="7"/>
        <v>4000</v>
      </c>
      <c r="BJ16" s="6">
        <f t="shared" si="8"/>
        <v>4000</v>
      </c>
      <c r="BK16" s="6">
        <f t="shared" si="9"/>
        <v>0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ht="15.75" customHeight="1" x14ac:dyDescent="0.2">
      <c r="A17" s="6" t="s">
        <v>85</v>
      </c>
      <c r="B17" s="6" t="s">
        <v>50</v>
      </c>
      <c r="C17" s="6">
        <f t="shared" si="0"/>
        <v>300</v>
      </c>
      <c r="D17" s="6">
        <f t="shared" si="1"/>
        <v>300</v>
      </c>
      <c r="E17" s="6">
        <f t="shared" si="2"/>
        <v>0</v>
      </c>
      <c r="F17" s="6"/>
      <c r="G17" s="6">
        <v>300</v>
      </c>
      <c r="H17" s="6">
        <v>0</v>
      </c>
      <c r="I17" s="6">
        <v>0</v>
      </c>
      <c r="J17" s="6">
        <v>0</v>
      </c>
      <c r="K17" s="2">
        <f t="shared" si="10"/>
        <v>0</v>
      </c>
      <c r="L17" s="6">
        <v>0</v>
      </c>
      <c r="M17" s="25">
        <f t="shared" si="11"/>
        <v>0</v>
      </c>
      <c r="N17" s="25">
        <v>0</v>
      </c>
      <c r="O17" s="25">
        <f t="shared" si="12"/>
        <v>0</v>
      </c>
      <c r="P17" s="21">
        <v>300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2">
        <f t="shared" si="6"/>
        <v>0</v>
      </c>
      <c r="BH17" s="6">
        <v>9</v>
      </c>
      <c r="BI17" s="6">
        <f t="shared" si="7"/>
        <v>2700</v>
      </c>
      <c r="BJ17" s="6">
        <f t="shared" si="8"/>
        <v>2700</v>
      </c>
      <c r="BK17" s="6">
        <f t="shared" si="9"/>
        <v>0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ht="15.75" customHeight="1" x14ac:dyDescent="0.2">
      <c r="A18" s="6" t="s">
        <v>86</v>
      </c>
      <c r="B18" s="6" t="s">
        <v>50</v>
      </c>
      <c r="C18" s="6">
        <f t="shared" si="0"/>
        <v>6000</v>
      </c>
      <c r="D18" s="6">
        <f t="shared" si="1"/>
        <v>6000</v>
      </c>
      <c r="E18" s="6">
        <f t="shared" si="2"/>
        <v>0</v>
      </c>
      <c r="F18" s="6"/>
      <c r="G18" s="2">
        <v>6000</v>
      </c>
      <c r="H18" s="6">
        <v>0</v>
      </c>
      <c r="I18" s="6">
        <v>0</v>
      </c>
      <c r="J18" s="6">
        <v>0</v>
      </c>
      <c r="K18" s="2">
        <f t="shared" si="10"/>
        <v>0</v>
      </c>
      <c r="L18" s="6">
        <v>0</v>
      </c>
      <c r="M18" s="25">
        <f t="shared" si="11"/>
        <v>0</v>
      </c>
      <c r="N18" s="25">
        <v>0</v>
      </c>
      <c r="O18" s="25">
        <f t="shared" si="12"/>
        <v>0</v>
      </c>
      <c r="P18" s="21">
        <v>6000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2">
        <f t="shared" si="6"/>
        <v>0</v>
      </c>
      <c r="BH18" s="6">
        <v>1.5</v>
      </c>
      <c r="BI18" s="6">
        <f t="shared" si="7"/>
        <v>9000</v>
      </c>
      <c r="BJ18" s="6">
        <f t="shared" si="8"/>
        <v>9000</v>
      </c>
      <c r="BK18" s="6">
        <f t="shared" si="9"/>
        <v>0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ht="15.75" customHeight="1" x14ac:dyDescent="0.2">
      <c r="A19" s="6" t="s">
        <v>87</v>
      </c>
      <c r="B19" s="6" t="s">
        <v>50</v>
      </c>
      <c r="C19" s="6">
        <f t="shared" si="0"/>
        <v>30</v>
      </c>
      <c r="D19" s="6">
        <f t="shared" si="1"/>
        <v>30</v>
      </c>
      <c r="E19" s="6">
        <f t="shared" si="2"/>
        <v>0</v>
      </c>
      <c r="F19" s="6"/>
      <c r="G19" s="6">
        <v>30</v>
      </c>
      <c r="H19" s="6">
        <v>0</v>
      </c>
      <c r="I19" s="6">
        <v>0</v>
      </c>
      <c r="J19" s="6">
        <v>0</v>
      </c>
      <c r="K19" s="2">
        <f t="shared" si="10"/>
        <v>0</v>
      </c>
      <c r="L19" s="6">
        <v>0</v>
      </c>
      <c r="M19" s="25">
        <f t="shared" si="11"/>
        <v>0</v>
      </c>
      <c r="N19" s="25">
        <v>0</v>
      </c>
      <c r="O19" s="25">
        <f t="shared" si="12"/>
        <v>0</v>
      </c>
      <c r="P19" s="21">
        <v>30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2">
        <f t="shared" si="6"/>
        <v>0</v>
      </c>
      <c r="BH19" s="6">
        <v>30</v>
      </c>
      <c r="BI19" s="6">
        <f t="shared" si="7"/>
        <v>900</v>
      </c>
      <c r="BJ19" s="6">
        <f t="shared" si="8"/>
        <v>900</v>
      </c>
      <c r="BK19" s="6">
        <f t="shared" si="9"/>
        <v>0</v>
      </c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 ht="15.75" customHeight="1" x14ac:dyDescent="0.2">
      <c r="A20" s="6" t="s">
        <v>88</v>
      </c>
      <c r="B20" s="6" t="s">
        <v>50</v>
      </c>
      <c r="C20" s="6">
        <f t="shared" si="0"/>
        <v>600</v>
      </c>
      <c r="D20" s="6">
        <f t="shared" si="1"/>
        <v>600</v>
      </c>
      <c r="E20" s="6">
        <f t="shared" si="2"/>
        <v>0</v>
      </c>
      <c r="F20" s="6"/>
      <c r="G20" s="6">
        <v>600</v>
      </c>
      <c r="H20" s="6">
        <v>0</v>
      </c>
      <c r="I20" s="6">
        <v>0</v>
      </c>
      <c r="J20" s="6">
        <v>0</v>
      </c>
      <c r="K20" s="2">
        <f t="shared" si="10"/>
        <v>0</v>
      </c>
      <c r="L20" s="6">
        <v>0</v>
      </c>
      <c r="M20" s="25">
        <f t="shared" si="11"/>
        <v>0</v>
      </c>
      <c r="N20" s="25">
        <v>0</v>
      </c>
      <c r="O20" s="25">
        <f t="shared" si="12"/>
        <v>0</v>
      </c>
      <c r="P20" s="21">
        <v>600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2">
        <f t="shared" si="6"/>
        <v>0</v>
      </c>
      <c r="BH20" s="6">
        <v>3</v>
      </c>
      <c r="BI20" s="6">
        <f t="shared" si="7"/>
        <v>1800</v>
      </c>
      <c r="BJ20" s="6">
        <f t="shared" si="8"/>
        <v>1800</v>
      </c>
      <c r="BK20" s="6">
        <f t="shared" si="9"/>
        <v>0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 ht="15.75" customHeight="1" x14ac:dyDescent="0.2">
      <c r="A21" s="6" t="s">
        <v>89</v>
      </c>
      <c r="B21" s="6" t="s">
        <v>50</v>
      </c>
      <c r="C21" s="6">
        <f t="shared" si="0"/>
        <v>24</v>
      </c>
      <c r="D21" s="6">
        <f t="shared" si="1"/>
        <v>24</v>
      </c>
      <c r="E21" s="6">
        <f t="shared" si="2"/>
        <v>0</v>
      </c>
      <c r="F21" s="6"/>
      <c r="G21" s="6">
        <v>24</v>
      </c>
      <c r="H21" s="6">
        <v>0</v>
      </c>
      <c r="I21" s="6">
        <v>0</v>
      </c>
      <c r="J21" s="6">
        <v>0</v>
      </c>
      <c r="K21" s="2">
        <f t="shared" si="10"/>
        <v>0</v>
      </c>
      <c r="L21" s="6">
        <v>0</v>
      </c>
      <c r="M21" s="25">
        <f t="shared" si="11"/>
        <v>0</v>
      </c>
      <c r="N21" s="25">
        <v>0</v>
      </c>
      <c r="O21" s="25">
        <f t="shared" si="12"/>
        <v>0</v>
      </c>
      <c r="P21" s="21">
        <v>24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2">
        <f t="shared" si="6"/>
        <v>0</v>
      </c>
      <c r="BH21" s="6">
        <v>1</v>
      </c>
      <c r="BI21" s="6">
        <f t="shared" si="7"/>
        <v>24</v>
      </c>
      <c r="BJ21" s="6">
        <f t="shared" si="8"/>
        <v>24</v>
      </c>
      <c r="BK21" s="6">
        <f t="shared" si="9"/>
        <v>0</v>
      </c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 ht="15.75" customHeight="1" x14ac:dyDescent="0.2">
      <c r="A22" s="6" t="s">
        <v>90</v>
      </c>
      <c r="B22" s="6" t="s">
        <v>50</v>
      </c>
      <c r="C22" s="6">
        <f t="shared" si="0"/>
        <v>5000</v>
      </c>
      <c r="D22" s="6">
        <f t="shared" si="1"/>
        <v>5000</v>
      </c>
      <c r="E22" s="6">
        <f t="shared" si="2"/>
        <v>0</v>
      </c>
      <c r="F22" s="6"/>
      <c r="G22" s="6">
        <v>5000</v>
      </c>
      <c r="H22" s="6">
        <v>0</v>
      </c>
      <c r="I22" s="6">
        <v>0</v>
      </c>
      <c r="J22" s="6">
        <v>0</v>
      </c>
      <c r="K22" s="2">
        <f t="shared" si="10"/>
        <v>0</v>
      </c>
      <c r="L22" s="6">
        <v>0</v>
      </c>
      <c r="M22" s="25">
        <f t="shared" si="11"/>
        <v>0</v>
      </c>
      <c r="N22" s="25">
        <v>0</v>
      </c>
      <c r="O22" s="25">
        <f t="shared" si="12"/>
        <v>0</v>
      </c>
      <c r="P22" s="21">
        <v>5000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2">
        <f t="shared" si="6"/>
        <v>0</v>
      </c>
      <c r="BH22" s="6">
        <v>0.25</v>
      </c>
      <c r="BI22" s="6">
        <f t="shared" si="7"/>
        <v>1250</v>
      </c>
      <c r="BJ22" s="6">
        <f t="shared" si="8"/>
        <v>1250</v>
      </c>
      <c r="BK22" s="6">
        <f t="shared" si="9"/>
        <v>0</v>
      </c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 ht="15.75" customHeight="1" x14ac:dyDescent="0.2">
      <c r="A23" s="6" t="s">
        <v>91</v>
      </c>
      <c r="B23" s="6" t="s">
        <v>50</v>
      </c>
      <c r="C23" s="6">
        <f t="shared" si="0"/>
        <v>2400</v>
      </c>
      <c r="D23" s="6">
        <f t="shared" si="1"/>
        <v>2400</v>
      </c>
      <c r="E23" s="6">
        <f t="shared" si="2"/>
        <v>0</v>
      </c>
      <c r="F23" s="6"/>
      <c r="G23" s="6">
        <v>2400</v>
      </c>
      <c r="H23" s="6">
        <v>0</v>
      </c>
      <c r="I23" s="6">
        <v>0</v>
      </c>
      <c r="J23" s="6">
        <v>0</v>
      </c>
      <c r="K23" s="2">
        <f t="shared" si="10"/>
        <v>0</v>
      </c>
      <c r="L23" s="6">
        <v>0</v>
      </c>
      <c r="M23" s="25">
        <f t="shared" si="11"/>
        <v>0</v>
      </c>
      <c r="N23" s="25">
        <v>0</v>
      </c>
      <c r="O23" s="25">
        <f t="shared" si="12"/>
        <v>0</v>
      </c>
      <c r="P23" s="21">
        <v>2400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2">
        <f t="shared" si="6"/>
        <v>0</v>
      </c>
      <c r="BH23" s="6">
        <v>2</v>
      </c>
      <c r="BI23" s="6">
        <f t="shared" si="7"/>
        <v>4800</v>
      </c>
      <c r="BJ23" s="6">
        <f t="shared" si="8"/>
        <v>4800</v>
      </c>
      <c r="BK23" s="6">
        <f t="shared" si="9"/>
        <v>0</v>
      </c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 ht="15.75" customHeight="1" x14ac:dyDescent="0.2">
      <c r="A24" s="6" t="s">
        <v>92</v>
      </c>
      <c r="B24" s="6" t="s">
        <v>50</v>
      </c>
      <c r="C24" s="6">
        <f t="shared" si="0"/>
        <v>2000</v>
      </c>
      <c r="D24" s="6">
        <f t="shared" si="1"/>
        <v>2000</v>
      </c>
      <c r="E24" s="6">
        <f t="shared" si="2"/>
        <v>0</v>
      </c>
      <c r="F24" s="6"/>
      <c r="G24" s="6">
        <v>2000</v>
      </c>
      <c r="H24" s="6">
        <v>0</v>
      </c>
      <c r="I24" s="6">
        <v>0</v>
      </c>
      <c r="J24" s="6">
        <v>0</v>
      </c>
      <c r="K24" s="2">
        <f t="shared" si="10"/>
        <v>0</v>
      </c>
      <c r="L24" s="6">
        <v>0</v>
      </c>
      <c r="M24" s="25">
        <f t="shared" si="11"/>
        <v>0</v>
      </c>
      <c r="N24" s="25">
        <v>0</v>
      </c>
      <c r="O24" s="25">
        <f t="shared" si="12"/>
        <v>0</v>
      </c>
      <c r="P24" s="21">
        <v>2000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2">
        <f t="shared" si="6"/>
        <v>0</v>
      </c>
      <c r="BH24" s="6">
        <v>0.25</v>
      </c>
      <c r="BI24" s="6">
        <f t="shared" si="7"/>
        <v>500</v>
      </c>
      <c r="BJ24" s="6">
        <f t="shared" si="8"/>
        <v>500</v>
      </c>
      <c r="BK24" s="6">
        <f t="shared" si="9"/>
        <v>0</v>
      </c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 ht="15.75" customHeight="1" x14ac:dyDescent="0.2">
      <c r="A25" s="6" t="s">
        <v>93</v>
      </c>
      <c r="B25" s="6" t="s">
        <v>50</v>
      </c>
      <c r="C25" s="6">
        <f t="shared" si="0"/>
        <v>18</v>
      </c>
      <c r="D25" s="6">
        <f t="shared" si="1"/>
        <v>18</v>
      </c>
      <c r="E25" s="6">
        <f t="shared" si="2"/>
        <v>0</v>
      </c>
      <c r="F25" s="6"/>
      <c r="G25" s="6">
        <v>18</v>
      </c>
      <c r="H25" s="6">
        <v>0</v>
      </c>
      <c r="I25" s="6">
        <v>0</v>
      </c>
      <c r="J25" s="6">
        <v>0</v>
      </c>
      <c r="K25" s="2">
        <f t="shared" si="10"/>
        <v>0</v>
      </c>
      <c r="L25" s="6">
        <v>0</v>
      </c>
      <c r="M25" s="25">
        <f t="shared" si="11"/>
        <v>0</v>
      </c>
      <c r="N25" s="25">
        <v>0</v>
      </c>
      <c r="O25" s="25">
        <f t="shared" si="12"/>
        <v>0</v>
      </c>
      <c r="P25" s="21">
        <v>18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2">
        <f t="shared" si="6"/>
        <v>0</v>
      </c>
      <c r="BH25" s="6">
        <v>120</v>
      </c>
      <c r="BI25" s="6">
        <f t="shared" si="7"/>
        <v>2160</v>
      </c>
      <c r="BJ25" s="6">
        <f t="shared" si="8"/>
        <v>2160</v>
      </c>
      <c r="BK25" s="6">
        <f t="shared" si="9"/>
        <v>0</v>
      </c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 ht="15.75" customHeight="1" x14ac:dyDescent="0.2">
      <c r="A26" s="6" t="s">
        <v>94</v>
      </c>
      <c r="B26" s="6" t="s">
        <v>50</v>
      </c>
      <c r="C26" s="6">
        <f t="shared" si="0"/>
        <v>500</v>
      </c>
      <c r="D26" s="6">
        <f t="shared" si="1"/>
        <v>500</v>
      </c>
      <c r="E26" s="6">
        <f t="shared" si="2"/>
        <v>0</v>
      </c>
      <c r="F26" s="6"/>
      <c r="G26" s="6">
        <v>500</v>
      </c>
      <c r="H26" s="6">
        <v>0</v>
      </c>
      <c r="I26" s="6">
        <v>0</v>
      </c>
      <c r="J26" s="6">
        <v>0</v>
      </c>
      <c r="K26" s="2">
        <f t="shared" si="10"/>
        <v>0</v>
      </c>
      <c r="L26" s="6">
        <v>0</v>
      </c>
      <c r="M26" s="25">
        <f t="shared" si="11"/>
        <v>0</v>
      </c>
      <c r="N26" s="25">
        <v>0</v>
      </c>
      <c r="O26" s="25">
        <f t="shared" si="12"/>
        <v>0</v>
      </c>
      <c r="P26" s="21">
        <v>500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2">
        <f t="shared" si="6"/>
        <v>0</v>
      </c>
      <c r="BH26" s="6">
        <v>1.5</v>
      </c>
      <c r="BI26" s="6">
        <f t="shared" si="7"/>
        <v>750</v>
      </c>
      <c r="BJ26" s="6">
        <f t="shared" si="8"/>
        <v>750</v>
      </c>
      <c r="BK26" s="6">
        <f t="shared" si="9"/>
        <v>0</v>
      </c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 ht="15.75" customHeight="1" x14ac:dyDescent="0.2">
      <c r="A27" s="6" t="s">
        <v>95</v>
      </c>
      <c r="B27" s="6" t="s">
        <v>50</v>
      </c>
      <c r="C27" s="6">
        <f t="shared" si="0"/>
        <v>7200</v>
      </c>
      <c r="D27" s="6">
        <f t="shared" si="1"/>
        <v>7200</v>
      </c>
      <c r="E27" s="6">
        <f t="shared" si="2"/>
        <v>0</v>
      </c>
      <c r="F27" s="6"/>
      <c r="G27" s="6">
        <v>7200</v>
      </c>
      <c r="H27" s="6">
        <v>0</v>
      </c>
      <c r="I27" s="6">
        <v>0</v>
      </c>
      <c r="J27" s="6">
        <v>0</v>
      </c>
      <c r="K27" s="2">
        <f t="shared" si="10"/>
        <v>0</v>
      </c>
      <c r="L27" s="6">
        <v>0</v>
      </c>
      <c r="M27" s="25">
        <f t="shared" si="11"/>
        <v>0</v>
      </c>
      <c r="N27" s="25">
        <v>0</v>
      </c>
      <c r="O27" s="25">
        <f t="shared" si="12"/>
        <v>0</v>
      </c>
      <c r="P27" s="21">
        <v>7200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2">
        <f t="shared" si="6"/>
        <v>0</v>
      </c>
      <c r="BH27" s="6">
        <v>0.75</v>
      </c>
      <c r="BI27" s="6">
        <f t="shared" si="7"/>
        <v>5400</v>
      </c>
      <c r="BJ27" s="6">
        <f t="shared" si="8"/>
        <v>5400</v>
      </c>
      <c r="BK27" s="6">
        <f t="shared" si="9"/>
        <v>0</v>
      </c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 ht="15.75" customHeight="1" x14ac:dyDescent="0.2">
      <c r="A28" s="6" t="s">
        <v>96</v>
      </c>
      <c r="B28" s="6" t="s">
        <v>50</v>
      </c>
      <c r="C28" s="6">
        <f t="shared" si="0"/>
        <v>6912</v>
      </c>
      <c r="D28" s="6">
        <f t="shared" si="1"/>
        <v>6912</v>
      </c>
      <c r="E28" s="6">
        <f t="shared" si="2"/>
        <v>0</v>
      </c>
      <c r="F28" s="6"/>
      <c r="G28" s="6">
        <v>6912</v>
      </c>
      <c r="H28" s="6">
        <v>0</v>
      </c>
      <c r="I28" s="6">
        <v>0</v>
      </c>
      <c r="J28" s="6">
        <v>0</v>
      </c>
      <c r="K28" s="2">
        <f t="shared" si="10"/>
        <v>0</v>
      </c>
      <c r="L28" s="6">
        <v>0</v>
      </c>
      <c r="M28" s="25">
        <f t="shared" si="11"/>
        <v>0</v>
      </c>
      <c r="N28" s="25">
        <v>0</v>
      </c>
      <c r="O28" s="25">
        <f t="shared" si="12"/>
        <v>0</v>
      </c>
      <c r="P28" s="21">
        <v>6912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2">
        <f t="shared" si="6"/>
        <v>0</v>
      </c>
      <c r="BH28" s="6">
        <v>0.5</v>
      </c>
      <c r="BI28" s="6">
        <f t="shared" si="7"/>
        <v>3456</v>
      </c>
      <c r="BJ28" s="6">
        <f t="shared" si="8"/>
        <v>3456</v>
      </c>
      <c r="BK28" s="6">
        <f t="shared" si="9"/>
        <v>0</v>
      </c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 ht="15.75" customHeight="1" x14ac:dyDescent="0.2">
      <c r="A29" s="6" t="s">
        <v>97</v>
      </c>
      <c r="B29" s="6" t="s">
        <v>50</v>
      </c>
      <c r="C29" s="6">
        <f t="shared" si="0"/>
        <v>1000</v>
      </c>
      <c r="D29" s="6">
        <f t="shared" si="1"/>
        <v>1000</v>
      </c>
      <c r="E29" s="6">
        <f t="shared" si="2"/>
        <v>0</v>
      </c>
      <c r="F29" s="6"/>
      <c r="G29" s="6">
        <v>1000</v>
      </c>
      <c r="H29" s="6">
        <v>0</v>
      </c>
      <c r="I29" s="6">
        <v>0</v>
      </c>
      <c r="J29" s="6">
        <v>0</v>
      </c>
      <c r="K29" s="2">
        <f t="shared" si="10"/>
        <v>0</v>
      </c>
      <c r="L29" s="6">
        <v>0</v>
      </c>
      <c r="M29" s="25">
        <f t="shared" si="11"/>
        <v>0</v>
      </c>
      <c r="N29" s="25">
        <v>0</v>
      </c>
      <c r="O29" s="25">
        <f t="shared" si="12"/>
        <v>0</v>
      </c>
      <c r="P29" s="21">
        <v>1000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2">
        <f t="shared" si="6"/>
        <v>0</v>
      </c>
      <c r="BH29" s="6">
        <v>1</v>
      </c>
      <c r="BI29" s="6">
        <f t="shared" si="7"/>
        <v>1000</v>
      </c>
      <c r="BJ29" s="6">
        <f t="shared" si="8"/>
        <v>1000</v>
      </c>
      <c r="BK29" s="6">
        <f t="shared" si="9"/>
        <v>0</v>
      </c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 ht="15.75" customHeight="1" x14ac:dyDescent="0.2">
      <c r="A30" s="6" t="s">
        <v>98</v>
      </c>
      <c r="B30" s="6" t="s">
        <v>50</v>
      </c>
      <c r="C30" s="6">
        <f t="shared" si="0"/>
        <v>30650</v>
      </c>
      <c r="D30" s="6">
        <f t="shared" si="1"/>
        <v>29900</v>
      </c>
      <c r="E30" s="6">
        <f t="shared" si="2"/>
        <v>750</v>
      </c>
      <c r="F30" s="6" t="s">
        <v>20</v>
      </c>
      <c r="G30" s="6">
        <v>29900</v>
      </c>
      <c r="H30" s="6">
        <v>0</v>
      </c>
      <c r="I30" s="6">
        <v>0</v>
      </c>
      <c r="J30" s="6">
        <v>0</v>
      </c>
      <c r="K30" s="2">
        <f t="shared" si="10"/>
        <v>0</v>
      </c>
      <c r="L30" s="6">
        <v>0</v>
      </c>
      <c r="M30" s="25">
        <f t="shared" si="11"/>
        <v>0</v>
      </c>
      <c r="N30" s="25">
        <v>0</v>
      </c>
      <c r="O30" s="25">
        <f t="shared" si="12"/>
        <v>0</v>
      </c>
      <c r="P30" s="21">
        <v>29900</v>
      </c>
      <c r="Q30" s="6">
        <v>0</v>
      </c>
      <c r="R30" s="6">
        <v>0</v>
      </c>
      <c r="S30" s="6">
        <v>750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2">
        <f t="shared" si="6"/>
        <v>750</v>
      </c>
      <c r="BH30" s="6">
        <v>0.25</v>
      </c>
      <c r="BI30" s="6">
        <f t="shared" si="7"/>
        <v>7662.5</v>
      </c>
      <c r="BJ30" s="6">
        <f t="shared" si="8"/>
        <v>7475</v>
      </c>
      <c r="BK30" s="6">
        <f t="shared" si="9"/>
        <v>187.5</v>
      </c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 ht="15.75" customHeight="1" x14ac:dyDescent="0.2">
      <c r="A31" s="6" t="s">
        <v>99</v>
      </c>
      <c r="B31" s="6" t="s">
        <v>50</v>
      </c>
      <c r="C31" s="6">
        <f t="shared" si="0"/>
        <v>400</v>
      </c>
      <c r="D31" s="6">
        <f t="shared" si="1"/>
        <v>400</v>
      </c>
      <c r="E31" s="6">
        <f t="shared" si="2"/>
        <v>0</v>
      </c>
      <c r="F31" s="6"/>
      <c r="G31" s="6">
        <v>400</v>
      </c>
      <c r="H31" s="6">
        <v>0</v>
      </c>
      <c r="I31" s="6">
        <v>0</v>
      </c>
      <c r="J31" s="6">
        <v>0</v>
      </c>
      <c r="K31" s="2">
        <f t="shared" si="10"/>
        <v>0</v>
      </c>
      <c r="L31" s="6">
        <v>0</v>
      </c>
      <c r="M31" s="25">
        <f t="shared" si="11"/>
        <v>0</v>
      </c>
      <c r="N31" s="25">
        <v>0</v>
      </c>
      <c r="O31" s="25">
        <f t="shared" si="12"/>
        <v>0</v>
      </c>
      <c r="P31" s="21">
        <v>400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2">
        <f t="shared" si="6"/>
        <v>0</v>
      </c>
      <c r="BH31" s="6">
        <v>1</v>
      </c>
      <c r="BI31" s="6">
        <f t="shared" si="7"/>
        <v>400</v>
      </c>
      <c r="BJ31" s="6">
        <f t="shared" si="8"/>
        <v>400</v>
      </c>
      <c r="BK31" s="6">
        <f t="shared" si="9"/>
        <v>0</v>
      </c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:83" ht="15.75" customHeight="1" x14ac:dyDescent="0.2">
      <c r="A32" s="6" t="s">
        <v>100</v>
      </c>
      <c r="B32" s="6" t="s">
        <v>50</v>
      </c>
      <c r="C32" s="6">
        <f t="shared" si="0"/>
        <v>30</v>
      </c>
      <c r="D32" s="6">
        <f t="shared" si="1"/>
        <v>30</v>
      </c>
      <c r="E32" s="6">
        <f t="shared" si="2"/>
        <v>0</v>
      </c>
      <c r="F32" s="6"/>
      <c r="G32" s="6">
        <v>30</v>
      </c>
      <c r="H32" s="6">
        <v>0</v>
      </c>
      <c r="I32" s="6">
        <v>0</v>
      </c>
      <c r="J32" s="6">
        <v>0</v>
      </c>
      <c r="K32" s="2">
        <f t="shared" si="10"/>
        <v>0</v>
      </c>
      <c r="L32" s="6">
        <v>0</v>
      </c>
      <c r="M32" s="25">
        <f t="shared" si="11"/>
        <v>0</v>
      </c>
      <c r="N32" s="25">
        <v>0</v>
      </c>
      <c r="O32" s="25">
        <f t="shared" si="12"/>
        <v>0</v>
      </c>
      <c r="P32" s="21">
        <v>30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2">
        <f t="shared" si="6"/>
        <v>0</v>
      </c>
      <c r="BH32" s="6">
        <v>35</v>
      </c>
      <c r="BI32" s="6">
        <f t="shared" si="7"/>
        <v>1050</v>
      </c>
      <c r="BJ32" s="6">
        <f t="shared" si="8"/>
        <v>1050</v>
      </c>
      <c r="BK32" s="6">
        <f t="shared" si="9"/>
        <v>0</v>
      </c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:83" ht="15.75" customHeight="1" x14ac:dyDescent="0.2">
      <c r="A33" s="6" t="s">
        <v>101</v>
      </c>
      <c r="B33" s="6" t="s">
        <v>50</v>
      </c>
      <c r="C33" s="6">
        <f t="shared" si="0"/>
        <v>270</v>
      </c>
      <c r="D33" s="6">
        <f t="shared" si="1"/>
        <v>270</v>
      </c>
      <c r="E33" s="6">
        <f t="shared" si="2"/>
        <v>0</v>
      </c>
      <c r="F33" s="6"/>
      <c r="G33" s="6">
        <v>270</v>
      </c>
      <c r="H33" s="6">
        <v>0</v>
      </c>
      <c r="I33" s="6">
        <v>0</v>
      </c>
      <c r="J33" s="6">
        <v>0</v>
      </c>
      <c r="K33" s="2">
        <f t="shared" si="10"/>
        <v>0</v>
      </c>
      <c r="L33" s="6">
        <v>0</v>
      </c>
      <c r="M33" s="25">
        <f t="shared" si="11"/>
        <v>0</v>
      </c>
      <c r="N33" s="25">
        <v>0</v>
      </c>
      <c r="O33" s="25">
        <f t="shared" si="12"/>
        <v>0</v>
      </c>
      <c r="P33" s="21">
        <v>270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2">
        <f t="shared" si="6"/>
        <v>0</v>
      </c>
      <c r="BH33" s="6">
        <v>30</v>
      </c>
      <c r="BI33" s="6">
        <f t="shared" si="7"/>
        <v>8100</v>
      </c>
      <c r="BJ33" s="6">
        <f t="shared" si="8"/>
        <v>8100</v>
      </c>
      <c r="BK33" s="6">
        <f t="shared" si="9"/>
        <v>0</v>
      </c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:83" ht="15.75" customHeight="1" x14ac:dyDescent="0.2">
      <c r="A34" s="6" t="s">
        <v>102</v>
      </c>
      <c r="B34" s="6" t="s">
        <v>50</v>
      </c>
      <c r="C34" s="6">
        <f t="shared" si="0"/>
        <v>6000</v>
      </c>
      <c r="D34" s="6">
        <f t="shared" si="1"/>
        <v>6000</v>
      </c>
      <c r="E34" s="6">
        <f t="shared" si="2"/>
        <v>0</v>
      </c>
      <c r="F34" s="6"/>
      <c r="G34" s="6">
        <v>6000</v>
      </c>
      <c r="H34" s="6">
        <v>0</v>
      </c>
      <c r="I34" s="6">
        <v>0</v>
      </c>
      <c r="J34" s="6">
        <v>0</v>
      </c>
      <c r="K34" s="2">
        <f t="shared" si="10"/>
        <v>0</v>
      </c>
      <c r="L34" s="6">
        <v>0</v>
      </c>
      <c r="M34" s="25">
        <f t="shared" si="11"/>
        <v>0</v>
      </c>
      <c r="N34" s="25">
        <v>0</v>
      </c>
      <c r="O34" s="25">
        <f t="shared" si="12"/>
        <v>0</v>
      </c>
      <c r="P34" s="21">
        <v>6000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2">
        <f t="shared" si="6"/>
        <v>0</v>
      </c>
      <c r="BH34" s="6">
        <v>1.5</v>
      </c>
      <c r="BI34" s="6">
        <f t="shared" si="7"/>
        <v>9000</v>
      </c>
      <c r="BJ34" s="6">
        <f t="shared" si="8"/>
        <v>9000</v>
      </c>
      <c r="BK34" s="6">
        <f t="shared" si="9"/>
        <v>0</v>
      </c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:83" ht="15.75" customHeight="1" x14ac:dyDescent="0.2">
      <c r="A35" s="6" t="s">
        <v>103</v>
      </c>
      <c r="B35" s="6" t="s">
        <v>50</v>
      </c>
      <c r="C35" s="20">
        <f t="shared" si="0"/>
        <v>60000</v>
      </c>
      <c r="D35" s="6">
        <f t="shared" si="1"/>
        <v>60000</v>
      </c>
      <c r="E35" s="20">
        <f t="shared" si="2"/>
        <v>0</v>
      </c>
      <c r="F35" s="6"/>
      <c r="G35" s="20">
        <v>60000</v>
      </c>
      <c r="H35" s="6">
        <v>0</v>
      </c>
      <c r="I35" s="6">
        <v>0</v>
      </c>
      <c r="J35" s="6">
        <v>0</v>
      </c>
      <c r="K35" s="2">
        <f t="shared" si="10"/>
        <v>0</v>
      </c>
      <c r="L35" s="6">
        <v>0</v>
      </c>
      <c r="M35" s="25">
        <f t="shared" si="11"/>
        <v>0</v>
      </c>
      <c r="N35" s="25">
        <v>0</v>
      </c>
      <c r="O35" s="25">
        <f t="shared" si="12"/>
        <v>0</v>
      </c>
      <c r="P35" s="21">
        <v>60000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23">
        <f t="shared" si="6"/>
        <v>0</v>
      </c>
      <c r="BH35" s="6">
        <v>0.5</v>
      </c>
      <c r="BI35" s="6">
        <f t="shared" si="7"/>
        <v>30000</v>
      </c>
      <c r="BJ35" s="6">
        <f t="shared" si="8"/>
        <v>30000</v>
      </c>
      <c r="BK35" s="6">
        <f t="shared" si="9"/>
        <v>0</v>
      </c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:83" ht="15.75" customHeight="1" x14ac:dyDescent="0.2">
      <c r="A36" s="6" t="s">
        <v>104</v>
      </c>
      <c r="B36" s="6" t="s">
        <v>50</v>
      </c>
      <c r="C36" s="6">
        <f t="shared" si="0"/>
        <v>240</v>
      </c>
      <c r="D36" s="6">
        <f t="shared" si="1"/>
        <v>240</v>
      </c>
      <c r="E36" s="6">
        <f t="shared" si="2"/>
        <v>0</v>
      </c>
      <c r="F36" s="6"/>
      <c r="G36" s="6">
        <v>240</v>
      </c>
      <c r="H36" s="6">
        <v>0</v>
      </c>
      <c r="I36" s="6">
        <v>0</v>
      </c>
      <c r="J36" s="6">
        <v>0</v>
      </c>
      <c r="K36" s="2">
        <f t="shared" si="10"/>
        <v>0</v>
      </c>
      <c r="L36" s="6">
        <v>0</v>
      </c>
      <c r="M36" s="25">
        <f t="shared" si="11"/>
        <v>0</v>
      </c>
      <c r="N36" s="25">
        <v>0</v>
      </c>
      <c r="O36" s="25">
        <f t="shared" si="12"/>
        <v>0</v>
      </c>
      <c r="P36" s="21">
        <v>240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2">
        <f t="shared" si="6"/>
        <v>0</v>
      </c>
      <c r="BH36" s="6">
        <v>10</v>
      </c>
      <c r="BI36" s="6">
        <f t="shared" si="7"/>
        <v>2400</v>
      </c>
      <c r="BJ36" s="6">
        <f t="shared" si="8"/>
        <v>2400</v>
      </c>
      <c r="BK36" s="6">
        <f t="shared" si="9"/>
        <v>0</v>
      </c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:83" ht="15.75" customHeight="1" x14ac:dyDescent="0.2">
      <c r="A37" s="6" t="s">
        <v>105</v>
      </c>
      <c r="B37" s="6" t="s">
        <v>50</v>
      </c>
      <c r="C37" s="6">
        <f t="shared" si="0"/>
        <v>500</v>
      </c>
      <c r="D37" s="6">
        <f t="shared" si="1"/>
        <v>500</v>
      </c>
      <c r="E37" s="6">
        <f t="shared" si="2"/>
        <v>0</v>
      </c>
      <c r="F37" s="6"/>
      <c r="G37" s="6">
        <v>500</v>
      </c>
      <c r="H37" s="6">
        <v>0</v>
      </c>
      <c r="I37" s="6">
        <v>0</v>
      </c>
      <c r="J37" s="6">
        <v>0</v>
      </c>
      <c r="K37" s="2">
        <f t="shared" si="10"/>
        <v>0</v>
      </c>
      <c r="L37" s="6">
        <v>0</v>
      </c>
      <c r="M37" s="25">
        <f t="shared" si="11"/>
        <v>0</v>
      </c>
      <c r="N37" s="25">
        <v>0</v>
      </c>
      <c r="O37" s="25">
        <f t="shared" si="12"/>
        <v>0</v>
      </c>
      <c r="P37" s="21">
        <v>500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2">
        <f t="shared" si="6"/>
        <v>0</v>
      </c>
      <c r="BH37" s="6">
        <v>0.5</v>
      </c>
      <c r="BI37" s="6">
        <f t="shared" si="7"/>
        <v>250</v>
      </c>
      <c r="BJ37" s="6">
        <f t="shared" si="8"/>
        <v>250</v>
      </c>
      <c r="BK37" s="6">
        <f t="shared" si="9"/>
        <v>0</v>
      </c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</row>
    <row r="38" spans="1:83" ht="15.75" customHeight="1" x14ac:dyDescent="0.2">
      <c r="A38" s="6" t="s">
        <v>106</v>
      </c>
      <c r="B38" s="6" t="s">
        <v>50</v>
      </c>
      <c r="C38" s="6">
        <f t="shared" si="0"/>
        <v>180</v>
      </c>
      <c r="D38" s="6">
        <f t="shared" si="1"/>
        <v>180</v>
      </c>
      <c r="E38" s="6">
        <f t="shared" si="2"/>
        <v>0</v>
      </c>
      <c r="F38" s="6"/>
      <c r="G38" s="6">
        <v>180</v>
      </c>
      <c r="H38" s="6">
        <v>0</v>
      </c>
      <c r="I38" s="6">
        <v>0</v>
      </c>
      <c r="J38" s="6">
        <v>0</v>
      </c>
      <c r="K38" s="2">
        <f t="shared" si="10"/>
        <v>0</v>
      </c>
      <c r="L38" s="6">
        <v>0</v>
      </c>
      <c r="M38" s="25">
        <f t="shared" si="11"/>
        <v>0</v>
      </c>
      <c r="N38" s="25">
        <v>0</v>
      </c>
      <c r="O38" s="25">
        <f t="shared" si="12"/>
        <v>0</v>
      </c>
      <c r="P38" s="21">
        <v>180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2">
        <f t="shared" si="6"/>
        <v>0</v>
      </c>
      <c r="BH38" s="6">
        <v>5</v>
      </c>
      <c r="BI38" s="6">
        <f t="shared" si="7"/>
        <v>900</v>
      </c>
      <c r="BJ38" s="6">
        <f t="shared" si="8"/>
        <v>900</v>
      </c>
      <c r="BK38" s="6">
        <f t="shared" si="9"/>
        <v>0</v>
      </c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</row>
    <row r="39" spans="1:83" ht="15.75" customHeight="1" x14ac:dyDescent="0.2">
      <c r="A39" s="6" t="s">
        <v>107</v>
      </c>
      <c r="B39" s="6" t="s">
        <v>50</v>
      </c>
      <c r="C39" s="6">
        <f t="shared" si="0"/>
        <v>288</v>
      </c>
      <c r="D39" s="6">
        <f t="shared" si="1"/>
        <v>288</v>
      </c>
      <c r="E39" s="6">
        <f t="shared" si="2"/>
        <v>0</v>
      </c>
      <c r="F39" s="6"/>
      <c r="G39" s="6">
        <v>288</v>
      </c>
      <c r="H39" s="6">
        <v>0</v>
      </c>
      <c r="I39" s="6">
        <v>0</v>
      </c>
      <c r="J39" s="6">
        <v>0</v>
      </c>
      <c r="K39" s="2">
        <f t="shared" si="10"/>
        <v>0</v>
      </c>
      <c r="L39" s="6">
        <v>0</v>
      </c>
      <c r="M39" s="25">
        <f t="shared" si="11"/>
        <v>0</v>
      </c>
      <c r="N39" s="25">
        <v>0</v>
      </c>
      <c r="O39" s="25">
        <f t="shared" si="12"/>
        <v>0</v>
      </c>
      <c r="P39" s="21">
        <v>288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2">
        <f t="shared" si="6"/>
        <v>0</v>
      </c>
      <c r="BH39" s="6">
        <v>3</v>
      </c>
      <c r="BI39" s="6">
        <f t="shared" si="7"/>
        <v>864</v>
      </c>
      <c r="BJ39" s="6">
        <f t="shared" si="8"/>
        <v>864</v>
      </c>
      <c r="BK39" s="6">
        <f t="shared" si="9"/>
        <v>0</v>
      </c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</row>
    <row r="40" spans="1:83" ht="15.75" customHeight="1" x14ac:dyDescent="0.2">
      <c r="A40" s="6" t="s">
        <v>108</v>
      </c>
      <c r="B40" s="6" t="s">
        <v>50</v>
      </c>
      <c r="C40" s="6">
        <f t="shared" si="0"/>
        <v>120</v>
      </c>
      <c r="D40" s="6">
        <f t="shared" si="1"/>
        <v>120</v>
      </c>
      <c r="E40" s="6">
        <f t="shared" si="2"/>
        <v>0</v>
      </c>
      <c r="F40" s="6"/>
      <c r="G40" s="6">
        <v>120</v>
      </c>
      <c r="H40" s="6">
        <v>0</v>
      </c>
      <c r="I40" s="6">
        <v>0</v>
      </c>
      <c r="J40" s="6">
        <v>0</v>
      </c>
      <c r="K40" s="2">
        <f t="shared" si="10"/>
        <v>0</v>
      </c>
      <c r="L40" s="6">
        <v>0</v>
      </c>
      <c r="M40" s="25">
        <f t="shared" si="11"/>
        <v>0</v>
      </c>
      <c r="N40" s="25">
        <v>0</v>
      </c>
      <c r="O40" s="25">
        <f t="shared" si="12"/>
        <v>0</v>
      </c>
      <c r="P40" s="21">
        <v>120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2">
        <f t="shared" si="6"/>
        <v>0</v>
      </c>
      <c r="BH40" s="6">
        <v>0.5</v>
      </c>
      <c r="BI40" s="6">
        <f t="shared" si="7"/>
        <v>60</v>
      </c>
      <c r="BJ40" s="6">
        <f t="shared" si="8"/>
        <v>60</v>
      </c>
      <c r="BK40" s="6">
        <f t="shared" si="9"/>
        <v>0</v>
      </c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</row>
    <row r="41" spans="1:83" ht="15.75" customHeight="1" x14ac:dyDescent="0.2">
      <c r="A41" s="6" t="s">
        <v>109</v>
      </c>
      <c r="B41" s="6" t="s">
        <v>50</v>
      </c>
      <c r="C41" s="6">
        <f t="shared" si="0"/>
        <v>500</v>
      </c>
      <c r="D41" s="6">
        <f t="shared" si="1"/>
        <v>500</v>
      </c>
      <c r="E41" s="6">
        <f t="shared" si="2"/>
        <v>0</v>
      </c>
      <c r="F41" s="6"/>
      <c r="G41" s="6">
        <v>500</v>
      </c>
      <c r="H41" s="6">
        <v>0</v>
      </c>
      <c r="I41" s="6">
        <v>0</v>
      </c>
      <c r="J41" s="6">
        <v>0</v>
      </c>
      <c r="K41" s="2">
        <f t="shared" si="10"/>
        <v>0</v>
      </c>
      <c r="L41" s="6">
        <v>0</v>
      </c>
      <c r="M41" s="25">
        <f t="shared" si="11"/>
        <v>0</v>
      </c>
      <c r="N41" s="25">
        <v>0</v>
      </c>
      <c r="O41" s="25">
        <f t="shared" si="12"/>
        <v>0</v>
      </c>
      <c r="P41" s="21">
        <v>500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2">
        <f t="shared" si="6"/>
        <v>0</v>
      </c>
      <c r="BH41" s="6">
        <v>0.5</v>
      </c>
      <c r="BI41" s="6">
        <f t="shared" si="7"/>
        <v>250</v>
      </c>
      <c r="BJ41" s="6">
        <f t="shared" si="8"/>
        <v>250</v>
      </c>
      <c r="BK41" s="6">
        <f t="shared" si="9"/>
        <v>0</v>
      </c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</row>
    <row r="42" spans="1:83" ht="15.75" customHeight="1" x14ac:dyDescent="0.2">
      <c r="A42" s="6" t="s">
        <v>110</v>
      </c>
      <c r="B42" s="6" t="s">
        <v>56</v>
      </c>
      <c r="C42" s="6">
        <f t="shared" si="0"/>
        <v>900</v>
      </c>
      <c r="D42" s="6">
        <f t="shared" si="1"/>
        <v>900</v>
      </c>
      <c r="E42" s="6">
        <f t="shared" si="2"/>
        <v>0</v>
      </c>
      <c r="F42" s="6"/>
      <c r="G42" s="6">
        <v>900</v>
      </c>
      <c r="H42" s="6">
        <v>0</v>
      </c>
      <c r="I42" s="6">
        <v>0</v>
      </c>
      <c r="J42" s="6">
        <v>0</v>
      </c>
      <c r="K42" s="2">
        <f t="shared" si="10"/>
        <v>0</v>
      </c>
      <c r="L42" s="6">
        <v>0</v>
      </c>
      <c r="M42" s="25">
        <f t="shared" si="11"/>
        <v>0</v>
      </c>
      <c r="N42" s="25">
        <v>0</v>
      </c>
      <c r="O42" s="25">
        <f t="shared" si="12"/>
        <v>0</v>
      </c>
      <c r="P42" s="21">
        <v>900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2">
        <f t="shared" si="6"/>
        <v>0</v>
      </c>
      <c r="BH42" s="6">
        <v>1</v>
      </c>
      <c r="BI42" s="6">
        <f t="shared" si="7"/>
        <v>900</v>
      </c>
      <c r="BJ42" s="6">
        <f t="shared" si="8"/>
        <v>900</v>
      </c>
      <c r="BK42" s="6">
        <f t="shared" si="9"/>
        <v>0</v>
      </c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</row>
    <row r="43" spans="1:83" ht="15.75" customHeight="1" x14ac:dyDescent="0.2">
      <c r="A43" s="6" t="s">
        <v>111</v>
      </c>
      <c r="B43" s="6" t="s">
        <v>50</v>
      </c>
      <c r="C43" s="6">
        <f t="shared" si="0"/>
        <v>10000</v>
      </c>
      <c r="D43" s="6">
        <f t="shared" si="1"/>
        <v>10000</v>
      </c>
      <c r="E43" s="6">
        <f t="shared" si="2"/>
        <v>0</v>
      </c>
      <c r="F43" s="6"/>
      <c r="G43" s="6">
        <v>10000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25">
        <v>0</v>
      </c>
      <c r="N43" s="25">
        <v>0</v>
      </c>
      <c r="O43" s="25">
        <v>0</v>
      </c>
      <c r="P43" s="21">
        <v>10000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2">
        <f t="shared" si="6"/>
        <v>0</v>
      </c>
      <c r="BH43" s="6">
        <v>0.5</v>
      </c>
      <c r="BI43" s="6">
        <f t="shared" si="7"/>
        <v>5000</v>
      </c>
      <c r="BJ43" s="6">
        <f t="shared" si="8"/>
        <v>5000</v>
      </c>
      <c r="BK43" s="6">
        <f t="shared" si="9"/>
        <v>0</v>
      </c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</row>
    <row r="44" spans="1:83" ht="15.75" customHeight="1" x14ac:dyDescent="0.2">
      <c r="A44" s="6" t="s">
        <v>112</v>
      </c>
      <c r="B44" s="6" t="s">
        <v>50</v>
      </c>
      <c r="C44" s="6">
        <f t="shared" si="0"/>
        <v>5800</v>
      </c>
      <c r="D44" s="6">
        <f t="shared" si="1"/>
        <v>5800</v>
      </c>
      <c r="E44" s="6">
        <f t="shared" si="2"/>
        <v>0</v>
      </c>
      <c r="F44" s="2"/>
      <c r="G44" s="6">
        <v>0</v>
      </c>
      <c r="H44" s="6">
        <v>0</v>
      </c>
      <c r="I44" s="6">
        <v>0</v>
      </c>
      <c r="J44" s="6">
        <v>0</v>
      </c>
      <c r="K44" s="6">
        <v>5800</v>
      </c>
      <c r="L44" s="6">
        <v>0</v>
      </c>
      <c r="M44" s="21">
        <v>0</v>
      </c>
      <c r="N44" s="25">
        <v>0</v>
      </c>
      <c r="O44" s="21">
        <v>0</v>
      </c>
      <c r="P44" s="21">
        <v>5800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2">
        <f t="shared" si="6"/>
        <v>0</v>
      </c>
      <c r="BH44" s="6">
        <v>0.5</v>
      </c>
      <c r="BI44" s="6">
        <f t="shared" si="7"/>
        <v>2900</v>
      </c>
      <c r="BJ44" s="6">
        <f t="shared" si="8"/>
        <v>2900</v>
      </c>
      <c r="BK44" s="6">
        <f t="shared" si="9"/>
        <v>0</v>
      </c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  <row r="45" spans="1:83" ht="15.75" customHeight="1" x14ac:dyDescent="0.2">
      <c r="A45" s="6" t="s">
        <v>113</v>
      </c>
      <c r="B45" s="6" t="s">
        <v>50</v>
      </c>
      <c r="C45" s="6">
        <f t="shared" si="0"/>
        <v>25</v>
      </c>
      <c r="D45" s="6">
        <f t="shared" si="1"/>
        <v>25</v>
      </c>
      <c r="E45" s="6">
        <f t="shared" si="2"/>
        <v>0</v>
      </c>
      <c r="F45" s="2"/>
      <c r="G45" s="6">
        <v>25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25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2">
        <f t="shared" si="6"/>
        <v>0</v>
      </c>
      <c r="BH45" s="6">
        <v>0.75</v>
      </c>
      <c r="BI45" s="6">
        <f t="shared" si="7"/>
        <v>18.75</v>
      </c>
      <c r="BJ45" s="6">
        <f t="shared" si="8"/>
        <v>18.75</v>
      </c>
      <c r="BK45" s="6">
        <f t="shared" si="9"/>
        <v>0</v>
      </c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</row>
    <row r="46" spans="1:83" ht="15.75" customHeight="1" x14ac:dyDescent="0.2">
      <c r="A46" s="6" t="s">
        <v>114</v>
      </c>
      <c r="B46" s="6" t="s">
        <v>50</v>
      </c>
      <c r="C46" s="6">
        <f t="shared" si="0"/>
        <v>3</v>
      </c>
      <c r="D46" s="6">
        <f t="shared" si="1"/>
        <v>0</v>
      </c>
      <c r="E46" s="6">
        <f t="shared" si="2"/>
        <v>3</v>
      </c>
      <c r="F46" s="6" t="s">
        <v>20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3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2">
        <f t="shared" si="6"/>
        <v>3</v>
      </c>
      <c r="BH46" s="6">
        <v>200</v>
      </c>
      <c r="BI46" s="6">
        <f t="shared" si="7"/>
        <v>600</v>
      </c>
      <c r="BJ46" s="6">
        <f t="shared" si="8"/>
        <v>0</v>
      </c>
      <c r="BK46" s="6">
        <f t="shared" si="9"/>
        <v>600</v>
      </c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</row>
    <row r="47" spans="1:83" ht="15.75" customHeight="1" x14ac:dyDescent="0.2">
      <c r="A47" s="6" t="s">
        <v>115</v>
      </c>
      <c r="B47" s="6" t="s">
        <v>50</v>
      </c>
      <c r="C47" s="20">
        <f t="shared" si="0"/>
        <v>47000</v>
      </c>
      <c r="D47" s="6">
        <f t="shared" si="1"/>
        <v>0</v>
      </c>
      <c r="E47" s="20">
        <f t="shared" si="2"/>
        <v>47000</v>
      </c>
      <c r="F47" s="6" t="s">
        <v>20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20">
        <v>47000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23">
        <f t="shared" si="6"/>
        <v>47000</v>
      </c>
      <c r="BH47" s="6">
        <v>0.5</v>
      </c>
      <c r="BI47" s="6">
        <f t="shared" si="7"/>
        <v>23500</v>
      </c>
      <c r="BJ47" s="6">
        <f t="shared" si="8"/>
        <v>0</v>
      </c>
      <c r="BK47" s="6">
        <f t="shared" si="9"/>
        <v>23500</v>
      </c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1:83" ht="15.75" customHeight="1" x14ac:dyDescent="0.2">
      <c r="A48" s="6" t="s">
        <v>116</v>
      </c>
      <c r="B48" s="6" t="s">
        <v>50</v>
      </c>
      <c r="C48" s="20">
        <f t="shared" si="0"/>
        <v>15000</v>
      </c>
      <c r="D48" s="6">
        <f t="shared" si="1"/>
        <v>0</v>
      </c>
      <c r="E48" s="20">
        <f t="shared" si="2"/>
        <v>15000</v>
      </c>
      <c r="F48" s="6" t="s">
        <v>20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20">
        <v>15000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23">
        <f t="shared" si="6"/>
        <v>15000</v>
      </c>
      <c r="BH48" s="6">
        <v>1</v>
      </c>
      <c r="BI48" s="6">
        <f t="shared" si="7"/>
        <v>15000</v>
      </c>
      <c r="BJ48" s="6">
        <f t="shared" si="8"/>
        <v>0</v>
      </c>
      <c r="BK48" s="6">
        <f t="shared" si="9"/>
        <v>15000</v>
      </c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</row>
    <row r="49" spans="1:83" ht="15.75" customHeight="1" x14ac:dyDescent="0.2">
      <c r="A49" s="6" t="s">
        <v>117</v>
      </c>
      <c r="B49" s="6" t="s">
        <v>50</v>
      </c>
      <c r="C49" s="6">
        <f t="shared" si="0"/>
        <v>20</v>
      </c>
      <c r="D49" s="6">
        <f t="shared" si="1"/>
        <v>0</v>
      </c>
      <c r="E49" s="6">
        <f t="shared" si="2"/>
        <v>20</v>
      </c>
      <c r="F49" s="6" t="s">
        <v>20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20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2">
        <f t="shared" si="6"/>
        <v>20</v>
      </c>
      <c r="BH49" s="6">
        <v>0.25</v>
      </c>
      <c r="BI49" s="6">
        <f t="shared" si="7"/>
        <v>5</v>
      </c>
      <c r="BJ49" s="6">
        <f t="shared" si="8"/>
        <v>0</v>
      </c>
      <c r="BK49" s="6">
        <f t="shared" si="9"/>
        <v>5</v>
      </c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1:83" ht="15.75" customHeight="1" x14ac:dyDescent="0.2">
      <c r="A50" s="26" t="s">
        <v>118</v>
      </c>
      <c r="B50" s="6" t="s">
        <v>50</v>
      </c>
      <c r="C50" s="6">
        <f t="shared" si="0"/>
        <v>1</v>
      </c>
      <c r="D50" s="6">
        <f t="shared" si="1"/>
        <v>1</v>
      </c>
      <c r="E50" s="6">
        <f t="shared" si="2"/>
        <v>0</v>
      </c>
      <c r="F50" s="2"/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2">
        <f t="shared" si="6"/>
        <v>0</v>
      </c>
      <c r="BH50" s="6">
        <v>8</v>
      </c>
      <c r="BI50" s="6">
        <f t="shared" si="7"/>
        <v>8</v>
      </c>
      <c r="BJ50" s="6">
        <f t="shared" si="8"/>
        <v>8</v>
      </c>
      <c r="BK50" s="6">
        <f t="shared" si="9"/>
        <v>0</v>
      </c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</row>
    <row r="51" spans="1:83" ht="15.75" customHeight="1" x14ac:dyDescent="0.2">
      <c r="A51" s="26" t="s">
        <v>119</v>
      </c>
      <c r="B51" s="6" t="s">
        <v>50</v>
      </c>
      <c r="C51" s="6">
        <f t="shared" si="0"/>
        <v>1</v>
      </c>
      <c r="D51" s="6">
        <f t="shared" si="1"/>
        <v>1</v>
      </c>
      <c r="E51" s="6">
        <f t="shared" si="2"/>
        <v>0</v>
      </c>
      <c r="F51" s="2"/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1</v>
      </c>
      <c r="V51" s="6">
        <v>1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2">
        <f t="shared" si="6"/>
        <v>0</v>
      </c>
      <c r="BH51" s="6">
        <v>25</v>
      </c>
      <c r="BI51" s="6">
        <f t="shared" si="7"/>
        <v>25</v>
      </c>
      <c r="BJ51" s="6">
        <f t="shared" si="8"/>
        <v>25</v>
      </c>
      <c r="BK51" s="6">
        <f t="shared" si="9"/>
        <v>0</v>
      </c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</row>
    <row r="52" spans="1:83" ht="15.75" customHeight="1" x14ac:dyDescent="0.2">
      <c r="A52" s="26" t="s">
        <v>120</v>
      </c>
      <c r="B52" s="6" t="s">
        <v>50</v>
      </c>
      <c r="C52" s="6">
        <f t="shared" si="0"/>
        <v>1</v>
      </c>
      <c r="D52" s="6">
        <f t="shared" si="1"/>
        <v>1</v>
      </c>
      <c r="E52" s="6">
        <f t="shared" si="2"/>
        <v>0</v>
      </c>
      <c r="F52" s="2"/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2">
        <f t="shared" si="6"/>
        <v>0</v>
      </c>
      <c r="BH52" s="6">
        <v>30</v>
      </c>
      <c r="BI52" s="6">
        <f t="shared" si="7"/>
        <v>30</v>
      </c>
      <c r="BJ52" s="6">
        <f t="shared" si="8"/>
        <v>30</v>
      </c>
      <c r="BK52" s="6">
        <f t="shared" si="9"/>
        <v>0</v>
      </c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</row>
    <row r="53" spans="1:83" ht="15.75" customHeight="1" x14ac:dyDescent="0.2">
      <c r="A53" s="26" t="s">
        <v>81</v>
      </c>
      <c r="B53" s="6" t="s">
        <v>50</v>
      </c>
      <c r="C53" s="6">
        <f t="shared" si="0"/>
        <v>2</v>
      </c>
      <c r="D53" s="6">
        <f t="shared" si="1"/>
        <v>2</v>
      </c>
      <c r="E53" s="6">
        <f t="shared" si="2"/>
        <v>0</v>
      </c>
      <c r="F53" s="2"/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2</v>
      </c>
      <c r="V53" s="6">
        <v>2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2">
        <f t="shared" si="6"/>
        <v>0</v>
      </c>
      <c r="BH53" s="6">
        <v>12</v>
      </c>
      <c r="BI53" s="6">
        <f t="shared" si="7"/>
        <v>24</v>
      </c>
      <c r="BJ53" s="6">
        <f t="shared" si="8"/>
        <v>24</v>
      </c>
      <c r="BK53" s="6">
        <f t="shared" si="9"/>
        <v>0</v>
      </c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</row>
    <row r="54" spans="1:83" ht="15.75" customHeight="1" x14ac:dyDescent="0.2">
      <c r="A54" s="26" t="s">
        <v>121</v>
      </c>
      <c r="B54" s="6" t="s">
        <v>50</v>
      </c>
      <c r="C54" s="6">
        <f t="shared" si="0"/>
        <v>1</v>
      </c>
      <c r="D54" s="6">
        <f t="shared" si="1"/>
        <v>1</v>
      </c>
      <c r="E54" s="6">
        <f t="shared" si="2"/>
        <v>0</v>
      </c>
      <c r="F54" s="2"/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2">
        <f t="shared" si="6"/>
        <v>0</v>
      </c>
      <c r="BH54" s="6">
        <v>600</v>
      </c>
      <c r="BI54" s="6">
        <f t="shared" si="7"/>
        <v>600</v>
      </c>
      <c r="BJ54" s="6">
        <f t="shared" si="8"/>
        <v>600</v>
      </c>
      <c r="BK54" s="6">
        <f t="shared" si="9"/>
        <v>0</v>
      </c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</row>
    <row r="55" spans="1:83" ht="15.75" customHeight="1" x14ac:dyDescent="0.2">
      <c r="A55" s="26" t="s">
        <v>122</v>
      </c>
      <c r="B55" s="6" t="s">
        <v>50</v>
      </c>
      <c r="C55" s="6">
        <f t="shared" si="0"/>
        <v>1</v>
      </c>
      <c r="D55" s="6">
        <f t="shared" si="1"/>
        <v>1</v>
      </c>
      <c r="E55" s="6">
        <f t="shared" si="2"/>
        <v>0</v>
      </c>
      <c r="F55" s="2"/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1</v>
      </c>
      <c r="V55" s="6">
        <v>1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2">
        <f t="shared" si="6"/>
        <v>0</v>
      </c>
      <c r="BH55" s="6">
        <v>150</v>
      </c>
      <c r="BI55" s="6">
        <f t="shared" si="7"/>
        <v>150</v>
      </c>
      <c r="BJ55" s="6">
        <f t="shared" si="8"/>
        <v>150</v>
      </c>
      <c r="BK55" s="6">
        <f t="shared" si="9"/>
        <v>0</v>
      </c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</row>
    <row r="56" spans="1:83" ht="15.75" customHeight="1" x14ac:dyDescent="0.2">
      <c r="A56" s="26" t="s">
        <v>123</v>
      </c>
      <c r="B56" s="6" t="s">
        <v>50</v>
      </c>
      <c r="C56" s="6">
        <f t="shared" si="0"/>
        <v>1</v>
      </c>
      <c r="D56" s="6">
        <f t="shared" si="1"/>
        <v>1</v>
      </c>
      <c r="E56" s="6">
        <f t="shared" si="2"/>
        <v>0</v>
      </c>
      <c r="F56" s="2"/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1</v>
      </c>
      <c r="V56" s="6">
        <v>1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2">
        <f t="shared" si="6"/>
        <v>0</v>
      </c>
      <c r="BH56" s="6">
        <v>700</v>
      </c>
      <c r="BI56" s="6">
        <f t="shared" si="7"/>
        <v>700</v>
      </c>
      <c r="BJ56" s="6">
        <f t="shared" si="8"/>
        <v>700</v>
      </c>
      <c r="BK56" s="6">
        <f t="shared" si="9"/>
        <v>0</v>
      </c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</row>
    <row r="57" spans="1:83" ht="15.75" customHeight="1" x14ac:dyDescent="0.2">
      <c r="A57" s="26" t="s">
        <v>124</v>
      </c>
      <c r="B57" s="6" t="s">
        <v>50</v>
      </c>
      <c r="C57" s="6">
        <f t="shared" si="0"/>
        <v>1</v>
      </c>
      <c r="D57" s="6">
        <f t="shared" si="1"/>
        <v>1</v>
      </c>
      <c r="E57" s="6">
        <f t="shared" si="2"/>
        <v>0</v>
      </c>
      <c r="F57" s="2"/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6">
        <v>1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2">
        <f t="shared" si="6"/>
        <v>0</v>
      </c>
      <c r="BH57" s="6">
        <v>2000</v>
      </c>
      <c r="BI57" s="6">
        <f t="shared" si="7"/>
        <v>2000</v>
      </c>
      <c r="BJ57" s="6">
        <f t="shared" si="8"/>
        <v>2000</v>
      </c>
      <c r="BK57" s="6">
        <f t="shared" si="9"/>
        <v>0</v>
      </c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</row>
    <row r="58" spans="1:83" ht="15.75" customHeight="1" x14ac:dyDescent="0.2">
      <c r="A58" s="26" t="s">
        <v>125</v>
      </c>
      <c r="B58" s="6" t="s">
        <v>50</v>
      </c>
      <c r="C58" s="6">
        <f t="shared" si="0"/>
        <v>1</v>
      </c>
      <c r="D58" s="6">
        <f t="shared" si="1"/>
        <v>1</v>
      </c>
      <c r="E58" s="6">
        <f t="shared" si="2"/>
        <v>0</v>
      </c>
      <c r="F58" s="2"/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</v>
      </c>
      <c r="V58" s="6">
        <v>1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2">
        <f t="shared" si="6"/>
        <v>0</v>
      </c>
      <c r="BH58" s="6">
        <v>250</v>
      </c>
      <c r="BI58" s="6">
        <f t="shared" si="7"/>
        <v>250</v>
      </c>
      <c r="BJ58" s="6">
        <f t="shared" si="8"/>
        <v>250</v>
      </c>
      <c r="BK58" s="6">
        <f t="shared" si="9"/>
        <v>0</v>
      </c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</row>
    <row r="59" spans="1:83" ht="15.75" customHeight="1" x14ac:dyDescent="0.2">
      <c r="A59" s="26" t="s">
        <v>126</v>
      </c>
      <c r="B59" s="6" t="s">
        <v>50</v>
      </c>
      <c r="C59" s="6">
        <f t="shared" si="0"/>
        <v>1</v>
      </c>
      <c r="D59" s="6">
        <f t="shared" si="1"/>
        <v>1</v>
      </c>
      <c r="E59" s="6">
        <f t="shared" si="2"/>
        <v>0</v>
      </c>
      <c r="F59" s="2"/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1</v>
      </c>
      <c r="V59" s="6">
        <v>1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2">
        <f t="shared" si="6"/>
        <v>0</v>
      </c>
      <c r="BH59" s="6">
        <v>200</v>
      </c>
      <c r="BI59" s="6">
        <f t="shared" si="7"/>
        <v>200</v>
      </c>
      <c r="BJ59" s="6">
        <f t="shared" si="8"/>
        <v>200</v>
      </c>
      <c r="BK59" s="6">
        <f t="shared" si="9"/>
        <v>0</v>
      </c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</row>
    <row r="60" spans="1:83" ht="15.75" customHeight="1" x14ac:dyDescent="0.2">
      <c r="A60" s="26" t="s">
        <v>127</v>
      </c>
      <c r="B60" s="6" t="s">
        <v>50</v>
      </c>
      <c r="C60" s="6">
        <f t="shared" si="0"/>
        <v>1</v>
      </c>
      <c r="D60" s="6">
        <f t="shared" si="1"/>
        <v>1</v>
      </c>
      <c r="E60" s="6">
        <f t="shared" si="2"/>
        <v>0</v>
      </c>
      <c r="F60" s="2"/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1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2">
        <f t="shared" si="6"/>
        <v>0</v>
      </c>
      <c r="BH60" s="6">
        <v>400</v>
      </c>
      <c r="BI60" s="6">
        <f t="shared" si="7"/>
        <v>400</v>
      </c>
      <c r="BJ60" s="6">
        <f t="shared" si="8"/>
        <v>400</v>
      </c>
      <c r="BK60" s="6">
        <f t="shared" si="9"/>
        <v>0</v>
      </c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</row>
    <row r="61" spans="1:83" ht="15.75" customHeight="1" x14ac:dyDescent="0.2">
      <c r="A61" s="26" t="s">
        <v>128</v>
      </c>
      <c r="B61" s="6" t="s">
        <v>50</v>
      </c>
      <c r="C61" s="6">
        <f t="shared" si="0"/>
        <v>1</v>
      </c>
      <c r="D61" s="6">
        <f t="shared" si="1"/>
        <v>1</v>
      </c>
      <c r="E61" s="6">
        <f t="shared" si="2"/>
        <v>0</v>
      </c>
      <c r="F61" s="2"/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1</v>
      </c>
      <c r="V61" s="6">
        <v>1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2">
        <f t="shared" si="6"/>
        <v>0</v>
      </c>
      <c r="BH61" s="6">
        <v>2000</v>
      </c>
      <c r="BI61" s="6">
        <f t="shared" si="7"/>
        <v>2000</v>
      </c>
      <c r="BJ61" s="6">
        <f t="shared" si="8"/>
        <v>2000</v>
      </c>
      <c r="BK61" s="6">
        <f t="shared" si="9"/>
        <v>0</v>
      </c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</row>
    <row r="62" spans="1:83" ht="15.75" customHeight="1" x14ac:dyDescent="0.2">
      <c r="A62" s="26" t="s">
        <v>129</v>
      </c>
      <c r="B62" s="6" t="s">
        <v>50</v>
      </c>
      <c r="C62" s="6">
        <f t="shared" si="0"/>
        <v>1</v>
      </c>
      <c r="D62" s="6">
        <f t="shared" si="1"/>
        <v>1</v>
      </c>
      <c r="E62" s="6">
        <f t="shared" si="2"/>
        <v>0</v>
      </c>
      <c r="F62" s="2"/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1</v>
      </c>
      <c r="V62" s="6">
        <v>1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2">
        <f t="shared" si="6"/>
        <v>0</v>
      </c>
      <c r="BH62" s="6">
        <v>1700</v>
      </c>
      <c r="BI62" s="6">
        <f t="shared" si="7"/>
        <v>1700</v>
      </c>
      <c r="BJ62" s="6">
        <f t="shared" si="8"/>
        <v>1700</v>
      </c>
      <c r="BK62" s="6">
        <f t="shared" si="9"/>
        <v>0</v>
      </c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</row>
    <row r="63" spans="1:83" ht="15.75" customHeight="1" x14ac:dyDescent="0.2">
      <c r="A63" s="26" t="s">
        <v>130</v>
      </c>
      <c r="B63" s="6" t="s">
        <v>50</v>
      </c>
      <c r="C63" s="6">
        <f t="shared" si="0"/>
        <v>1</v>
      </c>
      <c r="D63" s="6">
        <f t="shared" si="1"/>
        <v>1</v>
      </c>
      <c r="E63" s="6">
        <f t="shared" si="2"/>
        <v>0</v>
      </c>
      <c r="F63" s="2"/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2">
        <f t="shared" si="6"/>
        <v>0</v>
      </c>
      <c r="BH63" s="6">
        <v>45</v>
      </c>
      <c r="BI63" s="6">
        <f t="shared" si="7"/>
        <v>45</v>
      </c>
      <c r="BJ63" s="6">
        <f t="shared" si="8"/>
        <v>45</v>
      </c>
      <c r="BK63" s="6">
        <f t="shared" si="9"/>
        <v>0</v>
      </c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 spans="1:83" ht="15.75" customHeight="1" x14ac:dyDescent="0.2">
      <c r="A64" s="26" t="s">
        <v>131</v>
      </c>
      <c r="B64" s="6" t="s">
        <v>50</v>
      </c>
      <c r="C64" s="6">
        <f t="shared" si="0"/>
        <v>1</v>
      </c>
      <c r="D64" s="6">
        <f t="shared" si="1"/>
        <v>1</v>
      </c>
      <c r="E64" s="6">
        <f t="shared" si="2"/>
        <v>0</v>
      </c>
      <c r="F64" s="2"/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1</v>
      </c>
      <c r="V64" s="6">
        <v>1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2">
        <f t="shared" si="6"/>
        <v>0</v>
      </c>
      <c r="BH64" s="6">
        <v>300</v>
      </c>
      <c r="BI64" s="6">
        <f t="shared" si="7"/>
        <v>300</v>
      </c>
      <c r="BJ64" s="6">
        <f t="shared" si="8"/>
        <v>300</v>
      </c>
      <c r="BK64" s="6">
        <f t="shared" si="9"/>
        <v>0</v>
      </c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</row>
    <row r="65" spans="1:83" ht="15.75" customHeight="1" x14ac:dyDescent="0.2">
      <c r="A65" s="26" t="s">
        <v>132</v>
      </c>
      <c r="B65" s="6" t="s">
        <v>50</v>
      </c>
      <c r="C65" s="6">
        <f t="shared" si="0"/>
        <v>1</v>
      </c>
      <c r="D65" s="6">
        <f t="shared" si="1"/>
        <v>1</v>
      </c>
      <c r="E65" s="6">
        <f t="shared" si="2"/>
        <v>0</v>
      </c>
      <c r="F65" s="2"/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1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2">
        <f t="shared" si="6"/>
        <v>0</v>
      </c>
      <c r="BH65" s="6">
        <v>600</v>
      </c>
      <c r="BI65" s="6">
        <f t="shared" si="7"/>
        <v>600</v>
      </c>
      <c r="BJ65" s="6">
        <f t="shared" si="8"/>
        <v>600</v>
      </c>
      <c r="BK65" s="6">
        <f t="shared" si="9"/>
        <v>0</v>
      </c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</row>
    <row r="66" spans="1:83" ht="15.75" customHeight="1" x14ac:dyDescent="0.2">
      <c r="A66" s="26" t="s">
        <v>133</v>
      </c>
      <c r="B66" s="6" t="s">
        <v>50</v>
      </c>
      <c r="C66" s="6">
        <f t="shared" si="0"/>
        <v>1</v>
      </c>
      <c r="D66" s="6">
        <f t="shared" si="1"/>
        <v>1</v>
      </c>
      <c r="E66" s="6">
        <f t="shared" si="2"/>
        <v>0</v>
      </c>
      <c r="F66" s="2"/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1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2">
        <f t="shared" si="6"/>
        <v>0</v>
      </c>
      <c r="BH66" s="6">
        <v>25</v>
      </c>
      <c r="BI66" s="6">
        <f t="shared" si="7"/>
        <v>25</v>
      </c>
      <c r="BJ66" s="6">
        <f t="shared" si="8"/>
        <v>25</v>
      </c>
      <c r="BK66" s="6">
        <f t="shared" si="9"/>
        <v>0</v>
      </c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</row>
    <row r="67" spans="1:83" ht="15.75" customHeight="1" x14ac:dyDescent="0.2">
      <c r="A67" s="26" t="s">
        <v>134</v>
      </c>
      <c r="B67" s="6" t="s">
        <v>50</v>
      </c>
      <c r="C67" s="6">
        <f t="shared" si="0"/>
        <v>1</v>
      </c>
      <c r="D67" s="6">
        <f t="shared" si="1"/>
        <v>1</v>
      </c>
      <c r="E67" s="6">
        <f t="shared" si="2"/>
        <v>0</v>
      </c>
      <c r="F67" s="2"/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1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2">
        <f t="shared" si="6"/>
        <v>0</v>
      </c>
      <c r="BH67" s="6">
        <v>15</v>
      </c>
      <c r="BI67" s="6">
        <f t="shared" si="7"/>
        <v>15</v>
      </c>
      <c r="BJ67" s="6">
        <f t="shared" si="8"/>
        <v>15</v>
      </c>
      <c r="BK67" s="6">
        <f t="shared" si="9"/>
        <v>0</v>
      </c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</row>
    <row r="68" spans="1:83" ht="15.75" customHeight="1" x14ac:dyDescent="0.2">
      <c r="A68" s="26" t="s">
        <v>135</v>
      </c>
      <c r="B68" s="6" t="s">
        <v>50</v>
      </c>
      <c r="C68" s="6">
        <f t="shared" si="0"/>
        <v>1</v>
      </c>
      <c r="D68" s="6">
        <f t="shared" si="1"/>
        <v>1</v>
      </c>
      <c r="E68" s="6">
        <f t="shared" si="2"/>
        <v>0</v>
      </c>
      <c r="F68" s="2"/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1</v>
      </c>
      <c r="V68" s="6">
        <v>1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2">
        <f t="shared" si="6"/>
        <v>0</v>
      </c>
      <c r="BH68" s="6">
        <v>50</v>
      </c>
      <c r="BI68" s="6">
        <f t="shared" si="7"/>
        <v>50</v>
      </c>
      <c r="BJ68" s="6">
        <f t="shared" si="8"/>
        <v>50</v>
      </c>
      <c r="BK68" s="6">
        <f t="shared" si="9"/>
        <v>0</v>
      </c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</row>
    <row r="69" spans="1:83" ht="15.75" customHeight="1" x14ac:dyDescent="0.2">
      <c r="A69" s="26" t="s">
        <v>136</v>
      </c>
      <c r="B69" s="6" t="s">
        <v>50</v>
      </c>
      <c r="C69" s="6">
        <f t="shared" si="0"/>
        <v>1</v>
      </c>
      <c r="D69" s="6">
        <f t="shared" si="1"/>
        <v>1</v>
      </c>
      <c r="E69" s="6">
        <f t="shared" si="2"/>
        <v>0</v>
      </c>
      <c r="F69" s="2"/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</v>
      </c>
      <c r="V69" s="6">
        <v>1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2">
        <f t="shared" si="6"/>
        <v>0</v>
      </c>
      <c r="BH69" s="6">
        <v>30</v>
      </c>
      <c r="BI69" s="6">
        <f t="shared" si="7"/>
        <v>30</v>
      </c>
      <c r="BJ69" s="6">
        <f t="shared" si="8"/>
        <v>30</v>
      </c>
      <c r="BK69" s="6">
        <f t="shared" si="9"/>
        <v>0</v>
      </c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</row>
    <row r="70" spans="1:83" ht="15.75" customHeight="1" x14ac:dyDescent="0.2">
      <c r="A70" s="26" t="s">
        <v>137</v>
      </c>
      <c r="B70" s="6" t="s">
        <v>50</v>
      </c>
      <c r="C70" s="6">
        <f t="shared" si="0"/>
        <v>1</v>
      </c>
      <c r="D70" s="6">
        <f t="shared" si="1"/>
        <v>1</v>
      </c>
      <c r="E70" s="6">
        <f t="shared" si="2"/>
        <v>0</v>
      </c>
      <c r="F70" s="2"/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1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2">
        <f t="shared" si="6"/>
        <v>0</v>
      </c>
      <c r="BH70" s="6">
        <v>25</v>
      </c>
      <c r="BI70" s="6">
        <f t="shared" si="7"/>
        <v>25</v>
      </c>
      <c r="BJ70" s="6">
        <f t="shared" si="8"/>
        <v>25</v>
      </c>
      <c r="BK70" s="6">
        <f t="shared" si="9"/>
        <v>0</v>
      </c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</row>
    <row r="71" spans="1:83" ht="15.75" customHeight="1" x14ac:dyDescent="0.2">
      <c r="A71" s="26" t="s">
        <v>138</v>
      </c>
      <c r="B71" s="6" t="s">
        <v>50</v>
      </c>
      <c r="C71" s="6">
        <f t="shared" si="0"/>
        <v>1</v>
      </c>
      <c r="D71" s="6">
        <f t="shared" si="1"/>
        <v>1</v>
      </c>
      <c r="E71" s="6">
        <f t="shared" si="2"/>
        <v>0</v>
      </c>
      <c r="F71" s="2"/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1</v>
      </c>
      <c r="V71" s="6">
        <v>1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2">
        <f t="shared" si="6"/>
        <v>0</v>
      </c>
      <c r="BH71" s="6">
        <v>15</v>
      </c>
      <c r="BI71" s="6">
        <f t="shared" si="7"/>
        <v>15</v>
      </c>
      <c r="BJ71" s="6">
        <f t="shared" si="8"/>
        <v>15</v>
      </c>
      <c r="BK71" s="6">
        <f t="shared" si="9"/>
        <v>0</v>
      </c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</row>
    <row r="72" spans="1:83" ht="15.75" customHeight="1" x14ac:dyDescent="0.2">
      <c r="A72" s="26" t="s">
        <v>120</v>
      </c>
      <c r="B72" s="6" t="s">
        <v>50</v>
      </c>
      <c r="C72" s="6">
        <f t="shared" si="0"/>
        <v>1</v>
      </c>
      <c r="D72" s="6">
        <f t="shared" si="1"/>
        <v>1</v>
      </c>
      <c r="E72" s="6">
        <f t="shared" si="2"/>
        <v>0</v>
      </c>
      <c r="F72" s="2"/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1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2">
        <f t="shared" si="6"/>
        <v>0</v>
      </c>
      <c r="BH72" s="6">
        <v>80</v>
      </c>
      <c r="BI72" s="6">
        <f t="shared" si="7"/>
        <v>80</v>
      </c>
      <c r="BJ72" s="6">
        <f t="shared" si="8"/>
        <v>80</v>
      </c>
      <c r="BK72" s="6">
        <f t="shared" si="9"/>
        <v>0</v>
      </c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</row>
    <row r="73" spans="1:83" ht="15.75" customHeight="1" x14ac:dyDescent="0.2">
      <c r="A73" s="26" t="s">
        <v>139</v>
      </c>
      <c r="B73" s="6" t="s">
        <v>50</v>
      </c>
      <c r="C73" s="6">
        <f t="shared" si="0"/>
        <v>1</v>
      </c>
      <c r="D73" s="6">
        <f t="shared" si="1"/>
        <v>1</v>
      </c>
      <c r="E73" s="6">
        <f t="shared" si="2"/>
        <v>0</v>
      </c>
      <c r="F73" s="2"/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1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2">
        <f t="shared" si="6"/>
        <v>0</v>
      </c>
      <c r="BH73" s="6">
        <v>40</v>
      </c>
      <c r="BI73" s="6">
        <f t="shared" si="7"/>
        <v>40</v>
      </c>
      <c r="BJ73" s="6">
        <f t="shared" si="8"/>
        <v>40</v>
      </c>
      <c r="BK73" s="6">
        <f t="shared" si="9"/>
        <v>0</v>
      </c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</row>
    <row r="74" spans="1:83" ht="15.75" customHeight="1" x14ac:dyDescent="0.2">
      <c r="A74" s="26" t="s">
        <v>140</v>
      </c>
      <c r="B74" s="6" t="s">
        <v>50</v>
      </c>
      <c r="C74" s="6">
        <f t="shared" si="0"/>
        <v>1</v>
      </c>
      <c r="D74" s="6">
        <f t="shared" si="1"/>
        <v>1</v>
      </c>
      <c r="E74" s="6">
        <f t="shared" si="2"/>
        <v>0</v>
      </c>
      <c r="F74" s="2"/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1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2">
        <f t="shared" si="6"/>
        <v>0</v>
      </c>
      <c r="BH74" s="6">
        <v>600</v>
      </c>
      <c r="BI74" s="6">
        <f t="shared" si="7"/>
        <v>600</v>
      </c>
      <c r="BJ74" s="6">
        <f t="shared" si="8"/>
        <v>600</v>
      </c>
      <c r="BK74" s="6">
        <f t="shared" si="9"/>
        <v>0</v>
      </c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1:83" ht="15.75" customHeight="1" x14ac:dyDescent="0.2">
      <c r="A75" s="26" t="s">
        <v>141</v>
      </c>
      <c r="B75" s="6" t="s">
        <v>50</v>
      </c>
      <c r="C75" s="6">
        <f t="shared" si="0"/>
        <v>1</v>
      </c>
      <c r="D75" s="6">
        <f t="shared" si="1"/>
        <v>1</v>
      </c>
      <c r="E75" s="6">
        <f t="shared" si="2"/>
        <v>0</v>
      </c>
      <c r="F75" s="2"/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1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2">
        <f t="shared" si="6"/>
        <v>0</v>
      </c>
      <c r="BH75" s="6">
        <v>300</v>
      </c>
      <c r="BI75" s="6">
        <f t="shared" si="7"/>
        <v>300</v>
      </c>
      <c r="BJ75" s="6">
        <f t="shared" si="8"/>
        <v>300</v>
      </c>
      <c r="BK75" s="6">
        <f t="shared" si="9"/>
        <v>0</v>
      </c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1:83" ht="15.75" customHeight="1" x14ac:dyDescent="0.2">
      <c r="A76" s="26" t="s">
        <v>142</v>
      </c>
      <c r="B76" s="6" t="s">
        <v>50</v>
      </c>
      <c r="C76" s="6">
        <f t="shared" si="0"/>
        <v>1</v>
      </c>
      <c r="D76" s="6">
        <f t="shared" si="1"/>
        <v>1</v>
      </c>
      <c r="E76" s="6">
        <f t="shared" si="2"/>
        <v>0</v>
      </c>
      <c r="F76" s="2"/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1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2">
        <f t="shared" si="6"/>
        <v>0</v>
      </c>
      <c r="BH76" s="6">
        <v>44</v>
      </c>
      <c r="BI76" s="6">
        <f t="shared" si="7"/>
        <v>44</v>
      </c>
      <c r="BJ76" s="6">
        <f t="shared" si="8"/>
        <v>44</v>
      </c>
      <c r="BK76" s="6">
        <f t="shared" si="9"/>
        <v>0</v>
      </c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</row>
    <row r="77" spans="1:83" ht="15.75" customHeight="1" x14ac:dyDescent="0.2">
      <c r="A77" s="26" t="s">
        <v>143</v>
      </c>
      <c r="B77" s="6" t="s">
        <v>50</v>
      </c>
      <c r="C77" s="6">
        <f t="shared" si="0"/>
        <v>1</v>
      </c>
      <c r="D77" s="6">
        <f t="shared" si="1"/>
        <v>1</v>
      </c>
      <c r="E77" s="6">
        <f t="shared" si="2"/>
        <v>0</v>
      </c>
      <c r="F77" s="2"/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1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2">
        <f t="shared" si="6"/>
        <v>0</v>
      </c>
      <c r="BH77" s="6">
        <v>100</v>
      </c>
      <c r="BI77" s="6">
        <f t="shared" si="7"/>
        <v>100</v>
      </c>
      <c r="BJ77" s="6">
        <f t="shared" si="8"/>
        <v>100</v>
      </c>
      <c r="BK77" s="6">
        <f t="shared" si="9"/>
        <v>0</v>
      </c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</row>
    <row r="78" spans="1:83" ht="15.75" customHeight="1" x14ac:dyDescent="0.2">
      <c r="A78" s="26" t="s">
        <v>144</v>
      </c>
      <c r="B78" s="6" t="s">
        <v>50</v>
      </c>
      <c r="C78" s="6">
        <f t="shared" si="0"/>
        <v>1</v>
      </c>
      <c r="D78" s="6">
        <f t="shared" si="1"/>
        <v>1</v>
      </c>
      <c r="E78" s="6">
        <f t="shared" si="2"/>
        <v>0</v>
      </c>
      <c r="F78" s="2"/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2">
        <f t="shared" si="6"/>
        <v>0</v>
      </c>
      <c r="BH78" s="6">
        <v>30</v>
      </c>
      <c r="BI78" s="6">
        <f t="shared" si="7"/>
        <v>30</v>
      </c>
      <c r="BJ78" s="6">
        <f t="shared" si="8"/>
        <v>30</v>
      </c>
      <c r="BK78" s="6">
        <f t="shared" si="9"/>
        <v>0</v>
      </c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ht="15.75" customHeight="1" x14ac:dyDescent="0.2">
      <c r="A79" s="26" t="s">
        <v>145</v>
      </c>
      <c r="B79" s="6" t="s">
        <v>50</v>
      </c>
      <c r="C79" s="6">
        <f t="shared" si="0"/>
        <v>1</v>
      </c>
      <c r="D79" s="6">
        <f t="shared" si="1"/>
        <v>1</v>
      </c>
      <c r="E79" s="6">
        <f t="shared" si="2"/>
        <v>0</v>
      </c>
      <c r="F79" s="2"/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</v>
      </c>
      <c r="V79" s="6">
        <v>1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2">
        <f t="shared" si="6"/>
        <v>0</v>
      </c>
      <c r="BH79" s="6">
        <v>20</v>
      </c>
      <c r="BI79" s="6">
        <f t="shared" si="7"/>
        <v>20</v>
      </c>
      <c r="BJ79" s="6">
        <f t="shared" si="8"/>
        <v>20</v>
      </c>
      <c r="BK79" s="6">
        <f t="shared" si="9"/>
        <v>0</v>
      </c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</row>
    <row r="80" spans="1:83" ht="15.75" customHeight="1" x14ac:dyDescent="0.2">
      <c r="A80" s="26" t="s">
        <v>146</v>
      </c>
      <c r="B80" s="6" t="s">
        <v>50</v>
      </c>
      <c r="C80" s="6">
        <f t="shared" si="0"/>
        <v>1</v>
      </c>
      <c r="D80" s="6">
        <f t="shared" si="1"/>
        <v>1</v>
      </c>
      <c r="E80" s="6">
        <f t="shared" si="2"/>
        <v>0</v>
      </c>
      <c r="F80" s="2"/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1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2">
        <f t="shared" si="6"/>
        <v>0</v>
      </c>
      <c r="BH80" s="6">
        <v>40</v>
      </c>
      <c r="BI80" s="6">
        <f t="shared" si="7"/>
        <v>40</v>
      </c>
      <c r="BJ80" s="6">
        <f t="shared" si="8"/>
        <v>40</v>
      </c>
      <c r="BK80" s="6">
        <f t="shared" si="9"/>
        <v>0</v>
      </c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</row>
    <row r="81" spans="1:83" ht="15.75" customHeight="1" x14ac:dyDescent="0.2">
      <c r="A81" s="26" t="s">
        <v>147</v>
      </c>
      <c r="B81" s="6" t="s">
        <v>50</v>
      </c>
      <c r="C81" s="6">
        <f t="shared" si="0"/>
        <v>1</v>
      </c>
      <c r="D81" s="6">
        <f t="shared" si="1"/>
        <v>1</v>
      </c>
      <c r="E81" s="6">
        <f t="shared" si="2"/>
        <v>0</v>
      </c>
      <c r="F81" s="2"/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</v>
      </c>
      <c r="V81" s="6">
        <v>1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2">
        <f t="shared" si="6"/>
        <v>0</v>
      </c>
      <c r="BH81" s="6">
        <v>2500</v>
      </c>
      <c r="BI81" s="6">
        <f t="shared" si="7"/>
        <v>2500</v>
      </c>
      <c r="BJ81" s="6">
        <f t="shared" si="8"/>
        <v>2500</v>
      </c>
      <c r="BK81" s="6">
        <f t="shared" si="9"/>
        <v>0</v>
      </c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</row>
    <row r="82" spans="1:83" ht="15.75" customHeight="1" x14ac:dyDescent="0.2">
      <c r="A82" s="26" t="s">
        <v>148</v>
      </c>
      <c r="B82" s="6" t="s">
        <v>50</v>
      </c>
      <c r="C82" s="6">
        <f t="shared" si="0"/>
        <v>1</v>
      </c>
      <c r="D82" s="6">
        <f t="shared" si="1"/>
        <v>1</v>
      </c>
      <c r="E82" s="6">
        <f t="shared" si="2"/>
        <v>0</v>
      </c>
      <c r="F82" s="2"/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2">
        <f t="shared" si="6"/>
        <v>0</v>
      </c>
      <c r="BH82" s="6">
        <v>38.5</v>
      </c>
      <c r="BI82" s="6">
        <f t="shared" si="7"/>
        <v>38.5</v>
      </c>
      <c r="BJ82" s="6">
        <f t="shared" si="8"/>
        <v>38.5</v>
      </c>
      <c r="BK82" s="6">
        <f t="shared" si="9"/>
        <v>0</v>
      </c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</row>
    <row r="83" spans="1:83" ht="15.75" customHeight="1" x14ac:dyDescent="0.2">
      <c r="A83" s="26" t="s">
        <v>149</v>
      </c>
      <c r="B83" s="6" t="s">
        <v>50</v>
      </c>
      <c r="C83" s="6">
        <f t="shared" si="0"/>
        <v>1</v>
      </c>
      <c r="D83" s="6">
        <f t="shared" si="1"/>
        <v>1</v>
      </c>
      <c r="E83" s="6">
        <f t="shared" si="2"/>
        <v>0</v>
      </c>
      <c r="F83" s="2"/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1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2">
        <f t="shared" si="6"/>
        <v>0</v>
      </c>
      <c r="BH83" s="6">
        <v>220</v>
      </c>
      <c r="BI83" s="6">
        <f t="shared" si="7"/>
        <v>220</v>
      </c>
      <c r="BJ83" s="6">
        <f t="shared" si="8"/>
        <v>220</v>
      </c>
      <c r="BK83" s="6">
        <f t="shared" si="9"/>
        <v>0</v>
      </c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</row>
    <row r="84" spans="1:83" ht="15.75" customHeight="1" x14ac:dyDescent="0.2">
      <c r="A84" s="26" t="s">
        <v>150</v>
      </c>
      <c r="B84" s="6" t="s">
        <v>50</v>
      </c>
      <c r="C84" s="6">
        <f t="shared" si="0"/>
        <v>1</v>
      </c>
      <c r="D84" s="6">
        <f t="shared" si="1"/>
        <v>1</v>
      </c>
      <c r="E84" s="6">
        <f t="shared" si="2"/>
        <v>0</v>
      </c>
      <c r="F84" s="2"/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1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2">
        <f t="shared" si="6"/>
        <v>0</v>
      </c>
      <c r="BH84" s="6">
        <v>50</v>
      </c>
      <c r="BI84" s="6">
        <f t="shared" si="7"/>
        <v>50</v>
      </c>
      <c r="BJ84" s="6">
        <f t="shared" si="8"/>
        <v>50</v>
      </c>
      <c r="BK84" s="6">
        <f t="shared" si="9"/>
        <v>0</v>
      </c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</row>
    <row r="85" spans="1:83" ht="15.75" customHeight="1" x14ac:dyDescent="0.2">
      <c r="A85" s="26" t="s">
        <v>151</v>
      </c>
      <c r="B85" s="6" t="s">
        <v>50</v>
      </c>
      <c r="C85" s="6">
        <f t="shared" si="0"/>
        <v>1</v>
      </c>
      <c r="D85" s="6">
        <f t="shared" si="1"/>
        <v>1</v>
      </c>
      <c r="E85" s="6">
        <f t="shared" si="2"/>
        <v>0</v>
      </c>
      <c r="F85" s="2"/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1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2">
        <f t="shared" si="6"/>
        <v>0</v>
      </c>
      <c r="BH85" s="6">
        <v>30</v>
      </c>
      <c r="BI85" s="6">
        <f t="shared" si="7"/>
        <v>30</v>
      </c>
      <c r="BJ85" s="6">
        <f t="shared" si="8"/>
        <v>30</v>
      </c>
      <c r="BK85" s="6">
        <f t="shared" si="9"/>
        <v>0</v>
      </c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</row>
    <row r="86" spans="1:83" ht="15.75" customHeight="1" x14ac:dyDescent="0.2">
      <c r="A86" s="27" t="s">
        <v>152</v>
      </c>
      <c r="B86" s="6" t="s">
        <v>50</v>
      </c>
      <c r="C86" s="6">
        <f t="shared" si="0"/>
        <v>202</v>
      </c>
      <c r="D86" s="6">
        <f t="shared" si="1"/>
        <v>202</v>
      </c>
      <c r="E86" s="6">
        <f t="shared" si="2"/>
        <v>0</v>
      </c>
      <c r="F86" s="6"/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202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202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2">
        <f t="shared" si="6"/>
        <v>0</v>
      </c>
      <c r="BH86" s="6">
        <v>24.56</v>
      </c>
      <c r="BI86" s="6">
        <f t="shared" si="7"/>
        <v>4961.12</v>
      </c>
      <c r="BJ86" s="6">
        <f t="shared" si="8"/>
        <v>4961.12</v>
      </c>
      <c r="BK86" s="6">
        <f t="shared" si="9"/>
        <v>0</v>
      </c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</row>
    <row r="87" spans="1:83" ht="15.75" customHeight="1" x14ac:dyDescent="0.2">
      <c r="A87" s="28" t="s">
        <v>153</v>
      </c>
      <c r="B87" s="6" t="s">
        <v>50</v>
      </c>
      <c r="C87" s="6">
        <f t="shared" si="0"/>
        <v>4</v>
      </c>
      <c r="D87" s="6">
        <f t="shared" si="1"/>
        <v>4</v>
      </c>
      <c r="E87" s="6">
        <f t="shared" si="2"/>
        <v>0</v>
      </c>
      <c r="F87" s="6"/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4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4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2">
        <f t="shared" si="6"/>
        <v>0</v>
      </c>
      <c r="BH87" s="6">
        <v>35</v>
      </c>
      <c r="BI87" s="6">
        <f t="shared" si="7"/>
        <v>140</v>
      </c>
      <c r="BJ87" s="6">
        <f t="shared" si="8"/>
        <v>140</v>
      </c>
      <c r="BK87" s="6">
        <f t="shared" si="9"/>
        <v>0</v>
      </c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1:83" ht="15.75" customHeight="1" x14ac:dyDescent="0.2">
      <c r="A88" s="28" t="s">
        <v>154</v>
      </c>
      <c r="B88" s="6" t="s">
        <v>50</v>
      </c>
      <c r="C88" s="6">
        <f t="shared" si="0"/>
        <v>5</v>
      </c>
      <c r="D88" s="6">
        <f t="shared" si="1"/>
        <v>5</v>
      </c>
      <c r="E88" s="6">
        <f t="shared" si="2"/>
        <v>0</v>
      </c>
      <c r="F88" s="6"/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5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5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2">
        <f t="shared" si="6"/>
        <v>0</v>
      </c>
      <c r="BH88" s="6">
        <v>12</v>
      </c>
      <c r="BI88" s="6">
        <f t="shared" si="7"/>
        <v>60</v>
      </c>
      <c r="BJ88" s="6">
        <f t="shared" si="8"/>
        <v>60</v>
      </c>
      <c r="BK88" s="6">
        <f t="shared" si="9"/>
        <v>0</v>
      </c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1:83" ht="15.75" customHeight="1" x14ac:dyDescent="0.2">
      <c r="A89" s="3" t="s">
        <v>155</v>
      </c>
      <c r="B89" s="6" t="s">
        <v>50</v>
      </c>
      <c r="C89" s="6">
        <f t="shared" si="0"/>
        <v>292100</v>
      </c>
      <c r="D89" s="6">
        <f t="shared" si="1"/>
        <v>100</v>
      </c>
      <c r="E89" s="6">
        <f t="shared" si="2"/>
        <v>292000</v>
      </c>
      <c r="F89" s="6" t="s">
        <v>16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100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100</v>
      </c>
      <c r="AK89" s="6">
        <v>292000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2">
        <f t="shared" si="6"/>
        <v>292000</v>
      </c>
      <c r="BH89" s="6">
        <v>40</v>
      </c>
      <c r="BI89" s="6">
        <f t="shared" si="7"/>
        <v>11684000</v>
      </c>
      <c r="BJ89" s="6">
        <f t="shared" si="8"/>
        <v>4000</v>
      </c>
      <c r="BK89" s="6">
        <f t="shared" si="9"/>
        <v>11680000</v>
      </c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1:83" ht="15.75" customHeight="1" x14ac:dyDescent="0.2">
      <c r="A90" s="28" t="s">
        <v>156</v>
      </c>
      <c r="B90" s="6" t="s">
        <v>50</v>
      </c>
      <c r="C90" s="6">
        <f t="shared" si="0"/>
        <v>20</v>
      </c>
      <c r="D90" s="6">
        <f t="shared" si="1"/>
        <v>20</v>
      </c>
      <c r="E90" s="6">
        <f t="shared" si="2"/>
        <v>0</v>
      </c>
      <c r="F90" s="6"/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20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20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2">
        <f t="shared" si="6"/>
        <v>0</v>
      </c>
      <c r="BH90" s="6">
        <v>0.3</v>
      </c>
      <c r="BI90" s="6">
        <f t="shared" si="7"/>
        <v>6</v>
      </c>
      <c r="BJ90" s="6">
        <f t="shared" si="8"/>
        <v>6</v>
      </c>
      <c r="BK90" s="6">
        <f t="shared" si="9"/>
        <v>0</v>
      </c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1:83" ht="15.75" customHeight="1" x14ac:dyDescent="0.2">
      <c r="A91" s="6" t="s">
        <v>157</v>
      </c>
      <c r="B91" s="6" t="s">
        <v>50</v>
      </c>
      <c r="C91" s="6">
        <f t="shared" si="0"/>
        <v>225</v>
      </c>
      <c r="D91" s="6">
        <f t="shared" si="1"/>
        <v>0</v>
      </c>
      <c r="E91" s="6">
        <f t="shared" si="2"/>
        <v>225</v>
      </c>
      <c r="F91" s="6" t="s">
        <v>16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225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2">
        <f t="shared" si="6"/>
        <v>225</v>
      </c>
      <c r="BH91" s="6">
        <v>2</v>
      </c>
      <c r="BI91" s="6">
        <f t="shared" si="7"/>
        <v>450</v>
      </c>
      <c r="BJ91" s="6">
        <f t="shared" si="8"/>
        <v>0</v>
      </c>
      <c r="BK91" s="6">
        <f t="shared" si="9"/>
        <v>450</v>
      </c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</row>
    <row r="92" spans="1:83" ht="15.75" customHeight="1" x14ac:dyDescent="0.2">
      <c r="A92" s="28" t="s">
        <v>158</v>
      </c>
      <c r="B92" s="28" t="s">
        <v>50</v>
      </c>
      <c r="C92" s="6">
        <f t="shared" si="0"/>
        <v>1300</v>
      </c>
      <c r="D92" s="6">
        <f t="shared" si="1"/>
        <v>1300</v>
      </c>
      <c r="E92" s="6">
        <f t="shared" si="2"/>
        <v>0</v>
      </c>
      <c r="F92" s="2"/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25">
        <v>1300</v>
      </c>
      <c r="N92" s="25">
        <v>1300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2">
        <f t="shared" si="6"/>
        <v>0</v>
      </c>
      <c r="BH92" s="25">
        <v>10</v>
      </c>
      <c r="BI92" s="6">
        <f t="shared" si="7"/>
        <v>13000</v>
      </c>
      <c r="BJ92" s="6">
        <f t="shared" si="8"/>
        <v>13000</v>
      </c>
      <c r="BK92" s="6">
        <f t="shared" si="9"/>
        <v>0</v>
      </c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</row>
    <row r="93" spans="1:83" ht="15.75" customHeight="1" x14ac:dyDescent="0.2">
      <c r="A93" s="28" t="s">
        <v>159</v>
      </c>
      <c r="B93" s="28" t="s">
        <v>50</v>
      </c>
      <c r="C93" s="6">
        <f t="shared" si="0"/>
        <v>9630</v>
      </c>
      <c r="D93" s="6">
        <f t="shared" si="1"/>
        <v>9630</v>
      </c>
      <c r="E93" s="6">
        <f t="shared" si="2"/>
        <v>0</v>
      </c>
      <c r="F93" s="2"/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25">
        <v>9630</v>
      </c>
      <c r="N93" s="25">
        <v>9630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2">
        <f t="shared" si="6"/>
        <v>0</v>
      </c>
      <c r="BH93" s="25">
        <v>1.5</v>
      </c>
      <c r="BI93" s="6">
        <f t="shared" si="7"/>
        <v>14445</v>
      </c>
      <c r="BJ93" s="6">
        <f t="shared" si="8"/>
        <v>14445</v>
      </c>
      <c r="BK93" s="6">
        <f t="shared" si="9"/>
        <v>0</v>
      </c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</row>
    <row r="94" spans="1:83" ht="15.75" customHeight="1" x14ac:dyDescent="0.2">
      <c r="A94" s="28" t="s">
        <v>160</v>
      </c>
      <c r="B94" s="28" t="s">
        <v>50</v>
      </c>
      <c r="C94" s="6">
        <f t="shared" si="0"/>
        <v>3000</v>
      </c>
      <c r="D94" s="6">
        <f t="shared" si="1"/>
        <v>3000</v>
      </c>
      <c r="E94" s="6">
        <f t="shared" si="2"/>
        <v>0</v>
      </c>
      <c r="F94" s="2"/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25">
        <v>3000</v>
      </c>
      <c r="N94" s="25">
        <v>3000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2">
        <f t="shared" si="6"/>
        <v>0</v>
      </c>
      <c r="BH94" s="25">
        <v>0.4</v>
      </c>
      <c r="BI94" s="6">
        <f t="shared" si="7"/>
        <v>1200</v>
      </c>
      <c r="BJ94" s="6">
        <f t="shared" si="8"/>
        <v>1200</v>
      </c>
      <c r="BK94" s="6">
        <f t="shared" si="9"/>
        <v>0</v>
      </c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</row>
    <row r="95" spans="1:83" ht="15.75" customHeight="1" x14ac:dyDescent="0.2">
      <c r="A95" s="28" t="s">
        <v>161</v>
      </c>
      <c r="B95" s="28" t="s">
        <v>50</v>
      </c>
      <c r="C95" s="6">
        <f t="shared" si="0"/>
        <v>30</v>
      </c>
      <c r="D95" s="6">
        <f t="shared" si="1"/>
        <v>30</v>
      </c>
      <c r="E95" s="6">
        <f t="shared" si="2"/>
        <v>0</v>
      </c>
      <c r="F95" s="2"/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25">
        <v>30</v>
      </c>
      <c r="N95" s="25">
        <v>30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2">
        <f t="shared" si="6"/>
        <v>0</v>
      </c>
      <c r="BH95" s="25">
        <v>2</v>
      </c>
      <c r="BI95" s="6">
        <f t="shared" si="7"/>
        <v>60</v>
      </c>
      <c r="BJ95" s="6">
        <f t="shared" si="8"/>
        <v>60</v>
      </c>
      <c r="BK95" s="6">
        <f t="shared" si="9"/>
        <v>0</v>
      </c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</row>
    <row r="96" spans="1:83" ht="15.75" customHeight="1" x14ac:dyDescent="0.2">
      <c r="A96" s="28" t="s">
        <v>161</v>
      </c>
      <c r="B96" s="28" t="s">
        <v>50</v>
      </c>
      <c r="C96" s="6">
        <f t="shared" si="0"/>
        <v>65</v>
      </c>
      <c r="D96" s="6">
        <f t="shared" si="1"/>
        <v>65</v>
      </c>
      <c r="E96" s="6">
        <f t="shared" si="2"/>
        <v>0</v>
      </c>
      <c r="F96" s="2"/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25">
        <v>65</v>
      </c>
      <c r="N96" s="25">
        <v>65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2">
        <f t="shared" si="6"/>
        <v>0</v>
      </c>
      <c r="BH96" s="25">
        <v>2</v>
      </c>
      <c r="BI96" s="6">
        <f t="shared" si="7"/>
        <v>130</v>
      </c>
      <c r="BJ96" s="6">
        <f t="shared" si="8"/>
        <v>130</v>
      </c>
      <c r="BK96" s="6">
        <f t="shared" si="9"/>
        <v>0</v>
      </c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</row>
    <row r="97" spans="1:83" ht="15.75" customHeight="1" x14ac:dyDescent="0.2">
      <c r="A97" s="28" t="s">
        <v>162</v>
      </c>
      <c r="B97" s="28" t="s">
        <v>50</v>
      </c>
      <c r="C97" s="6">
        <f t="shared" si="0"/>
        <v>30</v>
      </c>
      <c r="D97" s="6">
        <f t="shared" si="1"/>
        <v>30</v>
      </c>
      <c r="E97" s="6">
        <f t="shared" si="2"/>
        <v>0</v>
      </c>
      <c r="F97" s="2"/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25">
        <v>30</v>
      </c>
      <c r="N97" s="25">
        <v>30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2">
        <f t="shared" si="6"/>
        <v>0</v>
      </c>
      <c r="BH97" s="25">
        <v>3</v>
      </c>
      <c r="BI97" s="6">
        <f t="shared" si="7"/>
        <v>90</v>
      </c>
      <c r="BJ97" s="6">
        <f t="shared" si="8"/>
        <v>90</v>
      </c>
      <c r="BK97" s="6">
        <f t="shared" si="9"/>
        <v>0</v>
      </c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</row>
    <row r="98" spans="1:83" ht="15.75" customHeight="1" x14ac:dyDescent="0.2">
      <c r="A98" s="28" t="s">
        <v>163</v>
      </c>
      <c r="B98" s="28" t="s">
        <v>50</v>
      </c>
      <c r="C98" s="6">
        <f t="shared" si="0"/>
        <v>400</v>
      </c>
      <c r="D98" s="6">
        <f t="shared" si="1"/>
        <v>400</v>
      </c>
      <c r="E98" s="6">
        <f t="shared" si="2"/>
        <v>0</v>
      </c>
      <c r="F98" s="2"/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25">
        <v>400</v>
      </c>
      <c r="N98" s="25">
        <v>400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2">
        <f t="shared" si="6"/>
        <v>0</v>
      </c>
      <c r="BH98" s="25">
        <v>1</v>
      </c>
      <c r="BI98" s="6">
        <f t="shared" si="7"/>
        <v>400</v>
      </c>
      <c r="BJ98" s="6">
        <f t="shared" si="8"/>
        <v>400</v>
      </c>
      <c r="BK98" s="6">
        <f t="shared" si="9"/>
        <v>0</v>
      </c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</row>
    <row r="99" spans="1:83" ht="15.75" customHeight="1" x14ac:dyDescent="0.2">
      <c r="A99" s="28" t="s">
        <v>164</v>
      </c>
      <c r="B99" s="28" t="s">
        <v>50</v>
      </c>
      <c r="C99" s="6">
        <f t="shared" si="0"/>
        <v>2400</v>
      </c>
      <c r="D99" s="6">
        <f t="shared" si="1"/>
        <v>2400</v>
      </c>
      <c r="E99" s="6">
        <f t="shared" si="2"/>
        <v>0</v>
      </c>
      <c r="F99" s="2"/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25">
        <v>2400</v>
      </c>
      <c r="N99" s="25">
        <v>2400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2">
        <f t="shared" si="6"/>
        <v>0</v>
      </c>
      <c r="BH99" s="25">
        <v>2</v>
      </c>
      <c r="BI99" s="6">
        <f t="shared" si="7"/>
        <v>4800</v>
      </c>
      <c r="BJ99" s="6">
        <f t="shared" si="8"/>
        <v>4800</v>
      </c>
      <c r="BK99" s="6">
        <f t="shared" si="9"/>
        <v>0</v>
      </c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</row>
    <row r="100" spans="1:83" ht="15.75" customHeight="1" x14ac:dyDescent="0.2">
      <c r="A100" s="28" t="s">
        <v>165</v>
      </c>
      <c r="B100" s="28" t="s">
        <v>50</v>
      </c>
      <c r="C100" s="6">
        <f t="shared" si="0"/>
        <v>100</v>
      </c>
      <c r="D100" s="6">
        <f t="shared" si="1"/>
        <v>100</v>
      </c>
      <c r="E100" s="6">
        <f t="shared" si="2"/>
        <v>0</v>
      </c>
      <c r="F100" s="2"/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25">
        <v>100</v>
      </c>
      <c r="N100" s="25">
        <v>100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2">
        <f t="shared" si="6"/>
        <v>0</v>
      </c>
      <c r="BH100" s="25">
        <v>1.5</v>
      </c>
      <c r="BI100" s="6">
        <f t="shared" si="7"/>
        <v>150</v>
      </c>
      <c r="BJ100" s="6">
        <f t="shared" si="8"/>
        <v>150</v>
      </c>
      <c r="BK100" s="6">
        <f t="shared" si="9"/>
        <v>0</v>
      </c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1:83" ht="15.75" customHeight="1" x14ac:dyDescent="0.2">
      <c r="A101" s="28" t="s">
        <v>166</v>
      </c>
      <c r="B101" s="28" t="s">
        <v>50</v>
      </c>
      <c r="C101" s="6">
        <f t="shared" si="0"/>
        <v>350</v>
      </c>
      <c r="D101" s="6">
        <f t="shared" si="1"/>
        <v>350</v>
      </c>
      <c r="E101" s="6">
        <f t="shared" si="2"/>
        <v>0</v>
      </c>
      <c r="F101" s="2"/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25">
        <v>350</v>
      </c>
      <c r="N101" s="25">
        <v>350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2">
        <f t="shared" si="6"/>
        <v>0</v>
      </c>
      <c r="BH101" s="25">
        <v>2</v>
      </c>
      <c r="BI101" s="6">
        <f t="shared" si="7"/>
        <v>700</v>
      </c>
      <c r="BJ101" s="6">
        <f t="shared" si="8"/>
        <v>700</v>
      </c>
      <c r="BK101" s="6">
        <f t="shared" si="9"/>
        <v>0</v>
      </c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</row>
    <row r="102" spans="1:83" ht="15.75" customHeight="1" x14ac:dyDescent="0.2">
      <c r="A102" s="28" t="s">
        <v>167</v>
      </c>
      <c r="B102" s="28" t="s">
        <v>50</v>
      </c>
      <c r="C102" s="6">
        <f t="shared" si="0"/>
        <v>200</v>
      </c>
      <c r="D102" s="6">
        <f t="shared" si="1"/>
        <v>200</v>
      </c>
      <c r="E102" s="6">
        <f t="shared" si="2"/>
        <v>0</v>
      </c>
      <c r="F102" s="2"/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25">
        <v>200</v>
      </c>
      <c r="N102" s="25">
        <v>200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2">
        <f t="shared" si="6"/>
        <v>0</v>
      </c>
      <c r="BH102" s="25">
        <v>2</v>
      </c>
      <c r="BI102" s="6">
        <f t="shared" si="7"/>
        <v>400</v>
      </c>
      <c r="BJ102" s="6">
        <f t="shared" si="8"/>
        <v>400</v>
      </c>
      <c r="BK102" s="6">
        <f t="shared" si="9"/>
        <v>0</v>
      </c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</row>
    <row r="103" spans="1:83" ht="15.75" customHeight="1" x14ac:dyDescent="0.2">
      <c r="A103" s="28" t="s">
        <v>168</v>
      </c>
      <c r="B103" s="28" t="s">
        <v>50</v>
      </c>
      <c r="C103" s="6">
        <f t="shared" si="0"/>
        <v>300</v>
      </c>
      <c r="D103" s="6">
        <f t="shared" si="1"/>
        <v>300</v>
      </c>
      <c r="E103" s="6">
        <f t="shared" si="2"/>
        <v>0</v>
      </c>
      <c r="F103" s="2"/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25">
        <v>300</v>
      </c>
      <c r="N103" s="25">
        <v>300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2">
        <f t="shared" si="6"/>
        <v>0</v>
      </c>
      <c r="BH103" s="25">
        <v>1.4</v>
      </c>
      <c r="BI103" s="6">
        <f t="shared" si="7"/>
        <v>420</v>
      </c>
      <c r="BJ103" s="6">
        <f t="shared" si="8"/>
        <v>420</v>
      </c>
      <c r="BK103" s="6">
        <f t="shared" si="9"/>
        <v>0</v>
      </c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1:83" ht="15.75" customHeight="1" x14ac:dyDescent="0.2">
      <c r="A104" s="28" t="s">
        <v>169</v>
      </c>
      <c r="B104" s="28" t="s">
        <v>50</v>
      </c>
      <c r="C104" s="6">
        <f t="shared" si="0"/>
        <v>100</v>
      </c>
      <c r="D104" s="6">
        <f t="shared" si="1"/>
        <v>100</v>
      </c>
      <c r="E104" s="6">
        <f t="shared" si="2"/>
        <v>0</v>
      </c>
      <c r="F104" s="2"/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25">
        <v>100</v>
      </c>
      <c r="N104" s="25">
        <v>100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2">
        <f t="shared" si="6"/>
        <v>0</v>
      </c>
      <c r="BH104" s="25">
        <v>1.4</v>
      </c>
      <c r="BI104" s="6">
        <f t="shared" si="7"/>
        <v>140</v>
      </c>
      <c r="BJ104" s="6">
        <f t="shared" si="8"/>
        <v>140</v>
      </c>
      <c r="BK104" s="6">
        <f t="shared" si="9"/>
        <v>0</v>
      </c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</row>
    <row r="105" spans="1:83" ht="15.75" customHeight="1" x14ac:dyDescent="0.2">
      <c r="A105" s="28" t="s">
        <v>169</v>
      </c>
      <c r="B105" s="28" t="s">
        <v>50</v>
      </c>
      <c r="C105" s="6">
        <f t="shared" si="0"/>
        <v>300</v>
      </c>
      <c r="D105" s="6">
        <f t="shared" si="1"/>
        <v>300</v>
      </c>
      <c r="E105" s="6">
        <f t="shared" si="2"/>
        <v>0</v>
      </c>
      <c r="F105" s="2"/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25">
        <v>300</v>
      </c>
      <c r="N105" s="25">
        <v>300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2">
        <f t="shared" si="6"/>
        <v>0</v>
      </c>
      <c r="BH105" s="25">
        <v>1.4</v>
      </c>
      <c r="BI105" s="6">
        <f t="shared" si="7"/>
        <v>420</v>
      </c>
      <c r="BJ105" s="6">
        <f t="shared" si="8"/>
        <v>420</v>
      </c>
      <c r="BK105" s="6">
        <f t="shared" si="9"/>
        <v>0</v>
      </c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</row>
    <row r="106" spans="1:83" ht="15.75" customHeight="1" x14ac:dyDescent="0.2">
      <c r="A106" s="28" t="s">
        <v>169</v>
      </c>
      <c r="B106" s="28" t="s">
        <v>50</v>
      </c>
      <c r="C106" s="6">
        <f t="shared" si="0"/>
        <v>400</v>
      </c>
      <c r="D106" s="6">
        <f t="shared" si="1"/>
        <v>400</v>
      </c>
      <c r="E106" s="6">
        <f t="shared" si="2"/>
        <v>0</v>
      </c>
      <c r="F106" s="2"/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25">
        <v>400</v>
      </c>
      <c r="N106" s="25">
        <v>400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2">
        <f t="shared" si="6"/>
        <v>0</v>
      </c>
      <c r="BH106" s="25">
        <v>1.4</v>
      </c>
      <c r="BI106" s="6">
        <f t="shared" si="7"/>
        <v>560</v>
      </c>
      <c r="BJ106" s="6">
        <f t="shared" si="8"/>
        <v>560</v>
      </c>
      <c r="BK106" s="6">
        <f t="shared" si="9"/>
        <v>0</v>
      </c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</row>
    <row r="107" spans="1:83" ht="15.75" customHeight="1" x14ac:dyDescent="0.2">
      <c r="A107" s="28" t="s">
        <v>170</v>
      </c>
      <c r="B107" s="28" t="s">
        <v>50</v>
      </c>
      <c r="C107" s="6">
        <f t="shared" si="0"/>
        <v>1500</v>
      </c>
      <c r="D107" s="6">
        <f t="shared" si="1"/>
        <v>1500</v>
      </c>
      <c r="E107" s="6">
        <f t="shared" si="2"/>
        <v>0</v>
      </c>
      <c r="F107" s="2"/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25">
        <v>1500</v>
      </c>
      <c r="N107" s="25">
        <v>1500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2">
        <f t="shared" si="6"/>
        <v>0</v>
      </c>
      <c r="BH107" s="25">
        <v>2</v>
      </c>
      <c r="BI107" s="6">
        <f t="shared" si="7"/>
        <v>3000</v>
      </c>
      <c r="BJ107" s="6">
        <f t="shared" si="8"/>
        <v>3000</v>
      </c>
      <c r="BK107" s="6">
        <f t="shared" si="9"/>
        <v>0</v>
      </c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</row>
    <row r="108" spans="1:83" ht="15.75" customHeight="1" x14ac:dyDescent="0.2">
      <c r="A108" s="28" t="s">
        <v>171</v>
      </c>
      <c r="B108" s="28" t="s">
        <v>50</v>
      </c>
      <c r="C108" s="6">
        <f t="shared" si="0"/>
        <v>700</v>
      </c>
      <c r="D108" s="6">
        <f t="shared" si="1"/>
        <v>700</v>
      </c>
      <c r="E108" s="6">
        <f t="shared" si="2"/>
        <v>0</v>
      </c>
      <c r="F108" s="2"/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25">
        <v>700</v>
      </c>
      <c r="N108" s="25">
        <v>700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2">
        <f t="shared" si="6"/>
        <v>0</v>
      </c>
      <c r="BH108" s="25">
        <v>1</v>
      </c>
      <c r="BI108" s="6">
        <f t="shared" si="7"/>
        <v>700</v>
      </c>
      <c r="BJ108" s="6">
        <f t="shared" si="8"/>
        <v>700</v>
      </c>
      <c r="BK108" s="6">
        <f t="shared" si="9"/>
        <v>0</v>
      </c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</row>
    <row r="109" spans="1:83" ht="15.75" customHeight="1" x14ac:dyDescent="0.2">
      <c r="A109" s="28" t="s">
        <v>172</v>
      </c>
      <c r="B109" s="28" t="s">
        <v>50</v>
      </c>
      <c r="C109" s="6">
        <f t="shared" si="0"/>
        <v>500</v>
      </c>
      <c r="D109" s="6">
        <f t="shared" si="1"/>
        <v>500</v>
      </c>
      <c r="E109" s="6">
        <f t="shared" si="2"/>
        <v>0</v>
      </c>
      <c r="F109" s="2"/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25">
        <v>500</v>
      </c>
      <c r="N109" s="25">
        <v>500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2">
        <f t="shared" si="6"/>
        <v>0</v>
      </c>
      <c r="BH109" s="25">
        <v>0.1</v>
      </c>
      <c r="BI109" s="6">
        <f t="shared" si="7"/>
        <v>50</v>
      </c>
      <c r="BJ109" s="6">
        <f t="shared" si="8"/>
        <v>50</v>
      </c>
      <c r="BK109" s="6">
        <f t="shared" si="9"/>
        <v>0</v>
      </c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</row>
    <row r="110" spans="1:83" ht="15.75" customHeight="1" x14ac:dyDescent="0.2">
      <c r="A110" s="28" t="s">
        <v>173</v>
      </c>
      <c r="B110" s="28" t="s">
        <v>50</v>
      </c>
      <c r="C110" s="6">
        <f t="shared" si="0"/>
        <v>200</v>
      </c>
      <c r="D110" s="6">
        <f t="shared" si="1"/>
        <v>200</v>
      </c>
      <c r="E110" s="6">
        <f t="shared" si="2"/>
        <v>0</v>
      </c>
      <c r="F110" s="2"/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25">
        <v>200</v>
      </c>
      <c r="N110" s="25">
        <v>200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2">
        <f t="shared" si="6"/>
        <v>0</v>
      </c>
      <c r="BH110" s="25">
        <v>2.5</v>
      </c>
      <c r="BI110" s="6">
        <f t="shared" si="7"/>
        <v>500</v>
      </c>
      <c r="BJ110" s="6">
        <f t="shared" si="8"/>
        <v>500</v>
      </c>
      <c r="BK110" s="6">
        <f t="shared" si="9"/>
        <v>0</v>
      </c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</row>
    <row r="111" spans="1:83" ht="15.75" customHeight="1" x14ac:dyDescent="0.2">
      <c r="A111" s="28" t="s">
        <v>174</v>
      </c>
      <c r="B111" s="28" t="s">
        <v>50</v>
      </c>
      <c r="C111" s="6">
        <f t="shared" si="0"/>
        <v>400</v>
      </c>
      <c r="D111" s="6">
        <f t="shared" si="1"/>
        <v>400</v>
      </c>
      <c r="E111" s="6">
        <f t="shared" si="2"/>
        <v>0</v>
      </c>
      <c r="F111" s="2"/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25">
        <v>400</v>
      </c>
      <c r="N111" s="25">
        <v>400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2">
        <f t="shared" si="6"/>
        <v>0</v>
      </c>
      <c r="BH111" s="25">
        <v>0.2</v>
      </c>
      <c r="BI111" s="6">
        <f t="shared" si="7"/>
        <v>80</v>
      </c>
      <c r="BJ111" s="6">
        <f t="shared" si="8"/>
        <v>80</v>
      </c>
      <c r="BK111" s="6">
        <f t="shared" si="9"/>
        <v>0</v>
      </c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</row>
    <row r="112" spans="1:83" ht="15.75" customHeight="1" x14ac:dyDescent="0.2">
      <c r="A112" s="28" t="s">
        <v>175</v>
      </c>
      <c r="B112" s="28" t="s">
        <v>50</v>
      </c>
      <c r="C112" s="6">
        <f t="shared" si="0"/>
        <v>200</v>
      </c>
      <c r="D112" s="6">
        <f t="shared" si="1"/>
        <v>200</v>
      </c>
      <c r="E112" s="6">
        <f t="shared" si="2"/>
        <v>0</v>
      </c>
      <c r="F112" s="2"/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25">
        <v>200</v>
      </c>
      <c r="N112" s="25">
        <v>200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2">
        <f t="shared" si="6"/>
        <v>0</v>
      </c>
      <c r="BH112" s="25">
        <v>0.3</v>
      </c>
      <c r="BI112" s="6">
        <f t="shared" si="7"/>
        <v>60</v>
      </c>
      <c r="BJ112" s="6">
        <f t="shared" si="8"/>
        <v>60</v>
      </c>
      <c r="BK112" s="6">
        <f t="shared" si="9"/>
        <v>0</v>
      </c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</row>
    <row r="113" spans="1:83" ht="15.75" customHeight="1" x14ac:dyDescent="0.2">
      <c r="A113" s="28" t="s">
        <v>176</v>
      </c>
      <c r="B113" s="28" t="s">
        <v>50</v>
      </c>
      <c r="C113" s="6">
        <f t="shared" si="0"/>
        <v>300</v>
      </c>
      <c r="D113" s="6">
        <f t="shared" si="1"/>
        <v>300</v>
      </c>
      <c r="E113" s="6">
        <f t="shared" si="2"/>
        <v>0</v>
      </c>
      <c r="F113" s="2"/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25">
        <v>300</v>
      </c>
      <c r="N113" s="25">
        <v>300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2">
        <f t="shared" si="6"/>
        <v>0</v>
      </c>
      <c r="BH113" s="25">
        <v>1.5</v>
      </c>
      <c r="BI113" s="6">
        <f t="shared" si="7"/>
        <v>450</v>
      </c>
      <c r="BJ113" s="6">
        <f t="shared" si="8"/>
        <v>450</v>
      </c>
      <c r="BK113" s="6">
        <f t="shared" si="9"/>
        <v>0</v>
      </c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</row>
    <row r="114" spans="1:83" ht="15.75" customHeight="1" x14ac:dyDescent="0.2">
      <c r="A114" s="28" t="s">
        <v>177</v>
      </c>
      <c r="B114" s="28" t="s">
        <v>50</v>
      </c>
      <c r="C114" s="6">
        <f t="shared" si="0"/>
        <v>100</v>
      </c>
      <c r="D114" s="6">
        <f t="shared" si="1"/>
        <v>100</v>
      </c>
      <c r="E114" s="6">
        <f t="shared" si="2"/>
        <v>0</v>
      </c>
      <c r="F114" s="2"/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25">
        <v>100</v>
      </c>
      <c r="N114" s="25">
        <v>100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2">
        <f t="shared" si="6"/>
        <v>0</v>
      </c>
      <c r="BH114" s="25">
        <v>1.5</v>
      </c>
      <c r="BI114" s="6">
        <f t="shared" si="7"/>
        <v>150</v>
      </c>
      <c r="BJ114" s="6">
        <f t="shared" si="8"/>
        <v>150</v>
      </c>
      <c r="BK114" s="6">
        <f t="shared" si="9"/>
        <v>0</v>
      </c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</row>
    <row r="115" spans="1:83" ht="15.75" customHeight="1" x14ac:dyDescent="0.2">
      <c r="A115" s="28"/>
      <c r="B115" s="28"/>
      <c r="C115" s="6"/>
      <c r="D115" s="6"/>
      <c r="E115" s="6"/>
      <c r="F115" s="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2"/>
      <c r="BH115" s="2"/>
      <c r="BI115" s="6"/>
      <c r="BJ115" s="6"/>
      <c r="BK115" s="6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</row>
    <row r="116" spans="1:83" ht="15.75" customHeight="1" x14ac:dyDescent="0.2">
      <c r="A116" s="28"/>
      <c r="B116" s="28"/>
      <c r="C116" s="6"/>
      <c r="D116" s="6"/>
      <c r="E116" s="6"/>
      <c r="F116" s="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2"/>
      <c r="BH116" s="2"/>
      <c r="BI116" s="6"/>
      <c r="BJ116" s="6"/>
      <c r="BK116" s="6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</row>
    <row r="117" spans="1:83" ht="15.75" customHeight="1" x14ac:dyDescent="0.2">
      <c r="A117" s="28"/>
      <c r="B117" s="28"/>
      <c r="C117" s="6"/>
      <c r="D117" s="6"/>
      <c r="E117" s="6"/>
      <c r="F117" s="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2"/>
      <c r="BH117" s="2"/>
      <c r="BI117" s="6"/>
      <c r="BJ117" s="6"/>
      <c r="BK117" s="6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</row>
    <row r="118" spans="1:83" ht="15.75" customHeight="1" x14ac:dyDescent="0.2">
      <c r="A118" s="28"/>
      <c r="B118" s="28"/>
      <c r="C118" s="6"/>
      <c r="D118" s="6"/>
      <c r="E118" s="6"/>
      <c r="F118" s="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2"/>
      <c r="BH118" s="2"/>
      <c r="BI118" s="6"/>
      <c r="BJ118" s="6"/>
      <c r="BK118" s="6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</row>
    <row r="119" spans="1:83" ht="15.75" customHeight="1" x14ac:dyDescent="0.2">
      <c r="A119" s="28"/>
      <c r="B119" s="28"/>
      <c r="C119" s="6"/>
      <c r="D119" s="6"/>
      <c r="E119" s="6"/>
      <c r="F119" s="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2"/>
      <c r="BH119" s="2"/>
      <c r="BI119" s="6"/>
      <c r="BJ119" s="6"/>
      <c r="BK119" s="6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</row>
    <row r="120" spans="1:83" ht="15.75" customHeight="1" x14ac:dyDescent="0.2">
      <c r="A120" s="28"/>
      <c r="B120" s="28"/>
      <c r="C120" s="6"/>
      <c r="D120" s="6"/>
      <c r="E120" s="6"/>
      <c r="F120" s="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2"/>
      <c r="BH120" s="2"/>
      <c r="BI120" s="6"/>
      <c r="BJ120" s="6"/>
      <c r="BK120" s="6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</row>
    <row r="121" spans="1:83" ht="15.75" customHeight="1" x14ac:dyDescent="0.2">
      <c r="A121" s="28"/>
      <c r="B121" s="28"/>
      <c r="C121" s="6"/>
      <c r="D121" s="6"/>
      <c r="E121" s="6"/>
      <c r="F121" s="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2"/>
      <c r="BH121" s="2"/>
      <c r="BI121" s="6"/>
      <c r="BJ121" s="6"/>
      <c r="BK121" s="6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</row>
    <row r="122" spans="1:83" ht="15.75" customHeight="1" x14ac:dyDescent="0.2">
      <c r="A122" s="28"/>
      <c r="B122" s="28"/>
      <c r="C122" s="6"/>
      <c r="D122" s="6"/>
      <c r="E122" s="6"/>
      <c r="F122" s="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2"/>
      <c r="BH122" s="2"/>
      <c r="BI122" s="6"/>
      <c r="BJ122" s="6"/>
      <c r="BK122" s="6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</row>
    <row r="123" spans="1:83" ht="15.75" customHeight="1" x14ac:dyDescent="0.2">
      <c r="A123" s="28"/>
      <c r="B123" s="28"/>
      <c r="C123" s="6"/>
      <c r="D123" s="6"/>
      <c r="E123" s="6"/>
      <c r="F123" s="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2"/>
      <c r="BH123" s="2"/>
      <c r="BI123" s="6"/>
      <c r="BJ123" s="6"/>
      <c r="BK123" s="6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</row>
    <row r="124" spans="1:83" ht="15.75" customHeight="1" x14ac:dyDescent="0.2">
      <c r="A124" s="28"/>
      <c r="B124" s="28"/>
      <c r="C124" s="6"/>
      <c r="D124" s="6"/>
      <c r="E124" s="6"/>
      <c r="F124" s="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2"/>
      <c r="BH124" s="2"/>
      <c r="BI124" s="6"/>
      <c r="BJ124" s="6"/>
      <c r="BK124" s="6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</row>
    <row r="125" spans="1:83" ht="15.75" customHeight="1" x14ac:dyDescent="0.2">
      <c r="A125" s="28"/>
      <c r="B125" s="28"/>
      <c r="C125" s="6"/>
      <c r="D125" s="6"/>
      <c r="E125" s="6"/>
      <c r="F125" s="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2"/>
      <c r="BH125" s="2"/>
      <c r="BI125" s="6"/>
      <c r="BJ125" s="6"/>
      <c r="BK125" s="6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</row>
    <row r="126" spans="1:83" ht="15.75" customHeight="1" x14ac:dyDescent="0.2">
      <c r="A126" s="28"/>
      <c r="B126" s="28"/>
      <c r="C126" s="6"/>
      <c r="D126" s="6"/>
      <c r="E126" s="6"/>
      <c r="F126" s="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2"/>
      <c r="BH126" s="2"/>
      <c r="BI126" s="6"/>
      <c r="BJ126" s="6"/>
      <c r="BK126" s="6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</row>
    <row r="127" spans="1:83" ht="15.75" customHeight="1" x14ac:dyDescent="0.2">
      <c r="A127" s="28"/>
      <c r="B127" s="28"/>
      <c r="C127" s="6"/>
      <c r="D127" s="6"/>
      <c r="E127" s="6"/>
      <c r="F127" s="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2"/>
      <c r="BH127" s="2"/>
      <c r="BI127" s="6"/>
      <c r="BJ127" s="6"/>
      <c r="BK127" s="6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</row>
    <row r="128" spans="1:83" ht="15.75" customHeight="1" x14ac:dyDescent="0.2">
      <c r="A128" s="28"/>
      <c r="B128" s="28"/>
      <c r="C128" s="6"/>
      <c r="D128" s="6"/>
      <c r="E128" s="6"/>
      <c r="F128" s="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2"/>
      <c r="BH128" s="2"/>
      <c r="BI128" s="6"/>
      <c r="BJ128" s="6"/>
      <c r="BK128" s="6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</row>
    <row r="129" spans="1:83" ht="15.75" customHeight="1" x14ac:dyDescent="0.2">
      <c r="A129" s="28"/>
      <c r="B129" s="28"/>
      <c r="C129" s="6"/>
      <c r="D129" s="6"/>
      <c r="E129" s="6"/>
      <c r="F129" s="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2"/>
      <c r="BH129" s="2"/>
      <c r="BI129" s="6"/>
      <c r="BJ129" s="6"/>
      <c r="BK129" s="6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</row>
    <row r="130" spans="1:83" ht="15.75" customHeight="1" x14ac:dyDescent="0.2">
      <c r="A130" s="2"/>
      <c r="B130" s="2"/>
      <c r="C130" s="6"/>
      <c r="D130" s="6"/>
      <c r="E130" s="6"/>
      <c r="F130" s="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2"/>
      <c r="BH130" s="2"/>
      <c r="BI130" s="2">
        <f t="shared" ref="BI130:BK130" si="13">SUM(BI3:BI129)</f>
        <v>11950199.93</v>
      </c>
      <c r="BJ130" s="2">
        <f t="shared" si="13"/>
        <v>230342.43</v>
      </c>
      <c r="BK130" s="2">
        <f t="shared" si="13"/>
        <v>11719857.5</v>
      </c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</row>
    <row r="131" spans="1:83" ht="15.75" customHeight="1" x14ac:dyDescent="0.2">
      <c r="A131" s="2"/>
      <c r="B131" s="2"/>
      <c r="C131" s="2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6"/>
      <c r="Y131" s="6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</row>
    <row r="132" spans="1:83" ht="15.75" customHeight="1" x14ac:dyDescent="0.2">
      <c r="A132" s="2"/>
      <c r="B132" s="2"/>
      <c r="C132" s="2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6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</row>
    <row r="133" spans="1:83" ht="15.75" customHeight="1" x14ac:dyDescent="0.2">
      <c r="A133" s="2"/>
      <c r="B133" s="2"/>
      <c r="C133" s="2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</row>
    <row r="134" spans="1:83" ht="15.75" customHeight="1" x14ac:dyDescent="0.2">
      <c r="A134" s="2"/>
      <c r="B134" s="2"/>
      <c r="C134" s="2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</row>
    <row r="135" spans="1:83" ht="15.75" customHeight="1" x14ac:dyDescent="0.2">
      <c r="A135" s="2"/>
      <c r="B135" s="2"/>
      <c r="C135" s="2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</row>
    <row r="136" spans="1:8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</row>
    <row r="137" spans="1:8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</row>
    <row r="138" spans="1:8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</row>
    <row r="139" spans="1:8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</row>
    <row r="140" spans="1:8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</row>
    <row r="141" spans="1:8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</row>
    <row r="142" spans="1:8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</row>
    <row r="143" spans="1:8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</row>
    <row r="144" spans="1:8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</row>
    <row r="145" spans="1:8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</row>
    <row r="146" spans="1:8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</row>
    <row r="147" spans="1:8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</row>
    <row r="148" spans="1:8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</row>
    <row r="149" spans="1:8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</row>
    <row r="150" spans="1:8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</row>
    <row r="151" spans="1:8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</row>
    <row r="152" spans="1:8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</row>
    <row r="153" spans="1:8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</row>
    <row r="154" spans="1:8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</row>
    <row r="155" spans="1:8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</row>
    <row r="156" spans="1:8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</row>
    <row r="157" spans="1:8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</row>
    <row r="158" spans="1:8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</row>
    <row r="159" spans="1:8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</row>
    <row r="160" spans="1:8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</row>
    <row r="161" spans="1:8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</row>
    <row r="162" spans="1:8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</row>
    <row r="163" spans="1:8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</row>
    <row r="164" spans="1:8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</row>
    <row r="165" spans="1:8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</row>
    <row r="166" spans="1:8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</row>
    <row r="167" spans="1:8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</row>
    <row r="168" spans="1:8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</row>
    <row r="169" spans="1:8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</row>
    <row r="170" spans="1:8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</row>
    <row r="171" spans="1:8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</row>
    <row r="172" spans="1:8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</row>
    <row r="173" spans="1:8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</row>
    <row r="174" spans="1:8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</row>
    <row r="175" spans="1:8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</row>
    <row r="176" spans="1:8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</row>
    <row r="177" spans="1:8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</row>
    <row r="178" spans="1:8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</row>
    <row r="179" spans="1:8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</row>
    <row r="180" spans="1:8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</row>
    <row r="181" spans="1:8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</row>
    <row r="182" spans="1:8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</row>
    <row r="183" spans="1:8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</row>
    <row r="184" spans="1:8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</row>
    <row r="185" spans="1:8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</row>
    <row r="186" spans="1:8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</row>
    <row r="187" spans="1:8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</row>
    <row r="188" spans="1:8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</row>
    <row r="189" spans="1:8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</row>
    <row r="190" spans="1:8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</row>
    <row r="191" spans="1:8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</row>
    <row r="192" spans="1:8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</row>
    <row r="193" spans="1:8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</row>
    <row r="194" spans="1:8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</row>
    <row r="195" spans="1:8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</row>
    <row r="196" spans="1:8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</row>
    <row r="197" spans="1:8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</row>
    <row r="198" spans="1:8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</row>
    <row r="199" spans="1:8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</row>
    <row r="200" spans="1:8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</row>
    <row r="201" spans="1:8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</row>
    <row r="202" spans="1:8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</row>
    <row r="203" spans="1:8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</row>
    <row r="204" spans="1:8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</row>
    <row r="205" spans="1:8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</row>
    <row r="206" spans="1:8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</row>
    <row r="207" spans="1:8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</row>
    <row r="208" spans="1:8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</row>
    <row r="209" spans="1:8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</row>
    <row r="210" spans="1:8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</row>
    <row r="211" spans="1:8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</row>
    <row r="212" spans="1:8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</row>
    <row r="213" spans="1:8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</row>
    <row r="214" spans="1:8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</row>
    <row r="215" spans="1:8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</row>
    <row r="216" spans="1:8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</row>
    <row r="217" spans="1:8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</row>
    <row r="218" spans="1:8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</row>
    <row r="219" spans="1:8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</row>
    <row r="220" spans="1:8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</row>
    <row r="221" spans="1:8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</row>
    <row r="222" spans="1:8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</row>
    <row r="223" spans="1:8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</row>
    <row r="224" spans="1:8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</row>
    <row r="225" spans="1:8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</row>
    <row r="226" spans="1:8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</row>
    <row r="227" spans="1:8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</row>
    <row r="228" spans="1:8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</row>
    <row r="229" spans="1:8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1:8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</row>
    <row r="231" spans="1:8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</row>
    <row r="232" spans="1:8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</row>
    <row r="233" spans="1:8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</row>
    <row r="234" spans="1:8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</row>
    <row r="235" spans="1:8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</row>
    <row r="236" spans="1:8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</row>
    <row r="237" spans="1:8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</row>
    <row r="239" spans="1:8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</row>
    <row r="240" spans="1:8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</row>
    <row r="241" spans="1:8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</row>
    <row r="242" spans="1:8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</row>
    <row r="243" spans="1:8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</row>
    <row r="244" spans="1:8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</row>
    <row r="245" spans="1:8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</row>
    <row r="246" spans="1:8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</row>
    <row r="247" spans="1:8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</row>
    <row r="248" spans="1:8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</row>
    <row r="249" spans="1:8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</row>
    <row r="250" spans="1:8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</row>
    <row r="251" spans="1:8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</row>
    <row r="252" spans="1:8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</row>
    <row r="253" spans="1:8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1:8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</row>
    <row r="255" spans="1:8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</row>
    <row r="256" spans="1:8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</row>
    <row r="257" spans="1:8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</row>
    <row r="258" spans="1:8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</row>
    <row r="259" spans="1:8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</row>
    <row r="260" spans="1:8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</row>
    <row r="261" spans="1:8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</row>
    <row r="262" spans="1:8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</row>
    <row r="263" spans="1:8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</row>
    <row r="264" spans="1:8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</row>
    <row r="265" spans="1:8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</row>
    <row r="266" spans="1:8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</row>
    <row r="267" spans="1:8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</row>
    <row r="268" spans="1:8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</row>
    <row r="269" spans="1:8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</row>
    <row r="270" spans="1:8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</row>
    <row r="271" spans="1:8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</row>
    <row r="272" spans="1:8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</row>
    <row r="273" spans="1:8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</row>
    <row r="274" spans="1:8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</row>
    <row r="275" spans="1:8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</row>
    <row r="276" spans="1:8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</row>
    <row r="277" spans="1:8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</row>
    <row r="278" spans="1:8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1:8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</row>
    <row r="280" spans="1:8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</row>
    <row r="281" spans="1:8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</row>
    <row r="282" spans="1:8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</row>
    <row r="283" spans="1:8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</row>
    <row r="284" spans="1:8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</row>
    <row r="285" spans="1:8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</row>
    <row r="286" spans="1:8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</row>
    <row r="287" spans="1:8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</row>
    <row r="288" spans="1:8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</row>
    <row r="289" spans="1:8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</row>
    <row r="290" spans="1:8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</row>
    <row r="292" spans="1:8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</row>
    <row r="293" spans="1:8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</row>
    <row r="294" spans="1:8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</row>
    <row r="295" spans="1:8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</row>
    <row r="296" spans="1:8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</row>
    <row r="297" spans="1:8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</row>
    <row r="298" spans="1:8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</row>
    <row r="299" spans="1:8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</row>
    <row r="300" spans="1:8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</row>
    <row r="301" spans="1:8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</row>
    <row r="302" spans="1:8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</row>
    <row r="303" spans="1:8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1:8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</row>
    <row r="305" spans="1:8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</row>
    <row r="306" spans="1:8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</row>
    <row r="307" spans="1:8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</row>
    <row r="308" spans="1:8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</row>
    <row r="309" spans="1:8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</row>
    <row r="310" spans="1:8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</row>
    <row r="311" spans="1:8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</row>
    <row r="312" spans="1:8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</row>
    <row r="313" spans="1:8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</row>
    <row r="314" spans="1:8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</row>
    <row r="315" spans="1:8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</row>
    <row r="316" spans="1:8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</row>
    <row r="317" spans="1:8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</row>
    <row r="318" spans="1:8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</row>
    <row r="319" spans="1:8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</row>
    <row r="320" spans="1:8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</row>
    <row r="321" spans="1:8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</row>
    <row r="322" spans="1:8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</row>
    <row r="323" spans="1:8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</row>
    <row r="324" spans="1:8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</row>
    <row r="325" spans="1:8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</row>
    <row r="326" spans="1:8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</row>
    <row r="327" spans="1:8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</row>
    <row r="328" spans="1:8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</row>
    <row r="329" spans="1:8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</row>
    <row r="330" spans="1:8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</row>
    <row r="331" spans="1:8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</row>
    <row r="332" spans="1:8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</row>
    <row r="333" spans="1:8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</row>
    <row r="334" spans="1:8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</row>
    <row r="335" spans="1:8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</row>
    <row r="336" spans="1:8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</row>
    <row r="337" spans="1:8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</row>
    <row r="338" spans="1:8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</row>
    <row r="339" spans="1:8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</row>
    <row r="340" spans="1:8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</row>
    <row r="341" spans="1:8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</row>
    <row r="342" spans="1:8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</row>
    <row r="343" spans="1:8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</row>
    <row r="344" spans="1:8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</row>
    <row r="345" spans="1:8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</row>
    <row r="346" spans="1:8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</row>
    <row r="347" spans="1:8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</row>
    <row r="348" spans="1:8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</row>
    <row r="349" spans="1:8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</row>
    <row r="350" spans="1:8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</row>
    <row r="351" spans="1:8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</row>
    <row r="352" spans="1:8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</row>
    <row r="353" spans="1:8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</row>
    <row r="354" spans="1:8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</row>
    <row r="355" spans="1:8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</row>
    <row r="356" spans="1:8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</row>
    <row r="357" spans="1:8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</row>
    <row r="358" spans="1:8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</row>
    <row r="359" spans="1:8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</row>
    <row r="360" spans="1:8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</row>
    <row r="361" spans="1:8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</row>
    <row r="362" spans="1:8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</row>
    <row r="363" spans="1:8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</row>
    <row r="364" spans="1:8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</row>
    <row r="365" spans="1:8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</row>
    <row r="366" spans="1:8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</row>
    <row r="367" spans="1:8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</row>
    <row r="368" spans="1:8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</row>
    <row r="369" spans="1:8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</row>
    <row r="370" spans="1:8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</row>
    <row r="371" spans="1:8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</row>
    <row r="372" spans="1:8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</row>
    <row r="373" spans="1:8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</row>
    <row r="374" spans="1:8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</row>
    <row r="375" spans="1:8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</row>
    <row r="376" spans="1:8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</row>
    <row r="377" spans="1:8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</row>
    <row r="378" spans="1:8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</row>
    <row r="379" spans="1:8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</row>
    <row r="380" spans="1:8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</row>
    <row r="381" spans="1:8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</row>
    <row r="382" spans="1:8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</row>
    <row r="383" spans="1:8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</row>
    <row r="384" spans="1:8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</row>
    <row r="385" spans="1:8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</row>
    <row r="386" spans="1:8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</row>
    <row r="387" spans="1:8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</row>
    <row r="388" spans="1:8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</row>
    <row r="389" spans="1:8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</row>
    <row r="390" spans="1:8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</row>
    <row r="391" spans="1:8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</row>
    <row r="392" spans="1:8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</row>
    <row r="393" spans="1:8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</row>
    <row r="394" spans="1:8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</row>
    <row r="395" spans="1:8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</row>
    <row r="396" spans="1:8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</row>
    <row r="397" spans="1:8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</row>
    <row r="398" spans="1:8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</row>
    <row r="399" spans="1:8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</row>
    <row r="400" spans="1:8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</row>
    <row r="401" spans="1:8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</row>
    <row r="402" spans="1:8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</row>
    <row r="403" spans="1:8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</row>
    <row r="404" spans="1:8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</row>
    <row r="405" spans="1:8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</row>
    <row r="406" spans="1:8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</row>
    <row r="407" spans="1:8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</row>
    <row r="408" spans="1:8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</row>
    <row r="409" spans="1:8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</row>
    <row r="410" spans="1:8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</row>
    <row r="411" spans="1:8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</row>
    <row r="412" spans="1:8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</row>
    <row r="413" spans="1:8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</row>
    <row r="414" spans="1:8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</row>
    <row r="415" spans="1:8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</row>
    <row r="416" spans="1:8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</row>
    <row r="417" spans="1:8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</row>
    <row r="418" spans="1:8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</row>
    <row r="419" spans="1:8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</row>
    <row r="420" spans="1:8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</row>
    <row r="421" spans="1:8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</row>
    <row r="422" spans="1:8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</row>
    <row r="423" spans="1:8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</row>
    <row r="424" spans="1:8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</row>
    <row r="425" spans="1:8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</row>
    <row r="426" spans="1:8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</row>
    <row r="427" spans="1:8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</row>
    <row r="428" spans="1:8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</row>
    <row r="429" spans="1:8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</row>
    <row r="430" spans="1:8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</row>
    <row r="431" spans="1:8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</row>
    <row r="432" spans="1:8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</row>
    <row r="433" spans="1:8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</row>
    <row r="434" spans="1:8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</row>
    <row r="435" spans="1:8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</row>
    <row r="436" spans="1:8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</row>
    <row r="437" spans="1:8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</row>
    <row r="438" spans="1:8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</row>
    <row r="439" spans="1:8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</row>
    <row r="440" spans="1:8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</row>
    <row r="441" spans="1:8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</row>
    <row r="442" spans="1:8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</row>
    <row r="443" spans="1:8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</row>
    <row r="444" spans="1:8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</row>
    <row r="445" spans="1:8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</row>
    <row r="446" spans="1:8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</row>
    <row r="447" spans="1:8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</row>
    <row r="448" spans="1:8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</row>
    <row r="449" spans="1:8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</row>
    <row r="450" spans="1:8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</row>
    <row r="451" spans="1:8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</row>
    <row r="452" spans="1:8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</row>
    <row r="453" spans="1:8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</row>
    <row r="454" spans="1:8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</row>
    <row r="455" spans="1:8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</row>
    <row r="456" spans="1:8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</row>
    <row r="457" spans="1:8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</row>
    <row r="458" spans="1:8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</row>
    <row r="459" spans="1:8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</row>
    <row r="460" spans="1:8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</row>
    <row r="461" spans="1:8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</row>
    <row r="462" spans="1:8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</row>
    <row r="463" spans="1:8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</row>
    <row r="464" spans="1:8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</row>
    <row r="465" spans="1:8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</row>
    <row r="466" spans="1:8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</row>
    <row r="467" spans="1:8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</row>
    <row r="468" spans="1:8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</row>
    <row r="469" spans="1:8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</row>
    <row r="470" spans="1:8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</row>
    <row r="471" spans="1:8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</row>
    <row r="472" spans="1:8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</row>
    <row r="473" spans="1:8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</row>
    <row r="474" spans="1:8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</row>
    <row r="475" spans="1:8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</row>
    <row r="476" spans="1:8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</row>
    <row r="477" spans="1:8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</row>
    <row r="478" spans="1:8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</row>
    <row r="479" spans="1:8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</row>
    <row r="480" spans="1:8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</row>
    <row r="481" spans="1:8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</row>
    <row r="482" spans="1:8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</row>
    <row r="483" spans="1:8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</row>
    <row r="484" spans="1:8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</row>
    <row r="485" spans="1:8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</row>
    <row r="486" spans="1:8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</row>
    <row r="487" spans="1:8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</row>
    <row r="488" spans="1:8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</row>
    <row r="489" spans="1:8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</row>
    <row r="490" spans="1:8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</row>
    <row r="491" spans="1:8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</row>
    <row r="492" spans="1:8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</row>
    <row r="493" spans="1:8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</row>
    <row r="494" spans="1:8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</row>
    <row r="495" spans="1:8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</row>
    <row r="496" spans="1:8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</row>
    <row r="497" spans="1:8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</row>
    <row r="498" spans="1:8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</row>
    <row r="499" spans="1:8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</row>
    <row r="500" spans="1:8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</row>
    <row r="501" spans="1:8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</row>
    <row r="502" spans="1:8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</row>
    <row r="503" spans="1:8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</row>
    <row r="504" spans="1:8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</row>
    <row r="505" spans="1:8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</row>
    <row r="506" spans="1:8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</row>
    <row r="507" spans="1:8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</row>
    <row r="508" spans="1:8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</row>
    <row r="509" spans="1:8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</row>
    <row r="510" spans="1:8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</row>
    <row r="511" spans="1:8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</row>
    <row r="512" spans="1:8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</row>
    <row r="513" spans="1:8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</row>
    <row r="514" spans="1:8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</row>
    <row r="515" spans="1:8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</row>
    <row r="516" spans="1:8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</row>
    <row r="517" spans="1:8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</row>
    <row r="518" spans="1:8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</row>
    <row r="519" spans="1:8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</row>
    <row r="520" spans="1:8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</row>
    <row r="521" spans="1:8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</row>
    <row r="522" spans="1:8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</row>
    <row r="523" spans="1:8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</row>
    <row r="524" spans="1:8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</row>
    <row r="525" spans="1:8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</row>
    <row r="526" spans="1:8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</row>
    <row r="527" spans="1:8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</row>
    <row r="528" spans="1:8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</row>
    <row r="529" spans="1:8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</row>
    <row r="530" spans="1:8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</row>
    <row r="531" spans="1:8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</row>
    <row r="532" spans="1:8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</row>
    <row r="533" spans="1:8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</row>
    <row r="534" spans="1:8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</row>
    <row r="535" spans="1:8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</row>
    <row r="536" spans="1:8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</row>
    <row r="537" spans="1:8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</row>
    <row r="538" spans="1:8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</row>
    <row r="539" spans="1:8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</row>
    <row r="540" spans="1:8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</row>
    <row r="541" spans="1:8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</row>
    <row r="542" spans="1:8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</row>
    <row r="543" spans="1:8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</row>
    <row r="544" spans="1:8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</row>
    <row r="545" spans="1:8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</row>
    <row r="546" spans="1:8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</row>
    <row r="547" spans="1:8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</row>
    <row r="548" spans="1:8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</row>
    <row r="549" spans="1:8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</row>
    <row r="550" spans="1:8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</row>
    <row r="551" spans="1:8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</row>
    <row r="552" spans="1:8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</row>
    <row r="553" spans="1:8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</row>
    <row r="554" spans="1:8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</row>
    <row r="555" spans="1:8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</row>
    <row r="556" spans="1:8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</row>
    <row r="557" spans="1:8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</row>
    <row r="558" spans="1:8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</row>
    <row r="559" spans="1:8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</row>
    <row r="560" spans="1:8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</row>
    <row r="561" spans="1:8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</row>
    <row r="562" spans="1:8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</row>
    <row r="563" spans="1:8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</row>
    <row r="564" spans="1:8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</row>
    <row r="565" spans="1:8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</row>
    <row r="566" spans="1:8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</row>
    <row r="567" spans="1:8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</row>
    <row r="568" spans="1:8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</row>
    <row r="570" spans="1:8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</row>
    <row r="571" spans="1:8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</row>
    <row r="572" spans="1:8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</row>
    <row r="575" spans="1:8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</row>
    <row r="581" spans="1:8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</row>
    <row r="582" spans="1:8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</row>
    <row r="589" spans="1:8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</row>
    <row r="590" spans="1:8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</row>
    <row r="591" spans="1:8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</row>
    <row r="592" spans="1:8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</row>
    <row r="593" spans="1:8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</row>
    <row r="594" spans="1:8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</row>
    <row r="595" spans="1:8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</row>
    <row r="596" spans="1:8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  <row r="598" spans="1:8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</row>
    <row r="599" spans="1:8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</row>
    <row r="600" spans="1:8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</row>
    <row r="601" spans="1:8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</row>
    <row r="602" spans="1:8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</row>
    <row r="603" spans="1:8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</row>
    <row r="604" spans="1:8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</row>
    <row r="605" spans="1:8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</row>
    <row r="606" spans="1:8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</row>
    <row r="607" spans="1:8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</row>
    <row r="608" spans="1:8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 spans="1:8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</row>
    <row r="610" spans="1:8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</row>
    <row r="611" spans="1:8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</row>
    <row r="612" spans="1:8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</row>
    <row r="613" spans="1:8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</row>
    <row r="614" spans="1:8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</row>
    <row r="615" spans="1:8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</row>
    <row r="616" spans="1:8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</row>
    <row r="617" spans="1:8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</row>
    <row r="618" spans="1:8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</row>
    <row r="619" spans="1:8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</row>
    <row r="620" spans="1:8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</row>
    <row r="621" spans="1:8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</row>
    <row r="622" spans="1:8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</row>
    <row r="623" spans="1:8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</row>
    <row r="624" spans="1:8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</row>
    <row r="625" spans="1:8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</row>
    <row r="626" spans="1:8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</row>
    <row r="627" spans="1:8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</row>
    <row r="628" spans="1:8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</row>
    <row r="629" spans="1:8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</row>
    <row r="630" spans="1:8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</row>
    <row r="631" spans="1:8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</row>
    <row r="632" spans="1:8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</row>
    <row r="633" spans="1:8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</row>
    <row r="634" spans="1:8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</row>
    <row r="635" spans="1:8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</row>
    <row r="636" spans="1:8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</row>
    <row r="637" spans="1:8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</row>
    <row r="638" spans="1:8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</row>
    <row r="639" spans="1:8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</row>
    <row r="640" spans="1:8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</row>
    <row r="641" spans="1:8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</row>
    <row r="642" spans="1:8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</row>
    <row r="643" spans="1:8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</row>
    <row r="644" spans="1:8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</row>
    <row r="645" spans="1:8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</row>
    <row r="646" spans="1:8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</row>
    <row r="647" spans="1:8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</row>
    <row r="648" spans="1:8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</row>
    <row r="649" spans="1:8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</row>
    <row r="650" spans="1:8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</row>
    <row r="651" spans="1:8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</row>
    <row r="652" spans="1:8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</row>
    <row r="653" spans="1:8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</row>
    <row r="654" spans="1:8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</row>
    <row r="655" spans="1:8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</row>
    <row r="656" spans="1:8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</row>
    <row r="657" spans="1:8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</row>
    <row r="658" spans="1:8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</row>
    <row r="659" spans="1:8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</row>
    <row r="660" spans="1:8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</row>
    <row r="661" spans="1:8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</row>
    <row r="662" spans="1:8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</row>
    <row r="663" spans="1:8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</row>
    <row r="664" spans="1:8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</row>
    <row r="665" spans="1:8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</row>
    <row r="666" spans="1:8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</row>
    <row r="667" spans="1:8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</row>
    <row r="668" spans="1:8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</row>
    <row r="669" spans="1:8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</row>
    <row r="670" spans="1:8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</row>
    <row r="671" spans="1:8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</row>
    <row r="672" spans="1:8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</row>
    <row r="673" spans="1:8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</row>
    <row r="674" spans="1:8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</row>
    <row r="675" spans="1:8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</row>
    <row r="676" spans="1:8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</row>
    <row r="677" spans="1:8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</row>
    <row r="678" spans="1:8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</row>
    <row r="679" spans="1:8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</row>
    <row r="680" spans="1:8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</row>
    <row r="681" spans="1:8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</row>
    <row r="682" spans="1:8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</row>
    <row r="683" spans="1:8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</row>
    <row r="684" spans="1:8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</row>
    <row r="685" spans="1:8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</row>
    <row r="686" spans="1:8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</row>
    <row r="687" spans="1:8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</row>
    <row r="688" spans="1:8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</row>
    <row r="689" spans="1:8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</row>
    <row r="690" spans="1:8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</row>
    <row r="691" spans="1:8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</row>
    <row r="692" spans="1:8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</row>
    <row r="693" spans="1:8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</row>
    <row r="694" spans="1:8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</row>
    <row r="695" spans="1:8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</row>
    <row r="696" spans="1:8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</row>
    <row r="697" spans="1:8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</row>
    <row r="698" spans="1:8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</row>
    <row r="699" spans="1:8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</row>
    <row r="700" spans="1:8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</row>
    <row r="701" spans="1:8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</row>
    <row r="702" spans="1:8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</row>
    <row r="703" spans="1:8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</row>
    <row r="704" spans="1:8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</row>
    <row r="705" spans="1:8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</row>
    <row r="706" spans="1:8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</row>
    <row r="707" spans="1:8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</row>
    <row r="708" spans="1:8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</row>
    <row r="709" spans="1:8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</row>
    <row r="710" spans="1:8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</row>
    <row r="711" spans="1:8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</row>
    <row r="712" spans="1:8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</row>
    <row r="713" spans="1:8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</row>
    <row r="714" spans="1:8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</row>
    <row r="715" spans="1:8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</row>
    <row r="716" spans="1:8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</row>
    <row r="717" spans="1:8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</row>
    <row r="718" spans="1:8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</row>
    <row r="719" spans="1:8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</row>
    <row r="720" spans="1:8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</row>
    <row r="721" spans="1:8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</row>
    <row r="722" spans="1:8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</row>
    <row r="723" spans="1:8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</row>
    <row r="724" spans="1:8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</row>
    <row r="725" spans="1:8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</row>
    <row r="726" spans="1:8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</row>
    <row r="727" spans="1:8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</row>
    <row r="728" spans="1:8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</row>
    <row r="729" spans="1:8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</row>
    <row r="730" spans="1:8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</row>
    <row r="731" spans="1:8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</row>
    <row r="732" spans="1:8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</row>
    <row r="733" spans="1:8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</row>
    <row r="734" spans="1:8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</row>
    <row r="735" spans="1:8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</row>
    <row r="736" spans="1:8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</row>
    <row r="737" spans="1:8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</row>
    <row r="738" spans="1:8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</row>
    <row r="739" spans="1:8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</row>
    <row r="740" spans="1:8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</row>
    <row r="741" spans="1:8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</row>
    <row r="742" spans="1:8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</row>
    <row r="743" spans="1:8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</row>
    <row r="744" spans="1:8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</row>
    <row r="745" spans="1:8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</row>
    <row r="746" spans="1:8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</row>
    <row r="747" spans="1:8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</row>
    <row r="748" spans="1:8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</row>
    <row r="749" spans="1:8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</row>
    <row r="750" spans="1:8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</row>
    <row r="751" spans="1:8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</row>
    <row r="752" spans="1:8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</row>
    <row r="753" spans="1:8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</row>
    <row r="754" spans="1:8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</row>
    <row r="755" spans="1:8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</row>
    <row r="756" spans="1:8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</row>
    <row r="757" spans="1:8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</row>
    <row r="758" spans="1:8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</row>
    <row r="759" spans="1:8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</row>
    <row r="760" spans="1:8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</row>
    <row r="761" spans="1:8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</row>
    <row r="762" spans="1:8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</row>
    <row r="763" spans="1:8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</row>
    <row r="764" spans="1:8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</row>
    <row r="765" spans="1:8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</row>
    <row r="766" spans="1:8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</row>
    <row r="767" spans="1:8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</row>
    <row r="768" spans="1:8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</row>
    <row r="769" spans="1:8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</row>
    <row r="770" spans="1:8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</row>
    <row r="771" spans="1:8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</row>
    <row r="772" spans="1:8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</row>
    <row r="773" spans="1:8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</row>
    <row r="774" spans="1:8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</row>
    <row r="775" spans="1:8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</row>
    <row r="776" spans="1:8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</row>
    <row r="777" spans="1:8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</row>
    <row r="778" spans="1:8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</row>
    <row r="779" spans="1:8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</row>
    <row r="780" spans="1:8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</row>
    <row r="781" spans="1:8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</row>
    <row r="782" spans="1:8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</row>
    <row r="783" spans="1:8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</row>
    <row r="784" spans="1:8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</row>
    <row r="785" spans="1:8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</row>
    <row r="786" spans="1:8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</row>
    <row r="787" spans="1:8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</row>
    <row r="788" spans="1:8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</row>
    <row r="789" spans="1:8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</row>
    <row r="790" spans="1:8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</row>
    <row r="791" spans="1:8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</row>
    <row r="792" spans="1:8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</row>
    <row r="793" spans="1:8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</row>
    <row r="794" spans="1:8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</row>
    <row r="795" spans="1:8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</row>
    <row r="796" spans="1:8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</row>
    <row r="797" spans="1:8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</row>
    <row r="798" spans="1:8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</row>
    <row r="799" spans="1:8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</row>
    <row r="800" spans="1:8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</row>
    <row r="801" spans="1:8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</row>
    <row r="802" spans="1:8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</row>
    <row r="803" spans="1:8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</row>
    <row r="804" spans="1:8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</row>
    <row r="805" spans="1:8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</row>
    <row r="806" spans="1:8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</row>
    <row r="807" spans="1:8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</row>
    <row r="808" spans="1:8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</row>
    <row r="809" spans="1:8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</row>
    <row r="810" spans="1:8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</row>
    <row r="811" spans="1:8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</row>
    <row r="812" spans="1:8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</row>
    <row r="813" spans="1:8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</row>
    <row r="814" spans="1:8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</row>
    <row r="815" spans="1:8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</row>
    <row r="816" spans="1:8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</row>
    <row r="817" spans="1:8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</row>
    <row r="818" spans="1:8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</row>
    <row r="819" spans="1:8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</row>
    <row r="820" spans="1:8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</row>
    <row r="821" spans="1:8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</row>
    <row r="822" spans="1:8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</row>
    <row r="823" spans="1:8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</row>
    <row r="824" spans="1:8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</row>
    <row r="825" spans="1:8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</row>
    <row r="826" spans="1:8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</row>
    <row r="827" spans="1:8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</row>
    <row r="828" spans="1:8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</row>
    <row r="829" spans="1:8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</row>
    <row r="830" spans="1:8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</row>
    <row r="831" spans="1:8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</row>
    <row r="832" spans="1:8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</row>
    <row r="833" spans="1:8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</row>
    <row r="834" spans="1:8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</row>
    <row r="835" spans="1:8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</row>
    <row r="836" spans="1:8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</row>
    <row r="837" spans="1:8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</row>
    <row r="838" spans="1:8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</row>
    <row r="839" spans="1:8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</row>
    <row r="840" spans="1:8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</row>
    <row r="841" spans="1:8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</row>
    <row r="842" spans="1:8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</row>
    <row r="843" spans="1:8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</row>
    <row r="844" spans="1:8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</row>
    <row r="845" spans="1:8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</row>
    <row r="846" spans="1:8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</row>
    <row r="847" spans="1:8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</row>
    <row r="848" spans="1:8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</row>
    <row r="849" spans="1:8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</row>
    <row r="850" spans="1:8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</row>
    <row r="851" spans="1:8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</row>
    <row r="852" spans="1:8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</row>
    <row r="853" spans="1:8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</row>
    <row r="854" spans="1:8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</row>
    <row r="855" spans="1:8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</row>
    <row r="856" spans="1:8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</row>
    <row r="857" spans="1:8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</row>
    <row r="858" spans="1:8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</row>
    <row r="859" spans="1:8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</row>
    <row r="860" spans="1:8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</row>
    <row r="861" spans="1:8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</row>
    <row r="862" spans="1:8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</row>
    <row r="863" spans="1:8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</row>
    <row r="864" spans="1:8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</row>
    <row r="865" spans="1:8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</row>
    <row r="866" spans="1:8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</row>
    <row r="867" spans="1:8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</row>
    <row r="868" spans="1:8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</row>
    <row r="869" spans="1:8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</row>
    <row r="870" spans="1:8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</row>
    <row r="871" spans="1:8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</row>
    <row r="872" spans="1:8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</row>
    <row r="873" spans="1:8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</row>
    <row r="874" spans="1:8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</row>
    <row r="875" spans="1:8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</row>
    <row r="876" spans="1:8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</row>
    <row r="877" spans="1:8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</row>
    <row r="878" spans="1:8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</row>
    <row r="879" spans="1:8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</row>
    <row r="880" spans="1:8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</row>
    <row r="881" spans="1:8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</row>
    <row r="882" spans="1:8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</row>
    <row r="883" spans="1:8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</row>
    <row r="884" spans="1:8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</row>
    <row r="885" spans="1:8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</row>
    <row r="886" spans="1:8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</row>
    <row r="887" spans="1:8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</row>
    <row r="888" spans="1:8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</row>
    <row r="889" spans="1:8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</row>
    <row r="890" spans="1:8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</row>
    <row r="891" spans="1:8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</row>
    <row r="892" spans="1:8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</row>
    <row r="893" spans="1:8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</row>
    <row r="894" spans="1:8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</row>
    <row r="895" spans="1:8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</row>
    <row r="896" spans="1:8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</row>
    <row r="897" spans="1:8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</row>
    <row r="898" spans="1:8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</row>
    <row r="899" spans="1:8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</row>
    <row r="900" spans="1:8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</row>
    <row r="901" spans="1:8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</row>
    <row r="902" spans="1:8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</row>
    <row r="903" spans="1:8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</row>
    <row r="904" spans="1:8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</row>
    <row r="905" spans="1:8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</row>
    <row r="906" spans="1:8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</row>
    <row r="907" spans="1:8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</row>
    <row r="908" spans="1:8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</row>
    <row r="909" spans="1:8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</row>
    <row r="910" spans="1:8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</row>
    <row r="911" spans="1:8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</row>
    <row r="912" spans="1:8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</row>
    <row r="913" spans="1:8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</row>
    <row r="914" spans="1:8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</row>
    <row r="915" spans="1:8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</row>
    <row r="916" spans="1:8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</row>
    <row r="917" spans="1:8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</row>
    <row r="918" spans="1:8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</row>
    <row r="919" spans="1:8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</row>
    <row r="920" spans="1:8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</row>
    <row r="921" spans="1:8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</row>
    <row r="922" spans="1:8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</row>
    <row r="923" spans="1:8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</row>
    <row r="924" spans="1:8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</row>
    <row r="925" spans="1:8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</row>
    <row r="926" spans="1:8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</row>
    <row r="927" spans="1:8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</row>
    <row r="928" spans="1:8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</row>
    <row r="929" spans="1:8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</row>
    <row r="930" spans="1:8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</row>
    <row r="931" spans="1:8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</row>
    <row r="932" spans="1:8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</row>
    <row r="933" spans="1:8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</row>
    <row r="934" spans="1:8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</row>
    <row r="935" spans="1:8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</row>
    <row r="936" spans="1:8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</row>
    <row r="937" spans="1:8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</row>
    <row r="938" spans="1:8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</row>
    <row r="939" spans="1:8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</row>
    <row r="940" spans="1:8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</row>
    <row r="941" spans="1:8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</row>
    <row r="942" spans="1:8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</row>
    <row r="943" spans="1:8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</row>
    <row r="944" spans="1:8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</row>
    <row r="945" spans="1:8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</row>
    <row r="946" spans="1:8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</row>
    <row r="947" spans="1:8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</row>
  </sheetData>
  <mergeCells count="26"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AU1:AV1"/>
    <mergeCell ref="AA1:AB1"/>
    <mergeCell ref="AC1:AD1"/>
    <mergeCell ref="AE1:AF1"/>
    <mergeCell ref="AG1:AH1"/>
    <mergeCell ref="AW1:AX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75" right="0.75" top="1" bottom="1" header="0" footer="0"/>
  <pageSetup paperSize="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1015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39.4140625" customWidth="1"/>
    <col min="2" max="2" width="8.875" customWidth="1"/>
    <col min="3" max="3" width="25.15234375" customWidth="1"/>
    <col min="4" max="4" width="24.88671875" customWidth="1"/>
    <col min="5" max="5" width="19.1015625" customWidth="1"/>
    <col min="6" max="6" width="19.37109375" customWidth="1"/>
    <col min="7" max="61" width="18.5625" customWidth="1"/>
    <col min="62" max="62" width="18.0234375" customWidth="1"/>
    <col min="63" max="63" width="16.27734375" customWidth="1"/>
    <col min="64" max="64" width="18.0234375" customWidth="1"/>
    <col min="65" max="65" width="15.73828125" customWidth="1"/>
    <col min="66" max="66" width="14.66015625" customWidth="1"/>
    <col min="67" max="67" width="15.33203125" customWidth="1"/>
    <col min="68" max="69" width="15.73828125" customWidth="1"/>
    <col min="70" max="83" width="8.875" customWidth="1"/>
  </cols>
  <sheetData>
    <row r="1" spans="1:83" x14ac:dyDescent="0.2">
      <c r="A1" s="1" t="s">
        <v>68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4">
        <v>45960</v>
      </c>
      <c r="H1" s="41"/>
      <c r="I1" s="44">
        <v>45961</v>
      </c>
      <c r="J1" s="41"/>
      <c r="K1" s="44">
        <v>45962</v>
      </c>
      <c r="L1" s="41"/>
      <c r="M1" s="44">
        <v>45963</v>
      </c>
      <c r="N1" s="41"/>
      <c r="O1" s="44">
        <v>45964</v>
      </c>
      <c r="P1" s="41"/>
      <c r="Q1" s="44">
        <v>45965</v>
      </c>
      <c r="R1" s="41"/>
      <c r="S1" s="44">
        <v>45966</v>
      </c>
      <c r="T1" s="41"/>
      <c r="U1" s="44">
        <v>45967</v>
      </c>
      <c r="V1" s="41"/>
      <c r="W1" s="44">
        <v>45968</v>
      </c>
      <c r="X1" s="41"/>
      <c r="Y1" s="44">
        <v>45969</v>
      </c>
      <c r="Z1" s="41"/>
      <c r="AA1" s="44">
        <v>45970</v>
      </c>
      <c r="AB1" s="41"/>
      <c r="AC1" s="44">
        <v>45971</v>
      </c>
      <c r="AD1" s="41"/>
      <c r="AE1" s="44">
        <v>45972</v>
      </c>
      <c r="AF1" s="41"/>
      <c r="AG1" s="44">
        <v>45973</v>
      </c>
      <c r="AH1" s="41"/>
      <c r="AI1" s="44">
        <v>45974</v>
      </c>
      <c r="AJ1" s="41"/>
      <c r="AK1" s="44">
        <v>45975</v>
      </c>
      <c r="AL1" s="41"/>
      <c r="AM1" s="44">
        <v>45976</v>
      </c>
      <c r="AN1" s="41"/>
      <c r="AO1" s="44">
        <v>45977</v>
      </c>
      <c r="AP1" s="41"/>
      <c r="AQ1" s="44">
        <v>45978</v>
      </c>
      <c r="AR1" s="41"/>
      <c r="AS1" s="44">
        <v>45979</v>
      </c>
      <c r="AT1" s="41"/>
      <c r="AU1" s="44">
        <v>45980</v>
      </c>
      <c r="AV1" s="41"/>
      <c r="AW1" s="44">
        <v>45981</v>
      </c>
      <c r="AX1" s="41"/>
      <c r="AY1" s="44">
        <v>45982</v>
      </c>
      <c r="AZ1" s="41"/>
      <c r="BA1" s="44">
        <v>45983</v>
      </c>
      <c r="BB1" s="41"/>
      <c r="BC1" s="44">
        <v>45984</v>
      </c>
      <c r="BD1" s="41"/>
      <c r="BE1" s="44">
        <v>45985</v>
      </c>
      <c r="BF1" s="41"/>
      <c r="BG1" s="1" t="s">
        <v>41</v>
      </c>
      <c r="BH1" s="10" t="s">
        <v>69</v>
      </c>
      <c r="BI1" s="1" t="s">
        <v>43</v>
      </c>
      <c r="BJ1" s="1" t="s">
        <v>44</v>
      </c>
      <c r="BK1" s="1" t="s">
        <v>45</v>
      </c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 x14ac:dyDescent="0.2">
      <c r="A2" s="11"/>
      <c r="B2" s="11"/>
      <c r="C2" s="1"/>
      <c r="D2" s="1" t="s">
        <v>46</v>
      </c>
      <c r="E2" s="11"/>
      <c r="F2" s="1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2</v>
      </c>
      <c r="M2" s="17" t="s">
        <v>1</v>
      </c>
      <c r="N2" s="17" t="s">
        <v>2</v>
      </c>
      <c r="O2" s="17" t="s">
        <v>1</v>
      </c>
      <c r="P2" s="17" t="s">
        <v>2</v>
      </c>
      <c r="Q2" s="17" t="s">
        <v>1</v>
      </c>
      <c r="R2" s="17" t="s">
        <v>2</v>
      </c>
      <c r="S2" s="17" t="s">
        <v>1</v>
      </c>
      <c r="T2" s="17" t="s">
        <v>2</v>
      </c>
      <c r="U2" s="17" t="s">
        <v>1</v>
      </c>
      <c r="V2" s="17" t="s">
        <v>2</v>
      </c>
      <c r="W2" s="17" t="s">
        <v>1</v>
      </c>
      <c r="X2" s="17" t="s">
        <v>2</v>
      </c>
      <c r="Y2" s="17" t="s">
        <v>1</v>
      </c>
      <c r="Z2" s="17" t="s">
        <v>2</v>
      </c>
      <c r="AA2" s="17" t="s">
        <v>1</v>
      </c>
      <c r="AB2" s="17" t="s">
        <v>2</v>
      </c>
      <c r="AC2" s="17" t="s">
        <v>1</v>
      </c>
      <c r="AD2" s="17" t="s">
        <v>2</v>
      </c>
      <c r="AE2" s="17" t="s">
        <v>1</v>
      </c>
      <c r="AF2" s="17" t="s">
        <v>2</v>
      </c>
      <c r="AG2" s="17" t="s">
        <v>1</v>
      </c>
      <c r="AH2" s="17" t="s">
        <v>2</v>
      </c>
      <c r="AI2" s="17" t="s">
        <v>1</v>
      </c>
      <c r="AJ2" s="17" t="s">
        <v>2</v>
      </c>
      <c r="AK2" s="17" t="s">
        <v>1</v>
      </c>
      <c r="AL2" s="17" t="s">
        <v>2</v>
      </c>
      <c r="AM2" s="17" t="s">
        <v>1</v>
      </c>
      <c r="AN2" s="17" t="s">
        <v>2</v>
      </c>
      <c r="AO2" s="17" t="s">
        <v>1</v>
      </c>
      <c r="AP2" s="17" t="s">
        <v>2</v>
      </c>
      <c r="AQ2" s="17" t="s">
        <v>1</v>
      </c>
      <c r="AR2" s="17" t="s">
        <v>2</v>
      </c>
      <c r="AS2" s="17" t="s">
        <v>1</v>
      </c>
      <c r="AT2" s="17" t="s">
        <v>2</v>
      </c>
      <c r="AU2" s="17" t="s">
        <v>1</v>
      </c>
      <c r="AV2" s="17" t="s">
        <v>2</v>
      </c>
      <c r="AW2" s="17" t="s">
        <v>1</v>
      </c>
      <c r="AX2" s="17" t="s">
        <v>2</v>
      </c>
      <c r="AY2" s="17" t="s">
        <v>1</v>
      </c>
      <c r="AZ2" s="17" t="s">
        <v>2</v>
      </c>
      <c r="BA2" s="17" t="s">
        <v>1</v>
      </c>
      <c r="BB2" s="17" t="s">
        <v>2</v>
      </c>
      <c r="BC2" s="17" t="s">
        <v>1</v>
      </c>
      <c r="BD2" s="17" t="s">
        <v>2</v>
      </c>
      <c r="BE2" s="17" t="s">
        <v>1</v>
      </c>
      <c r="BF2" s="17" t="s">
        <v>2</v>
      </c>
      <c r="BG2" s="11"/>
      <c r="BH2" s="1"/>
      <c r="BI2" s="1"/>
      <c r="BJ2" s="2"/>
      <c r="BK2" s="18"/>
      <c r="BL2" s="19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 x14ac:dyDescent="0.2">
      <c r="A3" s="6" t="s">
        <v>178</v>
      </c>
      <c r="B3" s="6" t="s">
        <v>50</v>
      </c>
      <c r="C3" s="6">
        <f t="shared" ref="C3:D3" si="0">SUM(G3+I3+K3+M3+O3+Q3+S3+U3+W3+Y3+AA3+AC3+AE3+AG3+AI3+AK3+AM3+AQ3+AS3+AU3+AW3+AY3+BA3+BC3+BE3)</f>
        <v>80</v>
      </c>
      <c r="D3" s="6">
        <f t="shared" si="0"/>
        <v>73</v>
      </c>
      <c r="E3" s="6">
        <f t="shared" ref="E3:E62" si="1">C3-D3</f>
        <v>7</v>
      </c>
      <c r="F3" s="6" t="s">
        <v>20</v>
      </c>
      <c r="G3" s="6">
        <v>80</v>
      </c>
      <c r="H3" s="6">
        <v>0</v>
      </c>
      <c r="I3" s="6">
        <v>0</v>
      </c>
      <c r="J3" s="6">
        <v>0</v>
      </c>
      <c r="K3" s="2">
        <f>I3-J3</f>
        <v>0</v>
      </c>
      <c r="L3" s="6">
        <v>0</v>
      </c>
      <c r="M3" s="25">
        <f>K3-L3</f>
        <v>0</v>
      </c>
      <c r="N3" s="25">
        <v>0</v>
      </c>
      <c r="O3" s="25">
        <f>M3-N3</f>
        <v>0</v>
      </c>
      <c r="P3" s="25">
        <v>0</v>
      </c>
      <c r="Q3" s="25">
        <f>O3-P3</f>
        <v>0</v>
      </c>
      <c r="R3" s="25">
        <v>0</v>
      </c>
      <c r="S3" s="25">
        <f>Q3-R3</f>
        <v>0</v>
      </c>
      <c r="T3" s="21">
        <v>73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0</v>
      </c>
      <c r="BB3" s="29">
        <v>0</v>
      </c>
      <c r="BC3" s="29">
        <v>0</v>
      </c>
      <c r="BD3" s="29">
        <v>0</v>
      </c>
      <c r="BE3" s="29">
        <v>0</v>
      </c>
      <c r="BF3" s="29">
        <v>0</v>
      </c>
      <c r="BG3" s="2">
        <f t="shared" ref="BG3:BG62" si="2">G3-H3+I3-J3+K3-L3+M3-N3+O3-P3+Q3-R3+S3-T3+U3-V3+W3-X3+Y3-Z3+AA3-AB3+AC3-AD3+AE3-AF3+AG3-AH3+AI3-AJ3+AK3-AL3+AM3-AN3+AO3-AP3+AQ3-AR3+AS3-AT3+AU3-AV3+AW3-AX3+AY3-AZ3+BA3-BB3+BC3-BD3+BE3-BF3</f>
        <v>7</v>
      </c>
      <c r="BH3" s="6">
        <v>70</v>
      </c>
      <c r="BI3" s="30">
        <f t="shared" ref="BI3:BI21" si="3">C3*BH3</f>
        <v>5600</v>
      </c>
      <c r="BJ3" s="30">
        <f t="shared" ref="BJ3:BJ21" si="4">D3*BH3</f>
        <v>5110</v>
      </c>
      <c r="BK3" s="30">
        <f t="shared" ref="BK3:BK21" si="5">E3*BH3</f>
        <v>490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x14ac:dyDescent="0.2">
      <c r="A4" s="6" t="s">
        <v>179</v>
      </c>
      <c r="B4" s="6" t="s">
        <v>50</v>
      </c>
      <c r="C4" s="6">
        <f t="shared" ref="C4:D4" si="6">SUM(G4+I4+K4+M4+O4+Q4+S4+U4+W4+Y4+AA4+AC4+AE4+AG4+AI4+AK4+AM4+AQ4+AS4+AU4+AW4+AY4+BA4+BC4+BE4)</f>
        <v>60</v>
      </c>
      <c r="D4" s="6">
        <f t="shared" si="6"/>
        <v>60</v>
      </c>
      <c r="E4" s="6">
        <f t="shared" si="1"/>
        <v>0</v>
      </c>
      <c r="F4" s="6" t="s">
        <v>20</v>
      </c>
      <c r="G4" s="6">
        <v>60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1">
        <v>0</v>
      </c>
      <c r="AK4" s="25">
        <v>0</v>
      </c>
      <c r="AL4" s="21">
        <v>0</v>
      </c>
      <c r="AM4" s="25">
        <v>0</v>
      </c>
      <c r="AN4" s="21">
        <f>10+10+20</f>
        <v>40</v>
      </c>
      <c r="AO4" s="25">
        <v>0</v>
      </c>
      <c r="AP4" s="21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f>2+8</f>
        <v>10</v>
      </c>
      <c r="AY4" s="29">
        <v>0</v>
      </c>
      <c r="AZ4" s="21">
        <v>10</v>
      </c>
      <c r="BA4" s="29">
        <v>0</v>
      </c>
      <c r="BB4" s="21">
        <v>0</v>
      </c>
      <c r="BC4" s="29">
        <v>0</v>
      </c>
      <c r="BD4" s="21">
        <v>0</v>
      </c>
      <c r="BE4" s="29">
        <v>0</v>
      </c>
      <c r="BF4" s="21">
        <v>0</v>
      </c>
      <c r="BG4" s="2">
        <f t="shared" si="2"/>
        <v>0</v>
      </c>
      <c r="BH4" s="6">
        <v>200</v>
      </c>
      <c r="BI4" s="30">
        <f t="shared" si="3"/>
        <v>12000</v>
      </c>
      <c r="BJ4" s="30">
        <f t="shared" si="4"/>
        <v>12000</v>
      </c>
      <c r="BK4" s="30">
        <f t="shared" si="5"/>
        <v>0</v>
      </c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x14ac:dyDescent="0.2">
      <c r="A5" s="6" t="s">
        <v>180</v>
      </c>
      <c r="B5" s="6" t="s">
        <v>50</v>
      </c>
      <c r="C5" s="6">
        <f t="shared" ref="C5:D5" si="7">SUM(G5+I5+K5+M5+O5+Q5+S5+U5+W5+Y5+AA5+AC5+AE5+AG5+AI5+AK5+AM5+AQ5+AS5+AU5+AW5+AY5+BA5+BC5+BE5)</f>
        <v>510</v>
      </c>
      <c r="D5" s="6">
        <f t="shared" si="7"/>
        <v>510</v>
      </c>
      <c r="E5" s="6">
        <f t="shared" si="1"/>
        <v>0</v>
      </c>
      <c r="F5" s="6" t="s">
        <v>20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5">
        <v>0</v>
      </c>
      <c r="S5" s="21">
        <v>500</v>
      </c>
      <c r="T5" s="25">
        <v>0</v>
      </c>
      <c r="U5" s="21">
        <v>0</v>
      </c>
      <c r="V5" s="25">
        <v>0</v>
      </c>
      <c r="W5" s="21">
        <v>0</v>
      </c>
      <c r="X5" s="25">
        <v>0</v>
      </c>
      <c r="Y5" s="21">
        <v>0</v>
      </c>
      <c r="Z5" s="25">
        <v>0</v>
      </c>
      <c r="AA5" s="21">
        <v>0</v>
      </c>
      <c r="AB5" s="25">
        <v>0</v>
      </c>
      <c r="AC5" s="21">
        <v>0</v>
      </c>
      <c r="AD5" s="25">
        <v>0</v>
      </c>
      <c r="AE5" s="21">
        <v>0</v>
      </c>
      <c r="AF5" s="25">
        <v>0</v>
      </c>
      <c r="AG5" s="21">
        <v>0</v>
      </c>
      <c r="AH5" s="25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f>100+125+150</f>
        <v>375</v>
      </c>
      <c r="AO5" s="21">
        <v>0</v>
      </c>
      <c r="AP5" s="21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1">
        <v>25</v>
      </c>
      <c r="AY5" s="29">
        <v>0</v>
      </c>
      <c r="AZ5" s="21">
        <v>100</v>
      </c>
      <c r="BA5" s="21">
        <v>10</v>
      </c>
      <c r="BB5" s="21">
        <v>10</v>
      </c>
      <c r="BC5" s="29">
        <v>0</v>
      </c>
      <c r="BD5" s="21">
        <v>0</v>
      </c>
      <c r="BE5" s="29">
        <v>0</v>
      </c>
      <c r="BF5" s="21">
        <v>0</v>
      </c>
      <c r="BG5" s="2">
        <f t="shared" si="2"/>
        <v>0</v>
      </c>
      <c r="BH5" s="6">
        <v>80</v>
      </c>
      <c r="BI5" s="30">
        <f t="shared" si="3"/>
        <v>40800</v>
      </c>
      <c r="BJ5" s="30">
        <f t="shared" si="4"/>
        <v>40800</v>
      </c>
      <c r="BK5" s="30">
        <f t="shared" si="5"/>
        <v>0</v>
      </c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 x14ac:dyDescent="0.2">
      <c r="A6" s="3" t="s">
        <v>181</v>
      </c>
      <c r="B6" s="27" t="s">
        <v>50</v>
      </c>
      <c r="C6" s="6">
        <f t="shared" ref="C6:D6" si="8">SUM(G6+I6+K6+M6+O6+Q6+S6+U6+W6+Y6+AA6+AC6+AE6+AG6+AI6+AK6+AM6+AQ6+AS6+AU6+AW6+AY6+BA6+BC6+BE6)</f>
        <v>8</v>
      </c>
      <c r="D6" s="6">
        <f t="shared" si="8"/>
        <v>0</v>
      </c>
      <c r="E6" s="29">
        <f t="shared" si="1"/>
        <v>8</v>
      </c>
      <c r="F6" s="31" t="s">
        <v>182</v>
      </c>
      <c r="G6" s="21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5">
        <v>0</v>
      </c>
      <c r="N6" s="25">
        <v>0</v>
      </c>
      <c r="O6" s="25">
        <v>0</v>
      </c>
      <c r="P6" s="21">
        <v>0</v>
      </c>
      <c r="Q6" s="25">
        <v>0</v>
      </c>
      <c r="R6" s="29">
        <v>0</v>
      </c>
      <c r="S6" s="25">
        <v>0</v>
      </c>
      <c r="T6" s="29">
        <v>0</v>
      </c>
      <c r="U6" s="25">
        <v>0</v>
      </c>
      <c r="V6" s="29">
        <v>0</v>
      </c>
      <c r="W6" s="25">
        <v>0</v>
      </c>
      <c r="X6" s="29">
        <v>0</v>
      </c>
      <c r="Y6" s="25">
        <v>0</v>
      </c>
      <c r="Z6" s="29">
        <v>0</v>
      </c>
      <c r="AA6" s="25">
        <v>0</v>
      </c>
      <c r="AB6" s="29">
        <v>0</v>
      </c>
      <c r="AC6" s="21">
        <v>0</v>
      </c>
      <c r="AD6" s="29">
        <v>0</v>
      </c>
      <c r="AE6" s="25">
        <v>0</v>
      </c>
      <c r="AF6" s="29">
        <v>0</v>
      </c>
      <c r="AG6" s="25">
        <v>0</v>
      </c>
      <c r="AH6" s="29">
        <v>0</v>
      </c>
      <c r="AI6" s="21">
        <v>8</v>
      </c>
      <c r="AJ6" s="29">
        <v>0</v>
      </c>
      <c r="AK6" s="25">
        <v>0</v>
      </c>
      <c r="AL6" s="29">
        <v>0</v>
      </c>
      <c r="AM6" s="25">
        <v>0</v>
      </c>
      <c r="AN6" s="29">
        <v>0</v>
      </c>
      <c r="AO6" s="25">
        <v>0</v>
      </c>
      <c r="AP6" s="29">
        <v>0</v>
      </c>
      <c r="AQ6" s="29">
        <v>0</v>
      </c>
      <c r="AR6" s="29">
        <v>0</v>
      </c>
      <c r="AS6" s="21">
        <v>0</v>
      </c>
      <c r="AT6" s="29">
        <v>0</v>
      </c>
      <c r="AU6" s="21">
        <v>0</v>
      </c>
      <c r="AV6" s="29">
        <v>0</v>
      </c>
      <c r="AW6" s="21">
        <v>0</v>
      </c>
      <c r="AX6" s="29">
        <v>0</v>
      </c>
      <c r="AY6" s="21">
        <v>0</v>
      </c>
      <c r="AZ6" s="29">
        <v>0</v>
      </c>
      <c r="BA6" s="21">
        <v>0</v>
      </c>
      <c r="BB6" s="29">
        <v>0</v>
      </c>
      <c r="BC6" s="21">
        <v>0</v>
      </c>
      <c r="BD6" s="29">
        <v>0</v>
      </c>
      <c r="BE6" s="21">
        <v>0</v>
      </c>
      <c r="BF6" s="29">
        <v>0</v>
      </c>
      <c r="BG6" s="2">
        <f t="shared" si="2"/>
        <v>8</v>
      </c>
      <c r="BH6" s="21">
        <v>21.99</v>
      </c>
      <c r="BI6" s="30">
        <f t="shared" si="3"/>
        <v>175.92</v>
      </c>
      <c r="BJ6" s="32">
        <f t="shared" si="4"/>
        <v>0</v>
      </c>
      <c r="BK6" s="32">
        <f t="shared" si="5"/>
        <v>175.92</v>
      </c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x14ac:dyDescent="0.2">
      <c r="A7" s="3" t="s">
        <v>183</v>
      </c>
      <c r="B7" s="27" t="s">
        <v>50</v>
      </c>
      <c r="C7" s="6">
        <f t="shared" ref="C7:D7" si="9">SUM(G7+I7+K7+M7+O7+Q7+S7+U7+W7+Y7+AA7+AC7+AE7+AG7+AI7+AK7+AM7+AQ7+AS7+AU7+AW7+AY7+BA7+BC7+BE7)</f>
        <v>1</v>
      </c>
      <c r="D7" s="6">
        <f t="shared" si="9"/>
        <v>0</v>
      </c>
      <c r="E7" s="29">
        <f t="shared" si="1"/>
        <v>1</v>
      </c>
      <c r="F7" s="31" t="s">
        <v>182</v>
      </c>
      <c r="G7" s="21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5">
        <v>0</v>
      </c>
      <c r="N7" s="25">
        <v>0</v>
      </c>
      <c r="O7" s="25">
        <v>0</v>
      </c>
      <c r="P7" s="21">
        <v>0</v>
      </c>
      <c r="Q7" s="25">
        <v>0</v>
      </c>
      <c r="R7" s="29">
        <v>0</v>
      </c>
      <c r="S7" s="25">
        <v>0</v>
      </c>
      <c r="T7" s="29">
        <v>0</v>
      </c>
      <c r="U7" s="25">
        <v>0</v>
      </c>
      <c r="V7" s="29">
        <v>0</v>
      </c>
      <c r="W7" s="25">
        <v>0</v>
      </c>
      <c r="X7" s="29">
        <v>0</v>
      </c>
      <c r="Y7" s="25">
        <v>0</v>
      </c>
      <c r="Z7" s="29">
        <v>0</v>
      </c>
      <c r="AA7" s="25">
        <v>0</v>
      </c>
      <c r="AB7" s="29">
        <v>0</v>
      </c>
      <c r="AC7" s="21">
        <v>0</v>
      </c>
      <c r="AD7" s="29">
        <v>0</v>
      </c>
      <c r="AE7" s="25">
        <v>0</v>
      </c>
      <c r="AF7" s="29">
        <v>0</v>
      </c>
      <c r="AG7" s="25">
        <v>0</v>
      </c>
      <c r="AH7" s="29">
        <v>0</v>
      </c>
      <c r="AI7" s="21">
        <v>1</v>
      </c>
      <c r="AJ7" s="29">
        <v>0</v>
      </c>
      <c r="AK7" s="25">
        <v>0</v>
      </c>
      <c r="AL7" s="29">
        <v>0</v>
      </c>
      <c r="AM7" s="25">
        <v>0</v>
      </c>
      <c r="AN7" s="29">
        <v>0</v>
      </c>
      <c r="AO7" s="25">
        <v>0</v>
      </c>
      <c r="AP7" s="29">
        <v>0</v>
      </c>
      <c r="AQ7" s="29">
        <v>0</v>
      </c>
      <c r="AR7" s="29">
        <v>0</v>
      </c>
      <c r="AS7" s="21">
        <v>0</v>
      </c>
      <c r="AT7" s="29">
        <v>0</v>
      </c>
      <c r="AU7" s="21">
        <v>0</v>
      </c>
      <c r="AV7" s="29">
        <v>0</v>
      </c>
      <c r="AW7" s="21">
        <v>0</v>
      </c>
      <c r="AX7" s="29">
        <v>0</v>
      </c>
      <c r="AY7" s="21">
        <v>0</v>
      </c>
      <c r="AZ7" s="29">
        <v>0</v>
      </c>
      <c r="BA7" s="21">
        <v>0</v>
      </c>
      <c r="BB7" s="29">
        <v>0</v>
      </c>
      <c r="BC7" s="21">
        <v>0</v>
      </c>
      <c r="BD7" s="29">
        <v>0</v>
      </c>
      <c r="BE7" s="21">
        <v>0</v>
      </c>
      <c r="BF7" s="29">
        <v>0</v>
      </c>
      <c r="BG7" s="2">
        <f t="shared" si="2"/>
        <v>1</v>
      </c>
      <c r="BH7" s="21">
        <v>21.99</v>
      </c>
      <c r="BI7" s="30">
        <f t="shared" si="3"/>
        <v>21.99</v>
      </c>
      <c r="BJ7" s="32">
        <f t="shared" si="4"/>
        <v>0</v>
      </c>
      <c r="BK7" s="32">
        <f t="shared" si="5"/>
        <v>21.99</v>
      </c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 x14ac:dyDescent="0.2">
      <c r="A8" s="3" t="s">
        <v>184</v>
      </c>
      <c r="B8" s="27" t="s">
        <v>50</v>
      </c>
      <c r="C8" s="6">
        <f t="shared" ref="C8:D8" si="10">SUM(G8+I8+K8+M8+O8+Q8+S8+U8+W8+Y8+AA8+AC8+AE8+AG8+AI8+AK8+AM8+AQ8+AS8+AU8+AW8+AY8+BA8+BC8+BE8)</f>
        <v>2</v>
      </c>
      <c r="D8" s="6">
        <f t="shared" si="10"/>
        <v>0</v>
      </c>
      <c r="E8" s="29">
        <f t="shared" si="1"/>
        <v>2</v>
      </c>
      <c r="F8" s="31" t="s">
        <v>182</v>
      </c>
      <c r="G8" s="21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5">
        <v>0</v>
      </c>
      <c r="N8" s="25">
        <v>0</v>
      </c>
      <c r="O8" s="25">
        <v>0</v>
      </c>
      <c r="P8" s="21">
        <v>0</v>
      </c>
      <c r="Q8" s="25">
        <v>0</v>
      </c>
      <c r="R8" s="29">
        <v>0</v>
      </c>
      <c r="S8" s="25">
        <v>0</v>
      </c>
      <c r="T8" s="29">
        <v>0</v>
      </c>
      <c r="U8" s="25">
        <v>0</v>
      </c>
      <c r="V8" s="29">
        <v>0</v>
      </c>
      <c r="W8" s="25">
        <v>0</v>
      </c>
      <c r="X8" s="29">
        <v>0</v>
      </c>
      <c r="Y8" s="25">
        <v>0</v>
      </c>
      <c r="Z8" s="29">
        <v>0</v>
      </c>
      <c r="AA8" s="25">
        <v>0</v>
      </c>
      <c r="AB8" s="29">
        <v>0</v>
      </c>
      <c r="AC8" s="21">
        <v>0</v>
      </c>
      <c r="AD8" s="29">
        <v>0</v>
      </c>
      <c r="AE8" s="25">
        <v>0</v>
      </c>
      <c r="AF8" s="29">
        <v>0</v>
      </c>
      <c r="AG8" s="25">
        <v>0</v>
      </c>
      <c r="AH8" s="29">
        <v>0</v>
      </c>
      <c r="AI8" s="21">
        <v>2</v>
      </c>
      <c r="AJ8" s="29">
        <v>0</v>
      </c>
      <c r="AK8" s="25">
        <v>0</v>
      </c>
      <c r="AL8" s="29">
        <v>0</v>
      </c>
      <c r="AM8" s="25">
        <v>0</v>
      </c>
      <c r="AN8" s="29">
        <v>0</v>
      </c>
      <c r="AO8" s="25">
        <v>0</v>
      </c>
      <c r="AP8" s="29">
        <v>0</v>
      </c>
      <c r="AQ8" s="29">
        <v>0</v>
      </c>
      <c r="AR8" s="29">
        <v>0</v>
      </c>
      <c r="AS8" s="21">
        <v>0</v>
      </c>
      <c r="AT8" s="29">
        <v>0</v>
      </c>
      <c r="AU8" s="21">
        <v>0</v>
      </c>
      <c r="AV8" s="29">
        <v>0</v>
      </c>
      <c r="AW8" s="21">
        <v>0</v>
      </c>
      <c r="AX8" s="29">
        <v>0</v>
      </c>
      <c r="AY8" s="21">
        <v>0</v>
      </c>
      <c r="AZ8" s="29">
        <v>0</v>
      </c>
      <c r="BA8" s="21">
        <v>0</v>
      </c>
      <c r="BB8" s="29">
        <v>0</v>
      </c>
      <c r="BC8" s="21">
        <v>0</v>
      </c>
      <c r="BD8" s="29">
        <v>0</v>
      </c>
      <c r="BE8" s="21">
        <v>0</v>
      </c>
      <c r="BF8" s="29">
        <v>0</v>
      </c>
      <c r="BG8" s="2">
        <f t="shared" si="2"/>
        <v>2</v>
      </c>
      <c r="BH8" s="21">
        <v>21.99</v>
      </c>
      <c r="BI8" s="30">
        <f t="shared" si="3"/>
        <v>43.98</v>
      </c>
      <c r="BJ8" s="32">
        <f t="shared" si="4"/>
        <v>0</v>
      </c>
      <c r="BK8" s="32">
        <f t="shared" si="5"/>
        <v>43.98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x14ac:dyDescent="0.2">
      <c r="A9" s="3" t="s">
        <v>185</v>
      </c>
      <c r="B9" s="27" t="s">
        <v>50</v>
      </c>
      <c r="C9" s="6">
        <f t="shared" ref="C9:D9" si="11">SUM(G9+I9+K9+M9+O9+Q9+S9+U9+W9+Y9+AA9+AC9+AE9+AG9+AI9+AK9+AM9+AQ9+AS9+AU9+AW9+AY9+BA9+BC9+BE9)</f>
        <v>3</v>
      </c>
      <c r="D9" s="6">
        <f t="shared" si="11"/>
        <v>0</v>
      </c>
      <c r="E9" s="29">
        <f t="shared" si="1"/>
        <v>3</v>
      </c>
      <c r="F9" s="31" t="s">
        <v>182</v>
      </c>
      <c r="G9" s="21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5">
        <v>0</v>
      </c>
      <c r="N9" s="25">
        <v>0</v>
      </c>
      <c r="O9" s="25">
        <v>0</v>
      </c>
      <c r="P9" s="21">
        <v>0</v>
      </c>
      <c r="Q9" s="25">
        <v>0</v>
      </c>
      <c r="R9" s="29">
        <v>0</v>
      </c>
      <c r="S9" s="25">
        <v>0</v>
      </c>
      <c r="T9" s="29">
        <v>0</v>
      </c>
      <c r="U9" s="25">
        <v>0</v>
      </c>
      <c r="V9" s="29">
        <v>0</v>
      </c>
      <c r="W9" s="25">
        <v>0</v>
      </c>
      <c r="X9" s="29">
        <v>0</v>
      </c>
      <c r="Y9" s="25">
        <v>0</v>
      </c>
      <c r="Z9" s="29">
        <v>0</v>
      </c>
      <c r="AA9" s="25">
        <v>0</v>
      </c>
      <c r="AB9" s="29">
        <v>0</v>
      </c>
      <c r="AC9" s="21">
        <v>0</v>
      </c>
      <c r="AD9" s="29">
        <v>0</v>
      </c>
      <c r="AE9" s="25">
        <v>0</v>
      </c>
      <c r="AF9" s="29">
        <v>0</v>
      </c>
      <c r="AG9" s="25">
        <v>0</v>
      </c>
      <c r="AH9" s="29">
        <v>0</v>
      </c>
      <c r="AI9" s="25">
        <v>0</v>
      </c>
      <c r="AJ9" s="29">
        <v>0</v>
      </c>
      <c r="AK9" s="25">
        <v>0</v>
      </c>
      <c r="AL9" s="29">
        <v>0</v>
      </c>
      <c r="AM9" s="25">
        <v>0</v>
      </c>
      <c r="AN9" s="29">
        <v>0</v>
      </c>
      <c r="AO9" s="25">
        <v>0</v>
      </c>
      <c r="AP9" s="29">
        <v>0</v>
      </c>
      <c r="AQ9" s="29">
        <v>0</v>
      </c>
      <c r="AR9" s="29">
        <v>0</v>
      </c>
      <c r="AS9" s="21">
        <v>3</v>
      </c>
      <c r="AT9" s="29">
        <v>0</v>
      </c>
      <c r="AU9" s="21">
        <v>0</v>
      </c>
      <c r="AV9" s="29">
        <v>0</v>
      </c>
      <c r="AW9" s="21">
        <v>0</v>
      </c>
      <c r="AX9" s="29">
        <v>0</v>
      </c>
      <c r="AY9" s="21">
        <v>0</v>
      </c>
      <c r="AZ9" s="29">
        <v>0</v>
      </c>
      <c r="BA9" s="21">
        <v>0</v>
      </c>
      <c r="BB9" s="29">
        <v>0</v>
      </c>
      <c r="BC9" s="21">
        <v>0</v>
      </c>
      <c r="BD9" s="29">
        <v>0</v>
      </c>
      <c r="BE9" s="21">
        <v>0</v>
      </c>
      <c r="BF9" s="29">
        <v>0</v>
      </c>
      <c r="BG9" s="2">
        <f t="shared" si="2"/>
        <v>3</v>
      </c>
      <c r="BH9" s="21">
        <v>21.99</v>
      </c>
      <c r="BI9" s="30">
        <f t="shared" si="3"/>
        <v>65.97</v>
      </c>
      <c r="BJ9" s="32">
        <f t="shared" si="4"/>
        <v>0</v>
      </c>
      <c r="BK9" s="32">
        <f t="shared" si="5"/>
        <v>65.97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x14ac:dyDescent="0.2">
      <c r="A10" s="3" t="s">
        <v>186</v>
      </c>
      <c r="B10" s="27" t="s">
        <v>50</v>
      </c>
      <c r="C10" s="6">
        <f t="shared" ref="C10:D10" si="12">SUM(G10+I10+K10+M10+O10+Q10+S10+U10+W10+Y10+AA10+AC10+AE10+AG10+AI10+AK10+AM10+AQ10+AS10+AU10+AW10+AY10+BA10+BC10+BE10)</f>
        <v>5</v>
      </c>
      <c r="D10" s="6">
        <f t="shared" si="12"/>
        <v>5</v>
      </c>
      <c r="E10" s="29">
        <f t="shared" si="1"/>
        <v>0</v>
      </c>
      <c r="F10" s="31" t="s">
        <v>187</v>
      </c>
      <c r="G10" s="21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5">
        <v>0</v>
      </c>
      <c r="N10" s="25">
        <v>0</v>
      </c>
      <c r="O10" s="25">
        <v>0</v>
      </c>
      <c r="P10" s="21">
        <v>0</v>
      </c>
      <c r="Q10" s="25">
        <v>0</v>
      </c>
      <c r="R10" s="29">
        <v>0</v>
      </c>
      <c r="S10" s="25">
        <v>0</v>
      </c>
      <c r="T10" s="29">
        <v>0</v>
      </c>
      <c r="U10" s="25">
        <v>0</v>
      </c>
      <c r="V10" s="29">
        <v>0</v>
      </c>
      <c r="W10" s="25">
        <v>0</v>
      </c>
      <c r="X10" s="29">
        <v>0</v>
      </c>
      <c r="Y10" s="25">
        <v>0</v>
      </c>
      <c r="Z10" s="29">
        <v>0</v>
      </c>
      <c r="AA10" s="25">
        <v>0</v>
      </c>
      <c r="AB10" s="29">
        <v>0</v>
      </c>
      <c r="AC10" s="21">
        <v>0</v>
      </c>
      <c r="AD10" s="29">
        <v>0</v>
      </c>
      <c r="AE10" s="25">
        <v>0</v>
      </c>
      <c r="AF10" s="29">
        <v>0</v>
      </c>
      <c r="AG10" s="25">
        <v>0</v>
      </c>
      <c r="AH10" s="29">
        <v>0</v>
      </c>
      <c r="AI10" s="25">
        <v>0</v>
      </c>
      <c r="AJ10" s="29">
        <v>0</v>
      </c>
      <c r="AK10" s="25">
        <v>0</v>
      </c>
      <c r="AL10" s="29">
        <v>0</v>
      </c>
      <c r="AM10" s="25">
        <v>0</v>
      </c>
      <c r="AN10" s="29">
        <v>0</v>
      </c>
      <c r="AO10" s="25">
        <v>0</v>
      </c>
      <c r="AP10" s="29">
        <v>0</v>
      </c>
      <c r="AQ10" s="29">
        <v>0</v>
      </c>
      <c r="AR10" s="29">
        <v>0</v>
      </c>
      <c r="AS10" s="21">
        <v>5</v>
      </c>
      <c r="AT10" s="29">
        <v>0</v>
      </c>
      <c r="AU10" s="21">
        <v>0</v>
      </c>
      <c r="AV10" s="29">
        <v>0</v>
      </c>
      <c r="AW10" s="21">
        <v>0</v>
      </c>
      <c r="AX10" s="29">
        <v>0</v>
      </c>
      <c r="AY10" s="21">
        <v>0</v>
      </c>
      <c r="AZ10" s="21">
        <v>0</v>
      </c>
      <c r="BA10" s="21">
        <v>0</v>
      </c>
      <c r="BB10" s="21">
        <v>5</v>
      </c>
      <c r="BC10" s="21">
        <v>0</v>
      </c>
      <c r="BD10" s="21">
        <v>0</v>
      </c>
      <c r="BE10" s="21">
        <v>0</v>
      </c>
      <c r="BF10" s="21">
        <v>0</v>
      </c>
      <c r="BG10" s="2">
        <f t="shared" si="2"/>
        <v>0</v>
      </c>
      <c r="BH10" s="21">
        <v>56</v>
      </c>
      <c r="BI10" s="30">
        <f t="shared" si="3"/>
        <v>280</v>
      </c>
      <c r="BJ10" s="32">
        <f t="shared" si="4"/>
        <v>280</v>
      </c>
      <c r="BK10" s="32">
        <f t="shared" si="5"/>
        <v>0</v>
      </c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2">
      <c r="A11" s="6" t="s">
        <v>188</v>
      </c>
      <c r="B11" s="6" t="s">
        <v>50</v>
      </c>
      <c r="C11" s="6">
        <f t="shared" ref="C11:D11" si="13">SUM(G11+I11+K11+M11+O11+Q11+S11+U11+W11+Y11+AA11+AC11+AE11+AG11+AI11+AK11+AM11+AQ11+AS11+AU11+AW11+AY11+BA11+BC11+BE11)</f>
        <v>52</v>
      </c>
      <c r="D11" s="6">
        <f t="shared" si="13"/>
        <v>50</v>
      </c>
      <c r="E11" s="6">
        <f t="shared" si="1"/>
        <v>2</v>
      </c>
      <c r="F11" s="6"/>
      <c r="G11" s="2">
        <v>50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25">
        <v>0</v>
      </c>
      <c r="N11" s="25">
        <v>0</v>
      </c>
      <c r="O11" s="25">
        <v>0</v>
      </c>
      <c r="P11" s="21">
        <v>50</v>
      </c>
      <c r="Q11" s="25">
        <v>0</v>
      </c>
      <c r="R11" s="21">
        <v>0</v>
      </c>
      <c r="S11" s="25">
        <v>0</v>
      </c>
      <c r="T11" s="21">
        <v>0</v>
      </c>
      <c r="U11" s="25">
        <v>0</v>
      </c>
      <c r="V11" s="21">
        <v>0</v>
      </c>
      <c r="W11" s="25">
        <v>0</v>
      </c>
      <c r="X11" s="21">
        <v>0</v>
      </c>
      <c r="Y11" s="25">
        <v>0</v>
      </c>
      <c r="Z11" s="21">
        <v>0</v>
      </c>
      <c r="AA11" s="25">
        <v>0</v>
      </c>
      <c r="AB11" s="21">
        <v>0</v>
      </c>
      <c r="AC11" s="25">
        <v>0</v>
      </c>
      <c r="AD11" s="21">
        <v>0</v>
      </c>
      <c r="AE11" s="25">
        <v>0</v>
      </c>
      <c r="AF11" s="21">
        <v>0</v>
      </c>
      <c r="AG11" s="25">
        <v>0</v>
      </c>
      <c r="AH11" s="21">
        <v>0</v>
      </c>
      <c r="AI11" s="25">
        <v>0</v>
      </c>
      <c r="AJ11" s="21">
        <v>0</v>
      </c>
      <c r="AK11" s="25">
        <v>0</v>
      </c>
      <c r="AL11" s="21">
        <v>0</v>
      </c>
      <c r="AM11" s="25">
        <v>0</v>
      </c>
      <c r="AN11" s="21">
        <v>0</v>
      </c>
      <c r="AO11" s="25">
        <v>0</v>
      </c>
      <c r="AP11" s="21">
        <v>0</v>
      </c>
      <c r="AQ11" s="29">
        <v>0</v>
      </c>
      <c r="AR11" s="29">
        <v>0</v>
      </c>
      <c r="AS11" s="29">
        <v>0</v>
      </c>
      <c r="AT11" s="29">
        <v>0</v>
      </c>
      <c r="AU11" s="21">
        <v>2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">
        <f t="shared" si="2"/>
        <v>2</v>
      </c>
      <c r="BH11" s="6">
        <v>17</v>
      </c>
      <c r="BI11" s="30">
        <f t="shared" si="3"/>
        <v>884</v>
      </c>
      <c r="BJ11" s="30">
        <f t="shared" si="4"/>
        <v>850</v>
      </c>
      <c r="BK11" s="30">
        <f t="shared" si="5"/>
        <v>34</v>
      </c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2">
      <c r="A12" s="6" t="s">
        <v>189</v>
      </c>
      <c r="B12" s="6" t="s">
        <v>50</v>
      </c>
      <c r="C12" s="6">
        <f t="shared" ref="C12:D12" si="14">SUM(G12+I12+K12+M12+O12+Q12+S12+U12+W12+Y12+AA12+AC12+AE12+AG12+AI12+AK12+AM12+AQ12+AS12+AU12+AW12+AY12+BA12+BC12+BE12)</f>
        <v>143</v>
      </c>
      <c r="D12" s="6">
        <f t="shared" si="14"/>
        <v>333</v>
      </c>
      <c r="E12" s="6">
        <f t="shared" si="1"/>
        <v>-190</v>
      </c>
      <c r="F12" s="6"/>
      <c r="G12" s="6">
        <v>30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25">
        <v>0</v>
      </c>
      <c r="N12" s="25">
        <v>0</v>
      </c>
      <c r="O12" s="25">
        <v>0</v>
      </c>
      <c r="P12" s="21">
        <v>30</v>
      </c>
      <c r="Q12" s="25">
        <v>0</v>
      </c>
      <c r="R12" s="21">
        <v>0</v>
      </c>
      <c r="S12" s="25">
        <v>0</v>
      </c>
      <c r="T12" s="21">
        <v>0</v>
      </c>
      <c r="U12" s="25">
        <v>0</v>
      </c>
      <c r="V12" s="21">
        <v>0</v>
      </c>
      <c r="W12" s="25">
        <v>0</v>
      </c>
      <c r="X12" s="21">
        <v>0</v>
      </c>
      <c r="Y12" s="21">
        <v>113</v>
      </c>
      <c r="Z12" s="21">
        <v>0</v>
      </c>
      <c r="AA12" s="25">
        <v>0</v>
      </c>
      <c r="AB12" s="21">
        <v>0</v>
      </c>
      <c r="AC12" s="25">
        <v>0</v>
      </c>
      <c r="AD12" s="21">
        <v>0</v>
      </c>
      <c r="AE12" s="25">
        <v>0</v>
      </c>
      <c r="AF12" s="21">
        <v>0</v>
      </c>
      <c r="AG12" s="25">
        <v>0</v>
      </c>
      <c r="AH12" s="21">
        <v>0</v>
      </c>
      <c r="AI12" s="25">
        <v>0</v>
      </c>
      <c r="AJ12" s="21">
        <v>0</v>
      </c>
      <c r="AK12" s="25">
        <v>0</v>
      </c>
      <c r="AL12" s="21">
        <v>0</v>
      </c>
      <c r="AM12" s="25">
        <v>0</v>
      </c>
      <c r="AN12" s="21">
        <v>0</v>
      </c>
      <c r="AO12" s="25">
        <v>0</v>
      </c>
      <c r="AP12" s="21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1">
        <f>50+63+140</f>
        <v>253</v>
      </c>
      <c r="AY12" s="29">
        <v>0</v>
      </c>
      <c r="AZ12" s="21">
        <v>50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">
        <f t="shared" si="2"/>
        <v>-190</v>
      </c>
      <c r="BH12" s="6">
        <v>21</v>
      </c>
      <c r="BI12" s="30">
        <f t="shared" si="3"/>
        <v>3003</v>
      </c>
      <c r="BJ12" s="30">
        <f t="shared" si="4"/>
        <v>6993</v>
      </c>
      <c r="BK12" s="30">
        <f t="shared" si="5"/>
        <v>-3990</v>
      </c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x14ac:dyDescent="0.2">
      <c r="A13" s="6" t="s">
        <v>190</v>
      </c>
      <c r="B13" s="6" t="s">
        <v>50</v>
      </c>
      <c r="C13" s="6">
        <f t="shared" ref="C13:D13" si="15">SUM(G13+I13+K13+M13+O13+Q13+S13+U13+W13+Y13+AA13+AC13+AE13+AG13+AI13+AK13+AM13+AQ13+AS13+AU13+AW13+AY13+BA13+BC13+BE13)</f>
        <v>1169</v>
      </c>
      <c r="D13" s="6">
        <f t="shared" si="15"/>
        <v>1005</v>
      </c>
      <c r="E13" s="6">
        <f t="shared" si="1"/>
        <v>164</v>
      </c>
      <c r="F13" s="6" t="s">
        <v>191</v>
      </c>
      <c r="G13" s="6">
        <v>57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25">
        <v>0</v>
      </c>
      <c r="N13" s="25">
        <v>0</v>
      </c>
      <c r="O13" s="25">
        <v>0</v>
      </c>
      <c r="P13" s="21">
        <v>57</v>
      </c>
      <c r="Q13" s="25">
        <v>0</v>
      </c>
      <c r="R13" s="21">
        <v>0</v>
      </c>
      <c r="S13" s="25">
        <v>0</v>
      </c>
      <c r="T13" s="21">
        <v>0</v>
      </c>
      <c r="U13" s="25">
        <v>0</v>
      </c>
      <c r="V13" s="21">
        <v>0</v>
      </c>
      <c r="W13" s="21">
        <v>1000</v>
      </c>
      <c r="X13" s="21">
        <v>0</v>
      </c>
      <c r="Y13" s="21">
        <f>64+48</f>
        <v>112</v>
      </c>
      <c r="Z13" s="21">
        <v>0</v>
      </c>
      <c r="AA13" s="25">
        <v>0</v>
      </c>
      <c r="AB13" s="21">
        <v>0</v>
      </c>
      <c r="AC13" s="25">
        <v>0</v>
      </c>
      <c r="AD13" s="21">
        <v>0</v>
      </c>
      <c r="AE13" s="25">
        <v>0</v>
      </c>
      <c r="AF13" s="21">
        <v>0</v>
      </c>
      <c r="AG13" s="25">
        <v>0</v>
      </c>
      <c r="AH13" s="21">
        <v>0</v>
      </c>
      <c r="AI13" s="25">
        <v>0</v>
      </c>
      <c r="AJ13" s="21">
        <v>0</v>
      </c>
      <c r="AK13" s="25">
        <v>0</v>
      </c>
      <c r="AL13" s="21">
        <v>84</v>
      </c>
      <c r="AM13" s="25">
        <v>0</v>
      </c>
      <c r="AN13" s="21">
        <f>100+100+100</f>
        <v>300</v>
      </c>
      <c r="AO13" s="25">
        <v>0</v>
      </c>
      <c r="AP13" s="21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1">
        <v>64</v>
      </c>
      <c r="AY13" s="29">
        <v>0</v>
      </c>
      <c r="AZ13" s="21">
        <v>500</v>
      </c>
      <c r="BA13" s="29">
        <v>0</v>
      </c>
      <c r="BB13" s="29">
        <v>0</v>
      </c>
      <c r="BC13" s="29">
        <v>0</v>
      </c>
      <c r="BD13" s="29">
        <v>0</v>
      </c>
      <c r="BE13" s="29">
        <v>0</v>
      </c>
      <c r="BF13" s="29">
        <v>0</v>
      </c>
      <c r="BG13" s="2">
        <f t="shared" si="2"/>
        <v>164</v>
      </c>
      <c r="BH13" s="6">
        <v>7.08</v>
      </c>
      <c r="BI13" s="30">
        <f t="shared" si="3"/>
        <v>8276.52</v>
      </c>
      <c r="BJ13" s="30">
        <f t="shared" si="4"/>
        <v>7115.4</v>
      </c>
      <c r="BK13" s="30">
        <f t="shared" si="5"/>
        <v>1161.1200000000001</v>
      </c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x14ac:dyDescent="0.2">
      <c r="A14" s="6" t="s">
        <v>192</v>
      </c>
      <c r="B14" s="6" t="s">
        <v>50</v>
      </c>
      <c r="C14" s="6">
        <f t="shared" ref="C14:D14" si="16">SUM(G14+I14+K14+M14+O14+Q14+S14+U14+W14+Y14+AA14+AC14+AE14+AG14+AI14+AK14+AM14+AQ14+AS14+AU14+AW14+AY14+BA14+BC14+BE14)</f>
        <v>24</v>
      </c>
      <c r="D14" s="6">
        <f t="shared" si="16"/>
        <v>24</v>
      </c>
      <c r="E14" s="6">
        <f t="shared" si="1"/>
        <v>0</v>
      </c>
      <c r="F14" s="6"/>
      <c r="G14" s="6">
        <v>24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25">
        <v>0</v>
      </c>
      <c r="N14" s="25">
        <v>0</v>
      </c>
      <c r="O14" s="25">
        <v>0</v>
      </c>
      <c r="P14" s="21">
        <v>24</v>
      </c>
      <c r="Q14" s="25">
        <v>0</v>
      </c>
      <c r="R14" s="21">
        <v>0</v>
      </c>
      <c r="S14" s="25">
        <v>0</v>
      </c>
      <c r="T14" s="21">
        <v>0</v>
      </c>
      <c r="U14" s="25">
        <v>0</v>
      </c>
      <c r="V14" s="21">
        <v>0</v>
      </c>
      <c r="W14" s="25">
        <v>0</v>
      </c>
      <c r="X14" s="21">
        <v>0</v>
      </c>
      <c r="Y14" s="25">
        <v>0</v>
      </c>
      <c r="Z14" s="21">
        <v>0</v>
      </c>
      <c r="AA14" s="25">
        <v>0</v>
      </c>
      <c r="AB14" s="21">
        <v>0</v>
      </c>
      <c r="AC14" s="25">
        <v>0</v>
      </c>
      <c r="AD14" s="21">
        <v>0</v>
      </c>
      <c r="AE14" s="25">
        <v>0</v>
      </c>
      <c r="AF14" s="21">
        <v>0</v>
      </c>
      <c r="AG14" s="25">
        <v>0</v>
      </c>
      <c r="AH14" s="21">
        <v>0</v>
      </c>
      <c r="AI14" s="25">
        <v>0</v>
      </c>
      <c r="AJ14" s="21">
        <v>0</v>
      </c>
      <c r="AK14" s="25">
        <v>0</v>
      </c>
      <c r="AL14" s="21">
        <v>0</v>
      </c>
      <c r="AM14" s="25">
        <v>0</v>
      </c>
      <c r="AN14" s="21">
        <v>0</v>
      </c>
      <c r="AO14" s="25">
        <v>0</v>
      </c>
      <c r="AP14" s="21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">
        <f t="shared" si="2"/>
        <v>0</v>
      </c>
      <c r="BH14" s="6">
        <v>40</v>
      </c>
      <c r="BI14" s="30">
        <f t="shared" si="3"/>
        <v>960</v>
      </c>
      <c r="BJ14" s="30">
        <f t="shared" si="4"/>
        <v>960</v>
      </c>
      <c r="BK14" s="30">
        <f t="shared" si="5"/>
        <v>0</v>
      </c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x14ac:dyDescent="0.2">
      <c r="A15" s="6" t="s">
        <v>193</v>
      </c>
      <c r="B15" s="6" t="s">
        <v>50</v>
      </c>
      <c r="C15" s="6">
        <f t="shared" ref="C15:D15" si="17">SUM(G15+I15+K15+M15+O15+Q15+S15+U15+W15+Y15+AA15+AC15+AE15+AG15+AI15+AK15+AM15+AQ15+AS15+AU15+AW15+AY15+BA15+BC15+BE15)</f>
        <v>100</v>
      </c>
      <c r="D15" s="6">
        <f t="shared" si="17"/>
        <v>100</v>
      </c>
      <c r="E15" s="6">
        <f t="shared" si="1"/>
        <v>0</v>
      </c>
      <c r="F15" s="6"/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100</v>
      </c>
      <c r="V15" s="6">
        <v>0</v>
      </c>
      <c r="W15" s="21">
        <v>0</v>
      </c>
      <c r="X15" s="21">
        <v>0</v>
      </c>
      <c r="Y15" s="21">
        <v>0</v>
      </c>
      <c r="Z15" s="21">
        <v>5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1">
        <v>95</v>
      </c>
      <c r="AY15" s="29">
        <v>0</v>
      </c>
      <c r="AZ15" s="21">
        <v>0</v>
      </c>
      <c r="BA15" s="29">
        <v>0</v>
      </c>
      <c r="BB15" s="21">
        <v>0</v>
      </c>
      <c r="BC15" s="29">
        <v>0</v>
      </c>
      <c r="BD15" s="21">
        <v>0</v>
      </c>
      <c r="BE15" s="29">
        <v>0</v>
      </c>
      <c r="BF15" s="21">
        <v>0</v>
      </c>
      <c r="BG15" s="2">
        <f t="shared" si="2"/>
        <v>0</v>
      </c>
      <c r="BH15" s="6">
        <v>30</v>
      </c>
      <c r="BI15" s="30">
        <f t="shared" si="3"/>
        <v>3000</v>
      </c>
      <c r="BJ15" s="30">
        <f t="shared" si="4"/>
        <v>3000</v>
      </c>
      <c r="BK15" s="30">
        <f t="shared" si="5"/>
        <v>0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x14ac:dyDescent="0.2">
      <c r="A16" s="6" t="s">
        <v>194</v>
      </c>
      <c r="B16" s="6" t="s">
        <v>50</v>
      </c>
      <c r="C16" s="6">
        <f t="shared" ref="C16:D16" si="18">SUM(G16+I16+K16+M16+O16+Q16+S16+U16+W16+Y16+AA16+AC16+AE16+AG16+AI16+AK16+AM16+AQ16+AS16+AU16+AW16+AY16+BA16+BC16+BE16)</f>
        <v>2163</v>
      </c>
      <c r="D16" s="6">
        <f t="shared" si="18"/>
        <v>1751</v>
      </c>
      <c r="E16" s="6">
        <f t="shared" si="1"/>
        <v>412</v>
      </c>
      <c r="F16" s="6" t="s">
        <v>195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f>214+1948</f>
        <v>2162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f>675+320+660</f>
        <v>1655</v>
      </c>
      <c r="AM16" s="21">
        <v>0</v>
      </c>
      <c r="AN16" s="21">
        <v>0</v>
      </c>
      <c r="AO16" s="21">
        <v>0</v>
      </c>
      <c r="AP16" s="21">
        <v>0</v>
      </c>
      <c r="AQ16" s="29">
        <v>0</v>
      </c>
      <c r="AR16" s="29">
        <v>0</v>
      </c>
      <c r="AS16" s="21">
        <v>1</v>
      </c>
      <c r="AT16" s="29">
        <v>0</v>
      </c>
      <c r="AU16" s="21">
        <v>0</v>
      </c>
      <c r="AV16" s="29">
        <v>0</v>
      </c>
      <c r="AW16" s="21">
        <v>0</v>
      </c>
      <c r="AX16" s="29">
        <f>96</f>
        <v>96</v>
      </c>
      <c r="AY16" s="21">
        <v>0</v>
      </c>
      <c r="AZ16" s="29">
        <v>0</v>
      </c>
      <c r="BA16" s="21">
        <v>0</v>
      </c>
      <c r="BB16" s="29">
        <v>0</v>
      </c>
      <c r="BC16" s="21">
        <v>0</v>
      </c>
      <c r="BD16" s="29">
        <v>0</v>
      </c>
      <c r="BE16" s="21">
        <v>0</v>
      </c>
      <c r="BF16" s="29">
        <v>0</v>
      </c>
      <c r="BG16" s="2">
        <f t="shared" si="2"/>
        <v>412</v>
      </c>
      <c r="BH16" s="6">
        <v>8</v>
      </c>
      <c r="BI16" s="30">
        <f t="shared" si="3"/>
        <v>17304</v>
      </c>
      <c r="BJ16" s="30">
        <f t="shared" si="4"/>
        <v>14008</v>
      </c>
      <c r="BK16" s="30">
        <f t="shared" si="5"/>
        <v>3296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x14ac:dyDescent="0.2">
      <c r="A17" s="6" t="s">
        <v>196</v>
      </c>
      <c r="B17" s="6" t="s">
        <v>50</v>
      </c>
      <c r="C17" s="6">
        <f t="shared" ref="C17:D17" si="19">SUM(G17+I17+K17+M17+O17+Q17+S17+U17+W17+Y17+AA17+AC17+AE17+AG17+AI17+AK17+AM17+AQ17+AS17+AU17+AW17+AY17+BA17+BC17+BE17)</f>
        <v>315</v>
      </c>
      <c r="D17" s="6">
        <f t="shared" si="19"/>
        <v>150</v>
      </c>
      <c r="E17" s="6">
        <f t="shared" si="1"/>
        <v>165</v>
      </c>
      <c r="F17" s="6" t="s">
        <v>20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315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150</v>
      </c>
      <c r="AM17" s="21">
        <v>0</v>
      </c>
      <c r="AN17" s="21">
        <v>0</v>
      </c>
      <c r="AO17" s="21">
        <v>0</v>
      </c>
      <c r="AP17" s="21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">
        <f t="shared" si="2"/>
        <v>165</v>
      </c>
      <c r="BH17" s="6">
        <v>15</v>
      </c>
      <c r="BI17" s="30">
        <f t="shared" si="3"/>
        <v>4725</v>
      </c>
      <c r="BJ17" s="30">
        <f t="shared" si="4"/>
        <v>2250</v>
      </c>
      <c r="BK17" s="30">
        <f t="shared" si="5"/>
        <v>2475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x14ac:dyDescent="0.2">
      <c r="A18" s="6" t="s">
        <v>197</v>
      </c>
      <c r="B18" s="6" t="s">
        <v>50</v>
      </c>
      <c r="C18" s="6">
        <f t="shared" ref="C18:D18" si="20">SUM(G18+I18+K18+M18+O18+Q18+S18+U18+W18+Y18+AA18+AC18+AE18+AG18+AI18+AK18+AM18+AQ18+AS18+AU18+AW18+AY18+BA18+BC18+BE18)</f>
        <v>120</v>
      </c>
      <c r="D18" s="6">
        <f t="shared" si="20"/>
        <v>154</v>
      </c>
      <c r="E18" s="6">
        <f t="shared" si="1"/>
        <v>-34</v>
      </c>
      <c r="F18" s="6" t="s">
        <v>16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f>78+42</f>
        <v>120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f>72+62</f>
        <v>134</v>
      </c>
      <c r="AY18" s="29">
        <v>0</v>
      </c>
      <c r="AZ18" s="21">
        <v>20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">
        <f t="shared" si="2"/>
        <v>-34</v>
      </c>
      <c r="BH18" s="6">
        <v>26</v>
      </c>
      <c r="BI18" s="30">
        <f t="shared" si="3"/>
        <v>3120</v>
      </c>
      <c r="BJ18" s="30">
        <f t="shared" si="4"/>
        <v>4004</v>
      </c>
      <c r="BK18" s="30">
        <f t="shared" si="5"/>
        <v>-884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x14ac:dyDescent="0.2">
      <c r="A19" s="6" t="s">
        <v>198</v>
      </c>
      <c r="B19" s="6" t="s">
        <v>50</v>
      </c>
      <c r="C19" s="6">
        <f t="shared" ref="C19:D19" si="21">SUM(G19+I19+K19+M19+O19+Q19+S19+U19+W19+Y19+AA19+AC19+AE19+AG19+AI19+AK19+AM19+AQ19+AS19+AU19+AW19+AY19+BA19+BC19+BE19)</f>
        <v>1752</v>
      </c>
      <c r="D19" s="6">
        <f t="shared" si="21"/>
        <v>1496</v>
      </c>
      <c r="E19" s="6">
        <f t="shared" si="1"/>
        <v>256</v>
      </c>
      <c r="F19" s="6" t="s">
        <v>46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1000</v>
      </c>
      <c r="X19" s="21">
        <v>0</v>
      </c>
      <c r="Y19" s="21">
        <f>115+637</f>
        <v>752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70</v>
      </c>
      <c r="AI19" s="21">
        <v>0</v>
      </c>
      <c r="AJ19" s="21">
        <v>0</v>
      </c>
      <c r="AK19" s="21">
        <v>0</v>
      </c>
      <c r="AL19" s="21">
        <f>5+88</f>
        <v>93</v>
      </c>
      <c r="AM19" s="21">
        <v>0</v>
      </c>
      <c r="AN19" s="21">
        <f>400+400+400</f>
        <v>1200</v>
      </c>
      <c r="AO19" s="21">
        <v>0</v>
      </c>
      <c r="AP19" s="21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1">
        <f>5+128</f>
        <v>133</v>
      </c>
      <c r="AY19" s="29">
        <v>0</v>
      </c>
      <c r="AZ19" s="21">
        <v>0</v>
      </c>
      <c r="BA19" s="29">
        <v>0</v>
      </c>
      <c r="BB19" s="21">
        <v>0</v>
      </c>
      <c r="BC19" s="29">
        <v>0</v>
      </c>
      <c r="BD19" s="21">
        <v>0</v>
      </c>
      <c r="BE19" s="29">
        <v>0</v>
      </c>
      <c r="BF19" s="21">
        <v>0</v>
      </c>
      <c r="BG19" s="2">
        <f t="shared" si="2"/>
        <v>256</v>
      </c>
      <c r="BH19" s="6">
        <v>40</v>
      </c>
      <c r="BI19" s="30">
        <f t="shared" si="3"/>
        <v>70080</v>
      </c>
      <c r="BJ19" s="30">
        <f t="shared" si="4"/>
        <v>59840</v>
      </c>
      <c r="BK19" s="30">
        <f t="shared" si="5"/>
        <v>10240</v>
      </c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 x14ac:dyDescent="0.2">
      <c r="A20" s="6" t="s">
        <v>199</v>
      </c>
      <c r="B20" s="6" t="s">
        <v>50</v>
      </c>
      <c r="C20" s="6">
        <f t="shared" ref="C20:D20" si="22">SUM(G20+I20+K20+M20+O20+Q20+S20+U20+W20+Y20+AA20+AC20+AE20+AG20+AI20+AK20+AM20+AQ20+AS20+AU20+AW20+AY20+BA20+BC20+BE20)</f>
        <v>135</v>
      </c>
      <c r="D20" s="6">
        <f t="shared" si="22"/>
        <v>118</v>
      </c>
      <c r="E20" s="6">
        <f t="shared" si="1"/>
        <v>17</v>
      </c>
      <c r="F20" s="6" t="s">
        <v>20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135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100</v>
      </c>
      <c r="AI20" s="21">
        <v>0</v>
      </c>
      <c r="AJ20" s="21">
        <v>0</v>
      </c>
      <c r="AK20" s="21">
        <v>0</v>
      </c>
      <c r="AL20" s="21">
        <v>18</v>
      </c>
      <c r="AM20" s="21">
        <v>0</v>
      </c>
      <c r="AN20" s="21">
        <v>0</v>
      </c>
      <c r="AO20" s="21">
        <v>0</v>
      </c>
      <c r="AP20" s="21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0</v>
      </c>
      <c r="AY20" s="29">
        <v>0</v>
      </c>
      <c r="AZ20" s="29">
        <v>0</v>
      </c>
      <c r="BA20" s="29">
        <v>0</v>
      </c>
      <c r="BB20" s="29">
        <v>0</v>
      </c>
      <c r="BC20" s="29">
        <v>0</v>
      </c>
      <c r="BD20" s="29">
        <v>0</v>
      </c>
      <c r="BE20" s="29">
        <v>0</v>
      </c>
      <c r="BF20" s="29">
        <v>0</v>
      </c>
      <c r="BG20" s="2">
        <f t="shared" si="2"/>
        <v>17</v>
      </c>
      <c r="BH20" s="6">
        <v>45</v>
      </c>
      <c r="BI20" s="30">
        <f t="shared" si="3"/>
        <v>6075</v>
      </c>
      <c r="BJ20" s="30">
        <f t="shared" si="4"/>
        <v>5310</v>
      </c>
      <c r="BK20" s="30">
        <f t="shared" si="5"/>
        <v>765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 x14ac:dyDescent="0.2">
      <c r="A21" s="6" t="s">
        <v>200</v>
      </c>
      <c r="B21" s="6" t="s">
        <v>50</v>
      </c>
      <c r="C21" s="6">
        <f t="shared" ref="C21:D21" si="23">SUM(G21+I21+K21+M21+O21+Q21+S21+U21+W21+Y21+AA21+AC21+AE21+AG21+AI21+AK21+AM21+AQ21+AS21+AU21+AW21+AY21+BA21+BC21+BE21)</f>
        <v>116</v>
      </c>
      <c r="D21" s="6">
        <f t="shared" si="23"/>
        <v>55</v>
      </c>
      <c r="E21" s="6">
        <f t="shared" si="1"/>
        <v>61</v>
      </c>
      <c r="F21" s="6" t="s">
        <v>201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f>48+36+32</f>
        <v>116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30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1">
        <f>23+2</f>
        <v>25</v>
      </c>
      <c r="AY21" s="29">
        <v>0</v>
      </c>
      <c r="AZ21" s="29">
        <v>0</v>
      </c>
      <c r="BA21" s="29">
        <v>0</v>
      </c>
      <c r="BB21" s="29">
        <v>0</v>
      </c>
      <c r="BC21" s="29">
        <v>0</v>
      </c>
      <c r="BD21" s="29">
        <v>0</v>
      </c>
      <c r="BE21" s="29">
        <v>0</v>
      </c>
      <c r="BF21" s="29">
        <v>0</v>
      </c>
      <c r="BG21" s="2">
        <f t="shared" si="2"/>
        <v>61</v>
      </c>
      <c r="BH21" s="6">
        <v>50</v>
      </c>
      <c r="BI21" s="30">
        <f t="shared" si="3"/>
        <v>5800</v>
      </c>
      <c r="BJ21" s="30">
        <f t="shared" si="4"/>
        <v>2750</v>
      </c>
      <c r="BK21" s="30">
        <f t="shared" si="5"/>
        <v>3050</v>
      </c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 x14ac:dyDescent="0.2">
      <c r="A22" s="6" t="s">
        <v>202</v>
      </c>
      <c r="B22" s="6" t="s">
        <v>50</v>
      </c>
      <c r="C22" s="6">
        <f t="shared" ref="C22:D22" si="24">SUM(G22+I22+K22+M22+O22+Q22+S22+U22+W22+Y22+AA22+AC22+AE22+AG22+AI22+AK22+AM22+AQ22+AS22+AU22+AW22+AY22+BA22+BC22+BE22)</f>
        <v>19</v>
      </c>
      <c r="D22" s="6">
        <f t="shared" si="24"/>
        <v>0</v>
      </c>
      <c r="E22" s="6">
        <f t="shared" si="1"/>
        <v>19</v>
      </c>
      <c r="F22" s="6"/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9">
        <v>0</v>
      </c>
      <c r="AR22" s="29">
        <v>0</v>
      </c>
      <c r="AS22" s="29">
        <v>0</v>
      </c>
      <c r="AT22" s="29">
        <v>0</v>
      </c>
      <c r="AU22" s="21">
        <v>19</v>
      </c>
      <c r="AV22" s="29">
        <v>0</v>
      </c>
      <c r="AW22" s="29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">
        <f t="shared" si="2"/>
        <v>19</v>
      </c>
      <c r="BH22" s="6"/>
      <c r="BI22" s="30"/>
      <c r="BJ22" s="30"/>
      <c r="BK22" s="30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 x14ac:dyDescent="0.2">
      <c r="A23" s="6" t="s">
        <v>203</v>
      </c>
      <c r="B23" s="6" t="s">
        <v>50</v>
      </c>
      <c r="C23" s="6">
        <f t="shared" ref="C23:D23" si="25">SUM(G23+I23+K23+M23+O23+Q23+S23+U23+W23+Y23+AA23+AC23+AE23+AG23+AI23+AK23+AM23+AQ23+AS23+AU23+AW23+AY23+BA23+BC23+BE23)</f>
        <v>3960</v>
      </c>
      <c r="D23" s="6">
        <f t="shared" si="25"/>
        <v>3960</v>
      </c>
      <c r="E23" s="6">
        <f t="shared" si="1"/>
        <v>0</v>
      </c>
      <c r="F23" s="31"/>
      <c r="G23" s="6">
        <v>0</v>
      </c>
      <c r="H23" s="6">
        <v>0</v>
      </c>
      <c r="I23" s="6">
        <v>480</v>
      </c>
      <c r="J23" s="6">
        <v>0</v>
      </c>
      <c r="K23" s="6">
        <v>400</v>
      </c>
      <c r="L23" s="6">
        <v>0</v>
      </c>
      <c r="M23" s="21">
        <v>0</v>
      </c>
      <c r="N23" s="21">
        <v>0</v>
      </c>
      <c r="O23" s="21">
        <v>400</v>
      </c>
      <c r="P23" s="29">
        <v>0</v>
      </c>
      <c r="Q23" s="21">
        <f>400+1120</f>
        <v>1520</v>
      </c>
      <c r="R23" s="29">
        <v>0</v>
      </c>
      <c r="S23" s="21">
        <v>0</v>
      </c>
      <c r="T23" s="21">
        <f>125+100+300</f>
        <v>525</v>
      </c>
      <c r="U23" s="21">
        <v>680</v>
      </c>
      <c r="V23" s="21">
        <v>0</v>
      </c>
      <c r="W23" s="21">
        <v>0</v>
      </c>
      <c r="X23" s="21">
        <f>200+421</f>
        <v>621</v>
      </c>
      <c r="Y23" s="21">
        <v>0</v>
      </c>
      <c r="Z23" s="21">
        <v>799</v>
      </c>
      <c r="AA23" s="21">
        <v>0</v>
      </c>
      <c r="AB23" s="21">
        <v>510</v>
      </c>
      <c r="AC23" s="21">
        <v>480</v>
      </c>
      <c r="AD23" s="21">
        <v>0</v>
      </c>
      <c r="AE23" s="21">
        <v>0</v>
      </c>
      <c r="AF23" s="21">
        <f>450+235</f>
        <v>685</v>
      </c>
      <c r="AG23" s="21">
        <v>0</v>
      </c>
      <c r="AH23" s="21">
        <f>126</f>
        <v>126</v>
      </c>
      <c r="AI23" s="21">
        <v>0</v>
      </c>
      <c r="AJ23" s="21">
        <f>226+40+8</f>
        <v>274</v>
      </c>
      <c r="AK23" s="21">
        <v>0</v>
      </c>
      <c r="AL23" s="21">
        <f>8+16+2+6+40+80+16+20+232</f>
        <v>420</v>
      </c>
      <c r="AM23" s="21">
        <v>0</v>
      </c>
      <c r="AN23" s="21">
        <v>0</v>
      </c>
      <c r="AO23" s="21">
        <v>0</v>
      </c>
      <c r="AP23" s="21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">
        <f t="shared" si="2"/>
        <v>0</v>
      </c>
      <c r="BH23" s="6">
        <v>34</v>
      </c>
      <c r="BI23" s="30">
        <f t="shared" ref="BI23:BI57" si="26">C23*BH23</f>
        <v>134640</v>
      </c>
      <c r="BJ23" s="30">
        <f t="shared" ref="BJ23:BJ54" si="27">D23*BH23</f>
        <v>134640</v>
      </c>
      <c r="BK23" s="30">
        <f t="shared" ref="BK23:BK54" si="28">E23*BH23</f>
        <v>0</v>
      </c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 x14ac:dyDescent="0.2">
      <c r="A24" s="6" t="s">
        <v>204</v>
      </c>
      <c r="B24" s="6" t="s">
        <v>50</v>
      </c>
      <c r="C24" s="6">
        <f t="shared" ref="C24:D24" si="29">SUM(G24+I24+K24+M24+O24+Q24+S24+U24+W24+Y24+AA24+AC24+AE24+AG24+AI24+AK24+AM24+AQ24+AS24+AU24+AW24+AY24+BA24+BC24+BE24)</f>
        <v>2000</v>
      </c>
      <c r="D24" s="6">
        <f t="shared" si="29"/>
        <v>2000</v>
      </c>
      <c r="E24" s="6">
        <f t="shared" si="1"/>
        <v>0</v>
      </c>
      <c r="F24" s="6"/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2000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1">
        <v>2000</v>
      </c>
      <c r="BA24" s="29">
        <v>0</v>
      </c>
      <c r="BB24" s="21">
        <v>0</v>
      </c>
      <c r="BC24" s="29">
        <v>0</v>
      </c>
      <c r="BD24" s="21">
        <v>0</v>
      </c>
      <c r="BE24" s="29">
        <v>0</v>
      </c>
      <c r="BF24" s="21">
        <v>0</v>
      </c>
      <c r="BG24" s="2">
        <f t="shared" si="2"/>
        <v>0</v>
      </c>
      <c r="BH24" s="6">
        <v>25</v>
      </c>
      <c r="BI24" s="30">
        <f t="shared" si="26"/>
        <v>50000</v>
      </c>
      <c r="BJ24" s="30">
        <f t="shared" si="27"/>
        <v>50000</v>
      </c>
      <c r="BK24" s="30">
        <f t="shared" si="28"/>
        <v>0</v>
      </c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 x14ac:dyDescent="0.2">
      <c r="A25" s="6" t="s">
        <v>205</v>
      </c>
      <c r="B25" s="6" t="s">
        <v>50</v>
      </c>
      <c r="C25" s="6">
        <f t="shared" ref="C25:D25" si="30">SUM(G25+I25+K25+M25+O25+Q25+S25+U25+W25+Y25+AA25+AC25+AE25+AG25+AI25+AK25+AM25+AQ25+AS25+AU25+AW25+AY25+BA25+BC25+BE25)</f>
        <v>360</v>
      </c>
      <c r="D25" s="6">
        <f t="shared" si="30"/>
        <v>263</v>
      </c>
      <c r="E25" s="6">
        <f t="shared" si="1"/>
        <v>97</v>
      </c>
      <c r="F25" s="6" t="s">
        <v>20</v>
      </c>
      <c r="G25" s="6">
        <v>0</v>
      </c>
      <c r="H25" s="6">
        <v>0</v>
      </c>
      <c r="I25" s="6">
        <v>0</v>
      </c>
      <c r="J25" s="6">
        <v>0</v>
      </c>
      <c r="K25" s="6">
        <v>10</v>
      </c>
      <c r="L25" s="6">
        <v>0</v>
      </c>
      <c r="M25" s="21">
        <v>0</v>
      </c>
      <c r="N25" s="25">
        <v>0</v>
      </c>
      <c r="O25" s="25">
        <v>0</v>
      </c>
      <c r="P25" s="21">
        <v>0</v>
      </c>
      <c r="Q25" s="21">
        <v>0</v>
      </c>
      <c r="R25" s="21">
        <v>0</v>
      </c>
      <c r="S25" s="21">
        <v>350</v>
      </c>
      <c r="T25" s="21">
        <v>10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8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f>50+50+50</f>
        <v>150</v>
      </c>
      <c r="AO25" s="21">
        <v>0</v>
      </c>
      <c r="AP25" s="21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1">
        <v>50</v>
      </c>
      <c r="AY25" s="29">
        <v>0</v>
      </c>
      <c r="AZ25" s="21">
        <v>45</v>
      </c>
      <c r="BA25" s="29">
        <v>0</v>
      </c>
      <c r="BB25" s="29">
        <v>0</v>
      </c>
      <c r="BC25" s="29">
        <v>0</v>
      </c>
      <c r="BD25" s="29">
        <v>0</v>
      </c>
      <c r="BE25" s="29">
        <v>0</v>
      </c>
      <c r="BF25" s="29">
        <v>0</v>
      </c>
      <c r="BG25" s="2">
        <f t="shared" si="2"/>
        <v>97</v>
      </c>
      <c r="BH25" s="6">
        <v>34</v>
      </c>
      <c r="BI25" s="30">
        <f t="shared" si="26"/>
        <v>12240</v>
      </c>
      <c r="BJ25" s="30">
        <f t="shared" si="27"/>
        <v>8942</v>
      </c>
      <c r="BK25" s="30">
        <f t="shared" si="28"/>
        <v>3298</v>
      </c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 ht="15.75" customHeight="1" x14ac:dyDescent="0.2">
      <c r="A26" s="6" t="s">
        <v>206</v>
      </c>
      <c r="B26" s="6" t="s">
        <v>50</v>
      </c>
      <c r="C26" s="6">
        <f t="shared" ref="C26:D26" si="31">SUM(G26+I26+K26+M26+O26+Q26+S26+U26+W26+Y26+AA26+AC26+AE26+AG26+AI26+AK26+AM26+AQ26+AS26+AU26+AW26+AY26+BA26+BC26+BE26)</f>
        <v>615</v>
      </c>
      <c r="D26" s="6">
        <f t="shared" si="31"/>
        <v>351</v>
      </c>
      <c r="E26" s="6">
        <f t="shared" si="1"/>
        <v>264</v>
      </c>
      <c r="F26" s="2"/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3">
        <f>284+60+157</f>
        <v>501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114</v>
      </c>
      <c r="AH26" s="3">
        <v>0</v>
      </c>
      <c r="AI26" s="3">
        <v>0</v>
      </c>
      <c r="AJ26" s="21">
        <v>0</v>
      </c>
      <c r="AK26" s="3">
        <v>0</v>
      </c>
      <c r="AL26" s="21">
        <v>0</v>
      </c>
      <c r="AM26" s="3">
        <v>0</v>
      </c>
      <c r="AN26" s="21">
        <f>75+75+75</f>
        <v>225</v>
      </c>
      <c r="AO26" s="3">
        <v>0</v>
      </c>
      <c r="AP26" s="21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1">
        <f>1+50</f>
        <v>51</v>
      </c>
      <c r="AY26" s="29">
        <v>0</v>
      </c>
      <c r="AZ26" s="21">
        <v>75</v>
      </c>
      <c r="BA26" s="29">
        <v>0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">
        <f t="shared" si="2"/>
        <v>264</v>
      </c>
      <c r="BH26" s="6">
        <v>68</v>
      </c>
      <c r="BI26" s="30">
        <f t="shared" si="26"/>
        <v>41820</v>
      </c>
      <c r="BJ26" s="30">
        <f t="shared" si="27"/>
        <v>23868</v>
      </c>
      <c r="BK26" s="30">
        <f t="shared" si="28"/>
        <v>17952</v>
      </c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 ht="15.75" customHeight="1" x14ac:dyDescent="0.2">
      <c r="A27" s="6" t="s">
        <v>207</v>
      </c>
      <c r="B27" s="6" t="s">
        <v>50</v>
      </c>
      <c r="C27" s="6">
        <f t="shared" ref="C27:D27" si="32">SUM(G27+I27+K27+M27+O27+Q27+S27+U27+W27+Y27+AA27+AC27+AE27+AG27+AI27+AK27+AM27+AQ27+AS27+AU27+AW27+AY27+BA27+BC27+BE27)</f>
        <v>120</v>
      </c>
      <c r="D27" s="6">
        <f t="shared" si="32"/>
        <v>60</v>
      </c>
      <c r="E27" s="6">
        <f t="shared" si="1"/>
        <v>60</v>
      </c>
      <c r="F27" s="6" t="s">
        <v>20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120</v>
      </c>
      <c r="V27" s="6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60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21">
        <v>0</v>
      </c>
      <c r="AK27" s="3">
        <v>0</v>
      </c>
      <c r="AL27" s="21">
        <v>0</v>
      </c>
      <c r="AM27" s="3">
        <v>0</v>
      </c>
      <c r="AN27" s="21">
        <v>0</v>
      </c>
      <c r="AO27" s="3">
        <v>0</v>
      </c>
      <c r="AP27" s="21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">
        <f t="shared" si="2"/>
        <v>60</v>
      </c>
      <c r="BH27" s="6">
        <v>80</v>
      </c>
      <c r="BI27" s="30">
        <f t="shared" si="26"/>
        <v>9600</v>
      </c>
      <c r="BJ27" s="30">
        <f t="shared" si="27"/>
        <v>4800</v>
      </c>
      <c r="BK27" s="30">
        <f t="shared" si="28"/>
        <v>4800</v>
      </c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 x14ac:dyDescent="0.2">
      <c r="A28" s="6" t="s">
        <v>208</v>
      </c>
      <c r="B28" s="6" t="s">
        <v>50</v>
      </c>
      <c r="C28" s="6">
        <f t="shared" ref="C28:D28" si="33">SUM(G28+I28+K28+M28+O28+Q28+S28+U28+W28+Y28+AA28+AC28+AE28+AG28+AI28+AK28+AM28+AQ28+AS28+AU28+AW28+AY28+BA28+BC28+BE28)</f>
        <v>15460</v>
      </c>
      <c r="D28" s="6">
        <f t="shared" si="33"/>
        <v>11762</v>
      </c>
      <c r="E28" s="6">
        <f t="shared" si="1"/>
        <v>3698</v>
      </c>
      <c r="F28" s="6" t="s">
        <v>20</v>
      </c>
      <c r="G28" s="6">
        <v>0</v>
      </c>
      <c r="H28" s="6">
        <v>0</v>
      </c>
      <c r="I28" s="6">
        <v>0</v>
      </c>
      <c r="J28" s="6">
        <v>0</v>
      </c>
      <c r="K28" s="6">
        <v>52</v>
      </c>
      <c r="L28" s="6">
        <v>0</v>
      </c>
      <c r="M28" s="21">
        <v>0</v>
      </c>
      <c r="N28" s="25">
        <v>0</v>
      </c>
      <c r="O28" s="25">
        <v>0</v>
      </c>
      <c r="P28" s="25">
        <v>0</v>
      </c>
      <c r="Q28" s="21">
        <v>0</v>
      </c>
      <c r="R28" s="25">
        <v>0</v>
      </c>
      <c r="S28" s="21">
        <f>10566+2800</f>
        <v>13366</v>
      </c>
      <c r="T28" s="21">
        <f>2800+52</f>
        <v>2852</v>
      </c>
      <c r="U28" s="21">
        <v>500</v>
      </c>
      <c r="V28" s="21">
        <v>0</v>
      </c>
      <c r="W28" s="21">
        <v>0</v>
      </c>
      <c r="X28" s="21">
        <v>0</v>
      </c>
      <c r="Y28" s="21">
        <v>0</v>
      </c>
      <c r="Z28" s="21">
        <v>60</v>
      </c>
      <c r="AA28" s="21">
        <v>0</v>
      </c>
      <c r="AB28" s="21">
        <f>1000+50</f>
        <v>1050</v>
      </c>
      <c r="AC28" s="21">
        <v>0</v>
      </c>
      <c r="AD28" s="21">
        <v>0</v>
      </c>
      <c r="AE28" s="21">
        <v>0</v>
      </c>
      <c r="AF28" s="21">
        <v>500</v>
      </c>
      <c r="AG28" s="21">
        <v>0</v>
      </c>
      <c r="AH28" s="21">
        <f>898+2102</f>
        <v>3000</v>
      </c>
      <c r="AI28" s="21">
        <v>0</v>
      </c>
      <c r="AJ28" s="21">
        <v>0</v>
      </c>
      <c r="AK28" s="21">
        <v>1492</v>
      </c>
      <c r="AL28" s="21">
        <v>0</v>
      </c>
      <c r="AM28" s="21">
        <v>0</v>
      </c>
      <c r="AN28" s="21">
        <f>1000+1000+1000</f>
        <v>3000</v>
      </c>
      <c r="AO28" s="21">
        <v>0</v>
      </c>
      <c r="AP28" s="21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1">
        <v>50</v>
      </c>
      <c r="AX28" s="21">
        <f>1000+300</f>
        <v>1300</v>
      </c>
      <c r="AY28" s="29">
        <v>0</v>
      </c>
      <c r="AZ28" s="21">
        <v>0</v>
      </c>
      <c r="BA28" s="29">
        <v>0</v>
      </c>
      <c r="BB28" s="21">
        <v>0</v>
      </c>
      <c r="BC28" s="29">
        <v>0</v>
      </c>
      <c r="BD28" s="21">
        <v>0</v>
      </c>
      <c r="BE28" s="29">
        <v>0</v>
      </c>
      <c r="BF28" s="21">
        <v>0</v>
      </c>
      <c r="BG28" s="2">
        <f t="shared" si="2"/>
        <v>3698</v>
      </c>
      <c r="BH28" s="6">
        <v>12</v>
      </c>
      <c r="BI28" s="30">
        <f t="shared" si="26"/>
        <v>185520</v>
      </c>
      <c r="BJ28" s="30">
        <f t="shared" si="27"/>
        <v>141144</v>
      </c>
      <c r="BK28" s="30">
        <f t="shared" si="28"/>
        <v>44376</v>
      </c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 x14ac:dyDescent="0.2">
      <c r="A29" s="6" t="s">
        <v>209</v>
      </c>
      <c r="B29" s="6" t="s">
        <v>50</v>
      </c>
      <c r="C29" s="6">
        <f t="shared" ref="C29:D29" si="34">SUM(G29+I29+K29+M29+O29+Q29+S29+U29+W29+Y29+AA29+AC29+AE29+AG29+AI29+AK29+AM29+AQ29+AS29+AU29+AW29+AY29+BA29+BC29+BE29)</f>
        <v>20</v>
      </c>
      <c r="D29" s="6">
        <f t="shared" si="34"/>
        <v>20</v>
      </c>
      <c r="E29" s="6">
        <f t="shared" si="1"/>
        <v>0</v>
      </c>
      <c r="F29" s="6"/>
      <c r="G29" s="6">
        <v>0</v>
      </c>
      <c r="H29" s="6">
        <v>0</v>
      </c>
      <c r="I29" s="6">
        <v>0</v>
      </c>
      <c r="J29" s="6">
        <v>0</v>
      </c>
      <c r="K29" s="6">
        <v>20</v>
      </c>
      <c r="L29" s="6">
        <v>0</v>
      </c>
      <c r="M29" s="21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1">
        <v>20</v>
      </c>
      <c r="U29" s="25">
        <v>0</v>
      </c>
      <c r="V29" s="21">
        <v>0</v>
      </c>
      <c r="W29" s="25">
        <v>0</v>
      </c>
      <c r="X29" s="21">
        <v>0</v>
      </c>
      <c r="Y29" s="25">
        <v>0</v>
      </c>
      <c r="Z29" s="21">
        <v>0</v>
      </c>
      <c r="AA29" s="25">
        <v>0</v>
      </c>
      <c r="AB29" s="21">
        <v>0</v>
      </c>
      <c r="AC29" s="25">
        <v>0</v>
      </c>
      <c r="AD29" s="21">
        <v>0</v>
      </c>
      <c r="AE29" s="25">
        <v>0</v>
      </c>
      <c r="AF29" s="21">
        <v>0</v>
      </c>
      <c r="AG29" s="21">
        <v>0</v>
      </c>
      <c r="AH29" s="21">
        <v>0</v>
      </c>
      <c r="AI29" s="25">
        <v>0</v>
      </c>
      <c r="AJ29" s="21">
        <v>0</v>
      </c>
      <c r="AK29" s="21">
        <v>0</v>
      </c>
      <c r="AL29" s="21">
        <v>0</v>
      </c>
      <c r="AM29" s="25">
        <v>0</v>
      </c>
      <c r="AN29" s="21">
        <v>0</v>
      </c>
      <c r="AO29" s="25">
        <v>0</v>
      </c>
      <c r="AP29" s="21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">
        <f t="shared" si="2"/>
        <v>0</v>
      </c>
      <c r="BH29" s="6">
        <v>38</v>
      </c>
      <c r="BI29" s="30">
        <f t="shared" si="26"/>
        <v>760</v>
      </c>
      <c r="BJ29" s="30">
        <f t="shared" si="27"/>
        <v>760</v>
      </c>
      <c r="BK29" s="30">
        <f t="shared" si="28"/>
        <v>0</v>
      </c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 x14ac:dyDescent="0.2">
      <c r="A30" s="6" t="s">
        <v>210</v>
      </c>
      <c r="B30" s="6" t="s">
        <v>50</v>
      </c>
      <c r="C30" s="6">
        <f t="shared" ref="C30:D30" si="35">SUM(G30+I30+K30+M30+O30+Q30+S30+U30+W30+Y30+AA30+AC30+AE30+AG30+AI30+AK30+AM30+AQ30+AS30+AU30+AW30+AY30+BA30+BC30+BE30)</f>
        <v>1000</v>
      </c>
      <c r="D30" s="6">
        <f t="shared" si="35"/>
        <v>16</v>
      </c>
      <c r="E30" s="6">
        <f t="shared" si="1"/>
        <v>984</v>
      </c>
      <c r="F30" s="6" t="s">
        <v>16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21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1">
        <v>0</v>
      </c>
      <c r="U30" s="25">
        <v>0</v>
      </c>
      <c r="V30" s="21">
        <v>0</v>
      </c>
      <c r="W30" s="25">
        <v>0</v>
      </c>
      <c r="X30" s="21">
        <v>0</v>
      </c>
      <c r="Y30" s="25">
        <v>0</v>
      </c>
      <c r="Z30" s="21">
        <v>0</v>
      </c>
      <c r="AA30" s="25">
        <v>0</v>
      </c>
      <c r="AB30" s="21">
        <v>0</v>
      </c>
      <c r="AC30" s="25">
        <v>0</v>
      </c>
      <c r="AD30" s="21">
        <v>0</v>
      </c>
      <c r="AE30" s="25">
        <v>0</v>
      </c>
      <c r="AF30" s="21">
        <v>0</v>
      </c>
      <c r="AG30" s="21">
        <v>0</v>
      </c>
      <c r="AH30" s="21">
        <v>0</v>
      </c>
      <c r="AI30" s="25">
        <v>0</v>
      </c>
      <c r="AJ30" s="21">
        <v>0</v>
      </c>
      <c r="AK30" s="21">
        <v>1000</v>
      </c>
      <c r="AL30" s="21">
        <v>0</v>
      </c>
      <c r="AM30" s="25">
        <v>0</v>
      </c>
      <c r="AN30" s="21">
        <v>0</v>
      </c>
      <c r="AO30" s="25">
        <v>0</v>
      </c>
      <c r="AP30" s="21">
        <v>0</v>
      </c>
      <c r="AQ30" s="29">
        <v>0</v>
      </c>
      <c r="AR30" s="21">
        <v>16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">
        <f t="shared" si="2"/>
        <v>984</v>
      </c>
      <c r="BH30" s="6">
        <v>55.64</v>
      </c>
      <c r="BI30" s="30">
        <f t="shared" si="26"/>
        <v>55640</v>
      </c>
      <c r="BJ30" s="30">
        <f t="shared" si="27"/>
        <v>890.24</v>
      </c>
      <c r="BK30" s="30">
        <f t="shared" si="28"/>
        <v>54749.760000000002</v>
      </c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 x14ac:dyDescent="0.2">
      <c r="A31" s="6" t="s">
        <v>211</v>
      </c>
      <c r="B31" s="6" t="s">
        <v>50</v>
      </c>
      <c r="C31" s="6">
        <f t="shared" ref="C31:D31" si="36">SUM(G31+I31+K31+M31+O31+Q31+S31+U31+W31+Y31+AA31+AC31+AE31+AG31+AI31+AK31+AM31+AQ31+AS31+AU31+AW31+AY31+BA31+BC31+BE31)</f>
        <v>430</v>
      </c>
      <c r="D31" s="6">
        <f t="shared" si="36"/>
        <v>30</v>
      </c>
      <c r="E31" s="6">
        <f t="shared" si="1"/>
        <v>400</v>
      </c>
      <c r="F31" s="6" t="s">
        <v>20</v>
      </c>
      <c r="G31" s="6">
        <v>0</v>
      </c>
      <c r="H31" s="6">
        <v>0</v>
      </c>
      <c r="I31" s="6">
        <v>0</v>
      </c>
      <c r="J31" s="6">
        <v>0</v>
      </c>
      <c r="K31" s="6">
        <v>50</v>
      </c>
      <c r="L31" s="6">
        <v>0</v>
      </c>
      <c r="M31" s="21">
        <v>0</v>
      </c>
      <c r="N31" s="25">
        <v>0</v>
      </c>
      <c r="O31" s="25">
        <v>0</v>
      </c>
      <c r="P31" s="21">
        <v>0</v>
      </c>
      <c r="Q31" s="25">
        <v>0</v>
      </c>
      <c r="R31" s="21">
        <v>0</v>
      </c>
      <c r="S31" s="25">
        <v>0</v>
      </c>
      <c r="T31" s="21">
        <v>0</v>
      </c>
      <c r="U31" s="25">
        <v>0</v>
      </c>
      <c r="V31" s="21">
        <v>0</v>
      </c>
      <c r="W31" s="21">
        <v>0</v>
      </c>
      <c r="X31" s="21">
        <v>0</v>
      </c>
      <c r="Y31" s="21">
        <f>160+120+100</f>
        <v>380</v>
      </c>
      <c r="Z31" s="21">
        <v>0</v>
      </c>
      <c r="AA31" s="25">
        <v>0</v>
      </c>
      <c r="AB31" s="21">
        <v>0</v>
      </c>
      <c r="AC31" s="25">
        <v>0</v>
      </c>
      <c r="AD31" s="21">
        <v>0</v>
      </c>
      <c r="AE31" s="25">
        <v>0</v>
      </c>
      <c r="AF31" s="21">
        <v>0</v>
      </c>
      <c r="AG31" s="25">
        <v>0</v>
      </c>
      <c r="AH31" s="21">
        <v>0</v>
      </c>
      <c r="AI31" s="25">
        <v>0</v>
      </c>
      <c r="AJ31" s="21">
        <v>0</v>
      </c>
      <c r="AK31" s="25">
        <v>0</v>
      </c>
      <c r="AL31" s="21">
        <v>0</v>
      </c>
      <c r="AM31" s="25">
        <v>0</v>
      </c>
      <c r="AN31" s="21">
        <v>0</v>
      </c>
      <c r="AO31" s="25">
        <v>0</v>
      </c>
      <c r="AP31" s="21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1">
        <v>0</v>
      </c>
      <c r="AX31" s="21">
        <f>10+20</f>
        <v>30</v>
      </c>
      <c r="AY31" s="29">
        <v>0</v>
      </c>
      <c r="AZ31" s="21">
        <v>0</v>
      </c>
      <c r="BA31" s="29">
        <v>0</v>
      </c>
      <c r="BB31" s="21">
        <v>0</v>
      </c>
      <c r="BC31" s="29">
        <v>0</v>
      </c>
      <c r="BD31" s="21">
        <v>0</v>
      </c>
      <c r="BE31" s="29">
        <v>0</v>
      </c>
      <c r="BF31" s="21">
        <v>0</v>
      </c>
      <c r="BG31" s="2">
        <f t="shared" si="2"/>
        <v>400</v>
      </c>
      <c r="BH31" s="6">
        <v>11</v>
      </c>
      <c r="BI31" s="30">
        <f t="shared" si="26"/>
        <v>4730</v>
      </c>
      <c r="BJ31" s="30">
        <f t="shared" si="27"/>
        <v>330</v>
      </c>
      <c r="BK31" s="30">
        <f t="shared" si="28"/>
        <v>4400</v>
      </c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:83" x14ac:dyDescent="0.2">
      <c r="A32" s="6" t="s">
        <v>212</v>
      </c>
      <c r="B32" s="6" t="s">
        <v>50</v>
      </c>
      <c r="C32" s="6">
        <f t="shared" ref="C32:D32" si="37">SUM(G32+I32+K32+M32+O32+Q32+S32+U32+W32+Y32+AA32+AC32+AE32+AG32+AI32+AK32+AM32+AQ32+AS32+AU32+AW32+AY32+BA32+BC32+BE32)</f>
        <v>43</v>
      </c>
      <c r="D32" s="6">
        <f t="shared" si="37"/>
        <v>43</v>
      </c>
      <c r="E32" s="6">
        <f t="shared" si="1"/>
        <v>0</v>
      </c>
      <c r="F32" s="6"/>
      <c r="G32" s="6">
        <v>0</v>
      </c>
      <c r="H32" s="6">
        <v>0</v>
      </c>
      <c r="I32" s="6">
        <v>0</v>
      </c>
      <c r="J32" s="6">
        <v>0</v>
      </c>
      <c r="K32" s="6">
        <v>43</v>
      </c>
      <c r="L32" s="6">
        <v>0</v>
      </c>
      <c r="M32" s="21">
        <v>0</v>
      </c>
      <c r="N32" s="25">
        <v>0</v>
      </c>
      <c r="O32" s="25">
        <v>0</v>
      </c>
      <c r="P32" s="21">
        <v>43</v>
      </c>
      <c r="Q32" s="25">
        <v>0</v>
      </c>
      <c r="R32" s="21">
        <v>0</v>
      </c>
      <c r="S32" s="25">
        <v>0</v>
      </c>
      <c r="T32" s="21">
        <v>0</v>
      </c>
      <c r="U32" s="25">
        <v>0</v>
      </c>
      <c r="V32" s="21">
        <v>0</v>
      </c>
      <c r="W32" s="25">
        <v>0</v>
      </c>
      <c r="X32" s="21">
        <v>0</v>
      </c>
      <c r="Y32" s="25">
        <v>0</v>
      </c>
      <c r="Z32" s="21">
        <v>0</v>
      </c>
      <c r="AA32" s="25">
        <v>0</v>
      </c>
      <c r="AB32" s="21">
        <v>0</v>
      </c>
      <c r="AC32" s="25">
        <v>0</v>
      </c>
      <c r="AD32" s="21">
        <v>0</v>
      </c>
      <c r="AE32" s="25">
        <v>0</v>
      </c>
      <c r="AF32" s="21">
        <v>0</v>
      </c>
      <c r="AG32" s="25">
        <v>0</v>
      </c>
      <c r="AH32" s="21">
        <v>0</v>
      </c>
      <c r="AI32" s="25">
        <v>0</v>
      </c>
      <c r="AJ32" s="21">
        <v>0</v>
      </c>
      <c r="AK32" s="25">
        <v>0</v>
      </c>
      <c r="AL32" s="21">
        <v>0</v>
      </c>
      <c r="AM32" s="25">
        <v>0</v>
      </c>
      <c r="AN32" s="21">
        <v>0</v>
      </c>
      <c r="AO32" s="25">
        <v>0</v>
      </c>
      <c r="AP32" s="21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">
        <f t="shared" si="2"/>
        <v>0</v>
      </c>
      <c r="BH32" s="6">
        <v>40</v>
      </c>
      <c r="BI32" s="30">
        <f t="shared" si="26"/>
        <v>1720</v>
      </c>
      <c r="BJ32" s="30">
        <f t="shared" si="27"/>
        <v>1720</v>
      </c>
      <c r="BK32" s="30">
        <f t="shared" si="28"/>
        <v>0</v>
      </c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:83" x14ac:dyDescent="0.2">
      <c r="A33" s="6" t="s">
        <v>213</v>
      </c>
      <c r="B33" s="6" t="s">
        <v>50</v>
      </c>
      <c r="C33" s="6">
        <f t="shared" ref="C33:D33" si="38">SUM(G33+I33+K33+M33+O33+Q33+S33+U33+W33+Y33+AA33+AC33+AE33+AG33+AI33+AK33+AM33+AQ33+AS33+AU33+AW33+AY33+BA33+BC33+BE33)</f>
        <v>50</v>
      </c>
      <c r="D33" s="6">
        <f t="shared" si="38"/>
        <v>50</v>
      </c>
      <c r="E33" s="6">
        <f t="shared" si="1"/>
        <v>0</v>
      </c>
      <c r="F33" s="6"/>
      <c r="G33" s="6">
        <v>0</v>
      </c>
      <c r="H33" s="6">
        <v>0</v>
      </c>
      <c r="I33" s="6">
        <v>0</v>
      </c>
      <c r="J33" s="6">
        <v>0</v>
      </c>
      <c r="K33" s="6">
        <v>50</v>
      </c>
      <c r="L33" s="6">
        <v>0</v>
      </c>
      <c r="M33" s="21">
        <v>0</v>
      </c>
      <c r="N33" s="25">
        <v>0</v>
      </c>
      <c r="O33" s="25">
        <v>0</v>
      </c>
      <c r="P33" s="21">
        <v>50</v>
      </c>
      <c r="Q33" s="25">
        <v>0</v>
      </c>
      <c r="R33" s="21">
        <v>0</v>
      </c>
      <c r="S33" s="25">
        <v>0</v>
      </c>
      <c r="T33" s="21">
        <v>0</v>
      </c>
      <c r="U33" s="25">
        <v>0</v>
      </c>
      <c r="V33" s="21">
        <v>0</v>
      </c>
      <c r="W33" s="25">
        <v>0</v>
      </c>
      <c r="X33" s="21">
        <v>0</v>
      </c>
      <c r="Y33" s="25">
        <v>0</v>
      </c>
      <c r="Z33" s="21">
        <v>0</v>
      </c>
      <c r="AA33" s="25">
        <v>0</v>
      </c>
      <c r="AB33" s="21">
        <v>0</v>
      </c>
      <c r="AC33" s="25">
        <v>0</v>
      </c>
      <c r="AD33" s="21">
        <v>0</v>
      </c>
      <c r="AE33" s="25">
        <v>0</v>
      </c>
      <c r="AF33" s="21">
        <v>0</v>
      </c>
      <c r="AG33" s="25">
        <v>0</v>
      </c>
      <c r="AH33" s="21">
        <v>0</v>
      </c>
      <c r="AI33" s="25">
        <v>0</v>
      </c>
      <c r="AJ33" s="21">
        <v>0</v>
      </c>
      <c r="AK33" s="25">
        <v>0</v>
      </c>
      <c r="AL33" s="21">
        <v>0</v>
      </c>
      <c r="AM33" s="25">
        <v>0</v>
      </c>
      <c r="AN33" s="21">
        <v>0</v>
      </c>
      <c r="AO33" s="25">
        <v>0</v>
      </c>
      <c r="AP33" s="21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">
        <f t="shared" si="2"/>
        <v>0</v>
      </c>
      <c r="BH33" s="6">
        <v>20</v>
      </c>
      <c r="BI33" s="30">
        <f t="shared" si="26"/>
        <v>1000</v>
      </c>
      <c r="BJ33" s="30">
        <f t="shared" si="27"/>
        <v>1000</v>
      </c>
      <c r="BK33" s="30">
        <f t="shared" si="28"/>
        <v>0</v>
      </c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:83" x14ac:dyDescent="0.2">
      <c r="A34" s="6" t="s">
        <v>214</v>
      </c>
      <c r="B34" s="6" t="s">
        <v>50</v>
      </c>
      <c r="C34" s="6">
        <f t="shared" ref="C34:D34" si="39">SUM(G34+I34+K34+M34+O34+Q34+S34+U34+W34+Y34+AA34+AC34+AE34+AG34+AI34+AK34+AM34+AQ34+AS34+AU34+AW34+AY34+BA34+BC34+BE34)</f>
        <v>339</v>
      </c>
      <c r="D34" s="6">
        <f t="shared" si="39"/>
        <v>292</v>
      </c>
      <c r="E34" s="6">
        <f t="shared" si="1"/>
        <v>47</v>
      </c>
      <c r="F34" s="6" t="s">
        <v>20</v>
      </c>
      <c r="G34" s="6">
        <v>0</v>
      </c>
      <c r="H34" s="6">
        <v>0</v>
      </c>
      <c r="I34" s="6">
        <v>0</v>
      </c>
      <c r="J34" s="6">
        <v>0</v>
      </c>
      <c r="K34" s="6">
        <v>24</v>
      </c>
      <c r="L34" s="6">
        <v>0</v>
      </c>
      <c r="M34" s="21">
        <v>0</v>
      </c>
      <c r="N34" s="25">
        <v>0</v>
      </c>
      <c r="O34" s="25">
        <v>0</v>
      </c>
      <c r="P34" s="21">
        <v>24</v>
      </c>
      <c r="Q34" s="25">
        <v>0</v>
      </c>
      <c r="R34" s="21">
        <v>0</v>
      </c>
      <c r="S34" s="25">
        <v>0</v>
      </c>
      <c r="T34" s="21">
        <v>0</v>
      </c>
      <c r="U34" s="21">
        <v>315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f>72+72+42</f>
        <v>186</v>
      </c>
      <c r="AO34" s="21">
        <v>0</v>
      </c>
      <c r="AP34" s="21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1">
        <f>10+72</f>
        <v>82</v>
      </c>
      <c r="AY34" s="29">
        <v>0</v>
      </c>
      <c r="AZ34" s="21">
        <v>0</v>
      </c>
      <c r="BA34" s="29">
        <v>0</v>
      </c>
      <c r="BB34" s="21">
        <v>0</v>
      </c>
      <c r="BC34" s="29">
        <v>0</v>
      </c>
      <c r="BD34" s="21">
        <v>0</v>
      </c>
      <c r="BE34" s="29">
        <v>0</v>
      </c>
      <c r="BF34" s="21">
        <v>0</v>
      </c>
      <c r="BG34" s="2">
        <f t="shared" si="2"/>
        <v>47</v>
      </c>
      <c r="BH34" s="6">
        <v>40</v>
      </c>
      <c r="BI34" s="30">
        <f t="shared" si="26"/>
        <v>13560</v>
      </c>
      <c r="BJ34" s="30">
        <f t="shared" si="27"/>
        <v>11680</v>
      </c>
      <c r="BK34" s="30">
        <f t="shared" si="28"/>
        <v>1880</v>
      </c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:83" x14ac:dyDescent="0.2">
      <c r="A35" s="6" t="s">
        <v>215</v>
      </c>
      <c r="B35" s="6" t="s">
        <v>50</v>
      </c>
      <c r="C35" s="6">
        <f t="shared" ref="C35:D35" si="40">SUM(G35+I35+K35+M35+O35+Q35+S35+U35+W35+Y35+AA35+AC35+AE35+AG35+AI35+AK35+AM35+AQ35+AS35+AU35+AW35+AY35+BA35+BC35+BE35)</f>
        <v>6437</v>
      </c>
      <c r="D35" s="6">
        <f t="shared" si="40"/>
        <v>3519</v>
      </c>
      <c r="E35" s="6">
        <f t="shared" si="1"/>
        <v>2918</v>
      </c>
      <c r="F35" s="6" t="s">
        <v>216</v>
      </c>
      <c r="G35" s="6">
        <v>0</v>
      </c>
      <c r="H35" s="6">
        <v>0</v>
      </c>
      <c r="I35" s="6">
        <v>0</v>
      </c>
      <c r="J35" s="6">
        <v>0</v>
      </c>
      <c r="K35" s="6">
        <v>50</v>
      </c>
      <c r="L35" s="6">
        <v>0</v>
      </c>
      <c r="M35" s="21">
        <v>0</v>
      </c>
      <c r="N35" s="25">
        <v>0</v>
      </c>
      <c r="O35" s="25">
        <v>0</v>
      </c>
      <c r="P35" s="25">
        <v>0</v>
      </c>
      <c r="Q35" s="21">
        <v>0</v>
      </c>
      <c r="R35" s="25">
        <v>0</v>
      </c>
      <c r="S35" s="21">
        <f>3582+2800</f>
        <v>6382</v>
      </c>
      <c r="T35" s="21">
        <v>2800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1">
        <v>20</v>
      </c>
      <c r="AA35" s="25">
        <v>0</v>
      </c>
      <c r="AB35" s="21">
        <v>50</v>
      </c>
      <c r="AC35" s="21">
        <v>0</v>
      </c>
      <c r="AD35" s="21">
        <v>0</v>
      </c>
      <c r="AE35" s="25">
        <v>0</v>
      </c>
      <c r="AF35" s="21">
        <v>0</v>
      </c>
      <c r="AG35" s="25">
        <v>0</v>
      </c>
      <c r="AH35" s="21">
        <v>150</v>
      </c>
      <c r="AI35" s="25">
        <v>0</v>
      </c>
      <c r="AJ35" s="21">
        <v>0</v>
      </c>
      <c r="AK35" s="25">
        <v>0</v>
      </c>
      <c r="AL35" s="21">
        <v>0</v>
      </c>
      <c r="AM35" s="25">
        <v>0</v>
      </c>
      <c r="AN35" s="21">
        <f>100+100+100</f>
        <v>300</v>
      </c>
      <c r="AO35" s="25">
        <v>0</v>
      </c>
      <c r="AP35" s="21">
        <v>0</v>
      </c>
      <c r="AQ35" s="29">
        <v>0</v>
      </c>
      <c r="AR35" s="29">
        <v>0</v>
      </c>
      <c r="AS35" s="21">
        <v>5</v>
      </c>
      <c r="AT35" s="29">
        <v>0</v>
      </c>
      <c r="AU35" s="29">
        <v>0</v>
      </c>
      <c r="AV35" s="29">
        <v>0</v>
      </c>
      <c r="AW35" s="29">
        <v>0</v>
      </c>
      <c r="AX35" s="21">
        <v>100</v>
      </c>
      <c r="AY35" s="29">
        <v>0</v>
      </c>
      <c r="AZ35" s="21">
        <v>99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">
        <f t="shared" si="2"/>
        <v>2918</v>
      </c>
      <c r="BH35" s="6">
        <v>12</v>
      </c>
      <c r="BI35" s="30">
        <f t="shared" si="26"/>
        <v>77244</v>
      </c>
      <c r="BJ35" s="30">
        <f t="shared" si="27"/>
        <v>42228</v>
      </c>
      <c r="BK35" s="30">
        <f t="shared" si="28"/>
        <v>35016</v>
      </c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:83" x14ac:dyDescent="0.2">
      <c r="A36" s="6" t="s">
        <v>217</v>
      </c>
      <c r="B36" s="6" t="s">
        <v>50</v>
      </c>
      <c r="C36" s="6">
        <f t="shared" ref="C36:D36" si="41">SUM(G36+I36+K36+M36+O36+Q36+S36+U36+W36+Y36+AA36+AC36+AE36+AG36+AI36+AK36+AM36+AQ36+AS36+AU36+AW36+AY36+BA36+BC36+BE36)</f>
        <v>50</v>
      </c>
      <c r="D36" s="6">
        <f t="shared" si="41"/>
        <v>10</v>
      </c>
      <c r="E36" s="6">
        <f t="shared" si="1"/>
        <v>40</v>
      </c>
      <c r="F36" s="6" t="s">
        <v>20</v>
      </c>
      <c r="G36" s="6">
        <v>0</v>
      </c>
      <c r="H36" s="6">
        <v>0</v>
      </c>
      <c r="I36" s="6">
        <v>0</v>
      </c>
      <c r="J36" s="6">
        <v>0</v>
      </c>
      <c r="K36" s="6">
        <v>50</v>
      </c>
      <c r="L36" s="6">
        <v>0</v>
      </c>
      <c r="M36" s="21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1">
        <v>10</v>
      </c>
      <c r="AC36" s="25">
        <v>0</v>
      </c>
      <c r="AD36" s="21">
        <v>0</v>
      </c>
      <c r="AE36" s="25">
        <v>0</v>
      </c>
      <c r="AF36" s="21">
        <v>0</v>
      </c>
      <c r="AG36" s="25">
        <v>0</v>
      </c>
      <c r="AH36" s="21">
        <v>0</v>
      </c>
      <c r="AI36" s="25">
        <v>0</v>
      </c>
      <c r="AJ36" s="21">
        <v>0</v>
      </c>
      <c r="AK36" s="25">
        <v>0</v>
      </c>
      <c r="AL36" s="21">
        <v>0</v>
      </c>
      <c r="AM36" s="25">
        <v>0</v>
      </c>
      <c r="AN36" s="21">
        <v>0</v>
      </c>
      <c r="AO36" s="25">
        <v>0</v>
      </c>
      <c r="AP36" s="21">
        <v>0</v>
      </c>
      <c r="AQ36" s="29">
        <v>0</v>
      </c>
      <c r="AR36" s="29">
        <v>0</v>
      </c>
      <c r="AS36" s="29">
        <v>0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">
        <f t="shared" si="2"/>
        <v>40</v>
      </c>
      <c r="BH36" s="6">
        <v>40</v>
      </c>
      <c r="BI36" s="30">
        <f t="shared" si="26"/>
        <v>2000</v>
      </c>
      <c r="BJ36" s="30">
        <f t="shared" si="27"/>
        <v>400</v>
      </c>
      <c r="BK36" s="30">
        <f t="shared" si="28"/>
        <v>1600</v>
      </c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:83" x14ac:dyDescent="0.2">
      <c r="A37" s="6" t="s">
        <v>218</v>
      </c>
      <c r="B37" s="6" t="s">
        <v>50</v>
      </c>
      <c r="C37" s="6">
        <f t="shared" ref="C37:D37" si="42">SUM(G37+I37+K37+M37+O37+Q37+S37+U37+W37+Y37+AA37+AC37+AE37+AG37+AI37+AK37+AM37+AQ37+AS37+AU37+AW37+AY37+BA37+BC37+BE37)</f>
        <v>506</v>
      </c>
      <c r="D37" s="6">
        <f t="shared" si="42"/>
        <v>50</v>
      </c>
      <c r="E37" s="6">
        <f t="shared" si="1"/>
        <v>456</v>
      </c>
      <c r="F37" s="6" t="s">
        <v>20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506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50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21">
        <v>0</v>
      </c>
      <c r="AK37" s="3">
        <v>0</v>
      </c>
      <c r="AL37" s="21">
        <v>0</v>
      </c>
      <c r="AM37" s="3">
        <v>0</v>
      </c>
      <c r="AN37" s="21">
        <v>0</v>
      </c>
      <c r="AO37" s="3">
        <v>0</v>
      </c>
      <c r="AP37" s="21">
        <v>0</v>
      </c>
      <c r="AQ37" s="29">
        <v>0</v>
      </c>
      <c r="AR37" s="29">
        <v>0</v>
      </c>
      <c r="AS37" s="29">
        <v>0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0</v>
      </c>
      <c r="BD37" s="29">
        <v>0</v>
      </c>
      <c r="BE37" s="29">
        <v>0</v>
      </c>
      <c r="BF37" s="29">
        <v>0</v>
      </c>
      <c r="BG37" s="2">
        <f t="shared" si="2"/>
        <v>456</v>
      </c>
      <c r="BH37" s="6">
        <v>25</v>
      </c>
      <c r="BI37" s="30">
        <f t="shared" si="26"/>
        <v>12650</v>
      </c>
      <c r="BJ37" s="30">
        <f t="shared" si="27"/>
        <v>1250</v>
      </c>
      <c r="BK37" s="30">
        <f t="shared" si="28"/>
        <v>11400</v>
      </c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</row>
    <row r="38" spans="1:83" ht="15.75" customHeight="1" x14ac:dyDescent="0.2">
      <c r="A38" s="6" t="s">
        <v>219</v>
      </c>
      <c r="B38" s="6" t="s">
        <v>50</v>
      </c>
      <c r="C38" s="6">
        <f t="shared" ref="C38:D38" si="43">SUM(G38+I38+K38+M38+O38+Q38+S38+U38+W38+Y38+AA38+AC38+AE38+AG38+AI38+AK38+AM38+AQ38+AS38+AU38+AW38+AY38+BA38+BC38+BE38)</f>
        <v>1300</v>
      </c>
      <c r="D38" s="6">
        <f t="shared" si="43"/>
        <v>1200</v>
      </c>
      <c r="E38" s="6">
        <f t="shared" si="1"/>
        <v>100</v>
      </c>
      <c r="F38" s="6" t="s">
        <v>20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1300</v>
      </c>
      <c r="T38" s="3">
        <v>0</v>
      </c>
      <c r="U38" s="3">
        <v>0</v>
      </c>
      <c r="V38" s="3">
        <v>200</v>
      </c>
      <c r="W38" s="3">
        <v>0</v>
      </c>
      <c r="X38" s="3">
        <v>200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300</v>
      </c>
      <c r="AI38" s="3">
        <v>0</v>
      </c>
      <c r="AJ38" s="21">
        <v>0</v>
      </c>
      <c r="AK38" s="3">
        <v>0</v>
      </c>
      <c r="AL38" s="21">
        <v>0</v>
      </c>
      <c r="AM38" s="3">
        <v>0</v>
      </c>
      <c r="AN38" s="21">
        <f>100+100+100</f>
        <v>300</v>
      </c>
      <c r="AO38" s="3">
        <v>0</v>
      </c>
      <c r="AP38" s="21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0</v>
      </c>
      <c r="AX38" s="21">
        <v>100</v>
      </c>
      <c r="AY38" s="29">
        <v>0</v>
      </c>
      <c r="AZ38" s="21">
        <v>100</v>
      </c>
      <c r="BA38" s="29">
        <v>0</v>
      </c>
      <c r="BB38" s="29">
        <v>0</v>
      </c>
      <c r="BC38" s="29">
        <v>0</v>
      </c>
      <c r="BD38" s="29">
        <v>0</v>
      </c>
      <c r="BE38" s="29">
        <v>0</v>
      </c>
      <c r="BF38" s="29">
        <v>0</v>
      </c>
      <c r="BG38" s="2">
        <f t="shared" si="2"/>
        <v>100</v>
      </c>
      <c r="BH38" s="6">
        <v>12</v>
      </c>
      <c r="BI38" s="30">
        <f t="shared" si="26"/>
        <v>15600</v>
      </c>
      <c r="BJ38" s="30">
        <f t="shared" si="27"/>
        <v>14400</v>
      </c>
      <c r="BK38" s="30">
        <f t="shared" si="28"/>
        <v>1200</v>
      </c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</row>
    <row r="39" spans="1:83" ht="15.75" customHeight="1" x14ac:dyDescent="0.2">
      <c r="A39" s="6" t="s">
        <v>220</v>
      </c>
      <c r="B39" s="6" t="s">
        <v>50</v>
      </c>
      <c r="C39" s="6">
        <f t="shared" ref="C39:D39" si="44">SUM(G39+I39+K39+M39+O39+Q39+S39+U39+W39+Y39+AA39+AC39+AE39+AG39+AI39+AK39+AM39+AQ39+AS39+AU39+AW39+AY39+BA39+BC39+BE39)</f>
        <v>100</v>
      </c>
      <c r="D39" s="6">
        <f t="shared" si="44"/>
        <v>100</v>
      </c>
      <c r="E39" s="6">
        <f t="shared" si="1"/>
        <v>0</v>
      </c>
      <c r="F39" s="6" t="s">
        <v>20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3">
        <v>0</v>
      </c>
      <c r="S39" s="3">
        <v>100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21">
        <v>0</v>
      </c>
      <c r="AK39" s="3">
        <v>0</v>
      </c>
      <c r="AL39" s="21">
        <v>0</v>
      </c>
      <c r="AM39" s="3">
        <v>0</v>
      </c>
      <c r="AN39" s="21">
        <f>20+20+20</f>
        <v>60</v>
      </c>
      <c r="AO39" s="3">
        <v>0</v>
      </c>
      <c r="AP39" s="21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29">
        <v>0</v>
      </c>
      <c r="AX39" s="21">
        <v>20</v>
      </c>
      <c r="AY39" s="29">
        <v>0</v>
      </c>
      <c r="AZ39" s="21">
        <v>20</v>
      </c>
      <c r="BA39" s="29">
        <v>0</v>
      </c>
      <c r="BB39" s="29">
        <v>0</v>
      </c>
      <c r="BC39" s="29">
        <v>0</v>
      </c>
      <c r="BD39" s="29">
        <v>0</v>
      </c>
      <c r="BE39" s="29">
        <v>0</v>
      </c>
      <c r="BF39" s="29">
        <v>0</v>
      </c>
      <c r="BG39" s="2">
        <f t="shared" si="2"/>
        <v>0</v>
      </c>
      <c r="BH39" s="6">
        <v>15</v>
      </c>
      <c r="BI39" s="30">
        <f t="shared" si="26"/>
        <v>1500</v>
      </c>
      <c r="BJ39" s="30">
        <f t="shared" si="27"/>
        <v>1500</v>
      </c>
      <c r="BK39" s="30">
        <f t="shared" si="28"/>
        <v>0</v>
      </c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</row>
    <row r="40" spans="1:83" ht="15.75" customHeight="1" x14ac:dyDescent="0.2">
      <c r="A40" s="6" t="s">
        <v>221</v>
      </c>
      <c r="B40" s="6" t="s">
        <v>50</v>
      </c>
      <c r="C40" s="6">
        <f t="shared" ref="C40:D40" si="45">SUM(G40+I40+K40+M40+O40+Q40+S40+U40+W40+Y40+AA40+AC40+AE40+AG40+AI40+AK40+AM40+AQ40+AS40+AU40+AW40+AY40+BA40+BC40+BE40)</f>
        <v>1870</v>
      </c>
      <c r="D40" s="6">
        <f t="shared" si="45"/>
        <v>350</v>
      </c>
      <c r="E40" s="6">
        <f t="shared" si="1"/>
        <v>1520</v>
      </c>
      <c r="F40" s="6"/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350</v>
      </c>
      <c r="T40" s="3">
        <v>0</v>
      </c>
      <c r="U40" s="3">
        <v>0</v>
      </c>
      <c r="V40" s="3">
        <v>0</v>
      </c>
      <c r="W40" s="3">
        <v>0</v>
      </c>
      <c r="X40" s="3">
        <v>350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21">
        <v>0</v>
      </c>
      <c r="AK40" s="3">
        <v>1520</v>
      </c>
      <c r="AL40" s="21">
        <v>0</v>
      </c>
      <c r="AM40" s="3">
        <v>0</v>
      </c>
      <c r="AN40" s="21">
        <v>0</v>
      </c>
      <c r="AO40" s="3">
        <v>0</v>
      </c>
      <c r="AP40" s="21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0</v>
      </c>
      <c r="AX40" s="29">
        <v>0</v>
      </c>
      <c r="AY40" s="29">
        <v>0</v>
      </c>
      <c r="AZ40" s="29">
        <v>0</v>
      </c>
      <c r="BA40" s="29">
        <v>0</v>
      </c>
      <c r="BB40" s="29">
        <v>0</v>
      </c>
      <c r="BC40" s="29">
        <v>0</v>
      </c>
      <c r="BD40" s="29">
        <v>0</v>
      </c>
      <c r="BE40" s="29">
        <v>0</v>
      </c>
      <c r="BF40" s="29">
        <v>0</v>
      </c>
      <c r="BG40" s="2">
        <f t="shared" si="2"/>
        <v>1520</v>
      </c>
      <c r="BH40" s="6">
        <v>6.3</v>
      </c>
      <c r="BI40" s="30">
        <f t="shared" si="26"/>
        <v>11781</v>
      </c>
      <c r="BJ40" s="30">
        <f t="shared" si="27"/>
        <v>2205</v>
      </c>
      <c r="BK40" s="30">
        <f t="shared" si="28"/>
        <v>9576</v>
      </c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</row>
    <row r="41" spans="1:83" ht="15.75" customHeight="1" x14ac:dyDescent="0.2">
      <c r="A41" s="6" t="s">
        <v>222</v>
      </c>
      <c r="B41" s="6" t="s">
        <v>50</v>
      </c>
      <c r="C41" s="6">
        <f t="shared" ref="C41:D41" si="46">SUM(G41+I41+K41+M41+O41+Q41+S41+U41+W41+Y41+AA41+AC41+AE41+AG41+AI41+AK41+AM41+AQ41+AS41+AU41+AW41+AY41+BA41+BC41+BE41)</f>
        <v>20</v>
      </c>
      <c r="D41" s="6">
        <f t="shared" si="46"/>
        <v>20</v>
      </c>
      <c r="E41" s="6">
        <f t="shared" si="1"/>
        <v>0</v>
      </c>
      <c r="F41" s="6"/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20</v>
      </c>
      <c r="T41" s="3">
        <v>0</v>
      </c>
      <c r="U41" s="3">
        <v>0</v>
      </c>
      <c r="V41" s="3">
        <v>0</v>
      </c>
      <c r="W41" s="3">
        <v>0</v>
      </c>
      <c r="X41" s="3">
        <v>20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21">
        <v>0</v>
      </c>
      <c r="AK41" s="3">
        <v>0</v>
      </c>
      <c r="AL41" s="21">
        <v>0</v>
      </c>
      <c r="AM41" s="3">
        <v>0</v>
      </c>
      <c r="AN41" s="21">
        <v>0</v>
      </c>
      <c r="AO41" s="3">
        <v>0</v>
      </c>
      <c r="AP41" s="21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0</v>
      </c>
      <c r="AW41" s="29">
        <v>0</v>
      </c>
      <c r="AX41" s="29">
        <v>0</v>
      </c>
      <c r="AY41" s="29">
        <v>0</v>
      </c>
      <c r="AZ41" s="29">
        <v>0</v>
      </c>
      <c r="BA41" s="29">
        <v>0</v>
      </c>
      <c r="BB41" s="29">
        <v>0</v>
      </c>
      <c r="BC41" s="29">
        <v>0</v>
      </c>
      <c r="BD41" s="29">
        <v>0</v>
      </c>
      <c r="BE41" s="29">
        <v>0</v>
      </c>
      <c r="BF41" s="29">
        <v>0</v>
      </c>
      <c r="BG41" s="2">
        <f t="shared" si="2"/>
        <v>0</v>
      </c>
      <c r="BH41" s="6">
        <v>25</v>
      </c>
      <c r="BI41" s="30">
        <f t="shared" si="26"/>
        <v>500</v>
      </c>
      <c r="BJ41" s="30">
        <f t="shared" si="27"/>
        <v>500</v>
      </c>
      <c r="BK41" s="30">
        <f t="shared" si="28"/>
        <v>0</v>
      </c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</row>
    <row r="42" spans="1:83" ht="15.75" customHeight="1" x14ac:dyDescent="0.2">
      <c r="A42" s="6" t="s">
        <v>223</v>
      </c>
      <c r="B42" s="6" t="s">
        <v>50</v>
      </c>
      <c r="C42" s="6">
        <f t="shared" ref="C42:D42" si="47">SUM(G42+I42+K42+M42+O42+Q42+S42+U42+W42+Y42+AA42+AC42+AE42+AG42+AI42+AK42+AM42+AQ42+AS42+AU42+AW42+AY42+BA42+BC42+BE42)</f>
        <v>100</v>
      </c>
      <c r="D42" s="6">
        <f t="shared" si="47"/>
        <v>50</v>
      </c>
      <c r="E42" s="6">
        <f t="shared" si="1"/>
        <v>50</v>
      </c>
      <c r="F42" s="6" t="s">
        <v>20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100</v>
      </c>
      <c r="V42" s="6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21">
        <v>0</v>
      </c>
      <c r="AK42" s="3">
        <v>0</v>
      </c>
      <c r="AL42" s="21">
        <v>0</v>
      </c>
      <c r="AM42" s="3">
        <v>0</v>
      </c>
      <c r="AN42" s="21">
        <v>0</v>
      </c>
      <c r="AO42" s="3">
        <v>0</v>
      </c>
      <c r="AP42" s="21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1">
        <v>50</v>
      </c>
      <c r="AY42" s="29">
        <v>0</v>
      </c>
      <c r="AZ42" s="21">
        <v>0</v>
      </c>
      <c r="BA42" s="29">
        <v>0</v>
      </c>
      <c r="BB42" s="21">
        <v>0</v>
      </c>
      <c r="BC42" s="29">
        <v>0</v>
      </c>
      <c r="BD42" s="21">
        <v>0</v>
      </c>
      <c r="BE42" s="29">
        <v>0</v>
      </c>
      <c r="BF42" s="21">
        <v>0</v>
      </c>
      <c r="BG42" s="2">
        <f t="shared" si="2"/>
        <v>50</v>
      </c>
      <c r="BH42" s="6">
        <v>12</v>
      </c>
      <c r="BI42" s="30">
        <f t="shared" si="26"/>
        <v>1200</v>
      </c>
      <c r="BJ42" s="30">
        <f t="shared" si="27"/>
        <v>600</v>
      </c>
      <c r="BK42" s="30">
        <f t="shared" si="28"/>
        <v>600</v>
      </c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</row>
    <row r="43" spans="1:83" ht="15.75" customHeight="1" x14ac:dyDescent="0.2">
      <c r="A43" s="6" t="s">
        <v>224</v>
      </c>
      <c r="B43" s="6" t="s">
        <v>50</v>
      </c>
      <c r="C43" s="6">
        <f t="shared" ref="C43:D43" si="48">SUM(G43+I43+K43+M43+O43+Q43+S43+U43+W43+Y43+AA43+AC43+AE43+AG43+AI43+AK43+AM43+AQ43+AS43+AU43+AW43+AY43+BA43+BC43+BE43)</f>
        <v>5680</v>
      </c>
      <c r="D43" s="6">
        <f t="shared" si="48"/>
        <v>0</v>
      </c>
      <c r="E43" s="6">
        <f t="shared" si="1"/>
        <v>5680</v>
      </c>
      <c r="F43" s="6" t="s">
        <v>20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120</v>
      </c>
      <c r="V43" s="6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21">
        <v>0</v>
      </c>
      <c r="AK43" s="3">
        <v>5460</v>
      </c>
      <c r="AL43" s="21">
        <v>0</v>
      </c>
      <c r="AM43" s="3">
        <v>0</v>
      </c>
      <c r="AN43" s="21">
        <v>0</v>
      </c>
      <c r="AO43" s="3">
        <v>0</v>
      </c>
      <c r="AP43" s="21">
        <v>0</v>
      </c>
      <c r="AQ43" s="29">
        <v>0</v>
      </c>
      <c r="AR43" s="29">
        <v>0</v>
      </c>
      <c r="AS43" s="21">
        <v>100</v>
      </c>
      <c r="AT43" s="29">
        <v>0</v>
      </c>
      <c r="AU43" s="29">
        <v>0</v>
      </c>
      <c r="AV43" s="29">
        <v>0</v>
      </c>
      <c r="AW43" s="29">
        <v>0</v>
      </c>
      <c r="AX43" s="29">
        <v>0</v>
      </c>
      <c r="AY43" s="29">
        <v>0</v>
      </c>
      <c r="AZ43" s="29">
        <v>0</v>
      </c>
      <c r="BA43" s="29">
        <v>0</v>
      </c>
      <c r="BB43" s="29">
        <v>0</v>
      </c>
      <c r="BC43" s="29">
        <v>0</v>
      </c>
      <c r="BD43" s="29">
        <v>0</v>
      </c>
      <c r="BE43" s="29">
        <v>0</v>
      </c>
      <c r="BF43" s="29">
        <v>0</v>
      </c>
      <c r="BG43" s="2">
        <f t="shared" si="2"/>
        <v>5680</v>
      </c>
      <c r="BH43" s="6">
        <v>12</v>
      </c>
      <c r="BI43" s="30">
        <f t="shared" si="26"/>
        <v>68160</v>
      </c>
      <c r="BJ43" s="30">
        <f t="shared" si="27"/>
        <v>0</v>
      </c>
      <c r="BK43" s="30">
        <f t="shared" si="28"/>
        <v>68160</v>
      </c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</row>
    <row r="44" spans="1:83" ht="15.75" customHeight="1" x14ac:dyDescent="0.2">
      <c r="A44" s="6" t="s">
        <v>225</v>
      </c>
      <c r="B44" s="6" t="s">
        <v>50</v>
      </c>
      <c r="C44" s="6">
        <f t="shared" ref="C44:D44" si="49">SUM(G44+I44+K44+M44+O44+Q44+S44+U44+W44+Y44+AA44+AC44+AE44+AG44+AI44+AK44+AM44+AQ44+AS44+AU44+AW44+AY44+BA44+BC44+BE44)</f>
        <v>120</v>
      </c>
      <c r="D44" s="6">
        <f t="shared" si="49"/>
        <v>118</v>
      </c>
      <c r="E44" s="6">
        <f t="shared" si="1"/>
        <v>2</v>
      </c>
      <c r="F44" s="6" t="s">
        <v>20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120</v>
      </c>
      <c r="V44" s="6">
        <v>0</v>
      </c>
      <c r="W44" s="3">
        <v>0</v>
      </c>
      <c r="X44" s="3">
        <v>0</v>
      </c>
      <c r="Y44" s="3">
        <v>0</v>
      </c>
      <c r="Z44" s="3">
        <v>22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21">
        <v>0</v>
      </c>
      <c r="AK44" s="3">
        <v>0</v>
      </c>
      <c r="AL44" s="21">
        <v>0</v>
      </c>
      <c r="AM44" s="3">
        <v>0</v>
      </c>
      <c r="AN44" s="21">
        <f>20+20+20</f>
        <v>60</v>
      </c>
      <c r="AO44" s="3">
        <v>0</v>
      </c>
      <c r="AP44" s="21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f>20</f>
        <v>20</v>
      </c>
      <c r="AY44" s="29">
        <v>0</v>
      </c>
      <c r="AZ44" s="21">
        <v>16</v>
      </c>
      <c r="BA44" s="29">
        <v>0</v>
      </c>
      <c r="BB44" s="29">
        <v>0</v>
      </c>
      <c r="BC44" s="29">
        <v>0</v>
      </c>
      <c r="BD44" s="29">
        <v>0</v>
      </c>
      <c r="BE44" s="29">
        <v>0</v>
      </c>
      <c r="BF44" s="29">
        <v>0</v>
      </c>
      <c r="BG44" s="2">
        <f t="shared" si="2"/>
        <v>2</v>
      </c>
      <c r="BH44" s="6">
        <v>30</v>
      </c>
      <c r="BI44" s="30">
        <f t="shared" si="26"/>
        <v>3600</v>
      </c>
      <c r="BJ44" s="30">
        <f t="shared" si="27"/>
        <v>3540</v>
      </c>
      <c r="BK44" s="30">
        <f t="shared" si="28"/>
        <v>60</v>
      </c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  <row r="45" spans="1:83" ht="15.75" customHeight="1" x14ac:dyDescent="0.2">
      <c r="A45" s="6" t="s">
        <v>226</v>
      </c>
      <c r="B45" s="6" t="s">
        <v>50</v>
      </c>
      <c r="C45" s="6">
        <f t="shared" ref="C45:D45" si="50">SUM(G45+I45+K45+M45+O45+Q45+S45+U45+W45+Y45+AA45+AC45+AE45+AG45+AI45+AK45+AM45+AQ45+AS45+AU45+AW45+AY45+BA45+BC45+BE45)</f>
        <v>31100</v>
      </c>
      <c r="D45" s="6">
        <f t="shared" si="50"/>
        <v>9600</v>
      </c>
      <c r="E45" s="6">
        <f t="shared" si="1"/>
        <v>21500</v>
      </c>
      <c r="F45" s="6" t="s">
        <v>191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3">
        <v>0</v>
      </c>
      <c r="X45" s="3">
        <v>0</v>
      </c>
      <c r="Y45" s="3">
        <f>3100+1950+4900+750+20400</f>
        <v>31100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21">
        <v>0</v>
      </c>
      <c r="AK45" s="3">
        <v>0</v>
      </c>
      <c r="AL45" s="21">
        <v>0</v>
      </c>
      <c r="AM45" s="3">
        <v>0</v>
      </c>
      <c r="AN45" s="21">
        <f>2400+2400+2400</f>
        <v>7200</v>
      </c>
      <c r="AO45" s="3">
        <v>0</v>
      </c>
      <c r="AP45" s="21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f>2400</f>
        <v>2400</v>
      </c>
      <c r="AY45" s="29">
        <v>0</v>
      </c>
      <c r="AZ45" s="29">
        <v>0</v>
      </c>
      <c r="BA45" s="29">
        <v>0</v>
      </c>
      <c r="BB45" s="29">
        <v>0</v>
      </c>
      <c r="BC45" s="29">
        <v>0</v>
      </c>
      <c r="BD45" s="29">
        <v>0</v>
      </c>
      <c r="BE45" s="29">
        <v>0</v>
      </c>
      <c r="BF45" s="29">
        <v>0</v>
      </c>
      <c r="BG45" s="2">
        <f t="shared" si="2"/>
        <v>21500</v>
      </c>
      <c r="BH45" s="6">
        <v>0.25</v>
      </c>
      <c r="BI45" s="30">
        <f t="shared" si="26"/>
        <v>7775</v>
      </c>
      <c r="BJ45" s="30">
        <f t="shared" si="27"/>
        <v>2400</v>
      </c>
      <c r="BK45" s="30">
        <f t="shared" si="28"/>
        <v>5375</v>
      </c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</row>
    <row r="46" spans="1:83" ht="15.75" customHeight="1" x14ac:dyDescent="0.2">
      <c r="A46" s="6" t="s">
        <v>227</v>
      </c>
      <c r="B46" s="6" t="s">
        <v>50</v>
      </c>
      <c r="C46" s="6">
        <f t="shared" ref="C46:D46" si="51">SUM(G46+I46+K46+M46+O46+Q46+S46+U46+W46+Y46+AA46+AC46+AE46+AG46+AI46+AK46+AM46+AQ46+AS46+AU46+AW46+AY46+BA46+BC46+BE46)</f>
        <v>59</v>
      </c>
      <c r="D46" s="6">
        <f t="shared" si="51"/>
        <v>0</v>
      </c>
      <c r="E46" s="6">
        <f t="shared" si="1"/>
        <v>59</v>
      </c>
      <c r="F46" s="6" t="s">
        <v>228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3">
        <v>0</v>
      </c>
      <c r="X46" s="3">
        <v>0</v>
      </c>
      <c r="Y46" s="3">
        <f>21+14+24</f>
        <v>59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21">
        <v>0</v>
      </c>
      <c r="AK46" s="3">
        <v>0</v>
      </c>
      <c r="AL46" s="21">
        <v>0</v>
      </c>
      <c r="AM46" s="3">
        <v>0</v>
      </c>
      <c r="AN46" s="21">
        <v>0</v>
      </c>
      <c r="AO46" s="3">
        <v>0</v>
      </c>
      <c r="AP46" s="21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</v>
      </c>
      <c r="BG46" s="2">
        <f t="shared" si="2"/>
        <v>59</v>
      </c>
      <c r="BH46" s="6">
        <v>370</v>
      </c>
      <c r="BI46" s="30">
        <f t="shared" si="26"/>
        <v>21830</v>
      </c>
      <c r="BJ46" s="30">
        <f t="shared" si="27"/>
        <v>0</v>
      </c>
      <c r="BK46" s="30">
        <f t="shared" si="28"/>
        <v>21830</v>
      </c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</row>
    <row r="47" spans="1:83" ht="15.75" customHeight="1" x14ac:dyDescent="0.2">
      <c r="A47" s="6" t="s">
        <v>229</v>
      </c>
      <c r="B47" s="6" t="s">
        <v>50</v>
      </c>
      <c r="C47" s="6">
        <f t="shared" ref="C47:D47" si="52">SUM(G47+I47+K47+M47+O47+Q47+S47+U47+W47+Y47+AA47+AC47+AE47+AG47+AI47+AK47+AM47+AQ47+AS47+AU47+AW47+AY47+BA47+BC47+BE47)</f>
        <v>40</v>
      </c>
      <c r="D47" s="6">
        <f t="shared" si="52"/>
        <v>0</v>
      </c>
      <c r="E47" s="6">
        <f t="shared" si="1"/>
        <v>40</v>
      </c>
      <c r="F47" s="6" t="s">
        <v>20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3">
        <v>0</v>
      </c>
      <c r="X47" s="3">
        <v>0</v>
      </c>
      <c r="Y47" s="3">
        <f>14+10+16</f>
        <v>40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21">
        <v>0</v>
      </c>
      <c r="AK47" s="3">
        <v>0</v>
      </c>
      <c r="AL47" s="21">
        <v>0</v>
      </c>
      <c r="AM47" s="3">
        <v>0</v>
      </c>
      <c r="AN47" s="21">
        <v>0</v>
      </c>
      <c r="AO47" s="3">
        <v>0</v>
      </c>
      <c r="AP47" s="21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29">
        <v>0</v>
      </c>
      <c r="AX47" s="29">
        <v>0</v>
      </c>
      <c r="AY47" s="29">
        <v>0</v>
      </c>
      <c r="AZ47" s="29">
        <v>0</v>
      </c>
      <c r="BA47" s="29">
        <v>0</v>
      </c>
      <c r="BB47" s="29">
        <v>0</v>
      </c>
      <c r="BC47" s="29">
        <v>0</v>
      </c>
      <c r="BD47" s="29">
        <v>0</v>
      </c>
      <c r="BE47" s="29">
        <v>0</v>
      </c>
      <c r="BF47" s="29">
        <v>0</v>
      </c>
      <c r="BG47" s="2">
        <f t="shared" si="2"/>
        <v>40</v>
      </c>
      <c r="BH47" s="6">
        <v>2</v>
      </c>
      <c r="BI47" s="30">
        <f t="shared" si="26"/>
        <v>80</v>
      </c>
      <c r="BJ47" s="30">
        <f t="shared" si="27"/>
        <v>0</v>
      </c>
      <c r="BK47" s="30">
        <f t="shared" si="28"/>
        <v>80</v>
      </c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1:83" ht="15.75" customHeight="1" x14ac:dyDescent="0.2">
      <c r="A48" s="6" t="s">
        <v>230</v>
      </c>
      <c r="B48" s="6" t="s">
        <v>50</v>
      </c>
      <c r="C48" s="6">
        <f t="shared" ref="C48:D48" si="53">SUM(G48+I48+K48+M48+O48+Q48+S48+U48+W48+Y48+AA48+AC48+AE48+AG48+AI48+AK48+AM48+AQ48+AS48+AU48+AW48+AY48+BA48+BC48+BE48)</f>
        <v>60</v>
      </c>
      <c r="D48" s="6">
        <f t="shared" si="53"/>
        <v>0</v>
      </c>
      <c r="E48" s="6">
        <f t="shared" si="1"/>
        <v>60</v>
      </c>
      <c r="F48" s="6" t="s">
        <v>20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3">
        <v>0</v>
      </c>
      <c r="X48" s="3">
        <v>0</v>
      </c>
      <c r="Y48" s="3">
        <f t="shared" ref="Y48:Y49" si="54">21+15+24</f>
        <v>60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21">
        <v>0</v>
      </c>
      <c r="AK48" s="3">
        <v>0</v>
      </c>
      <c r="AL48" s="21">
        <v>0</v>
      </c>
      <c r="AM48" s="3">
        <v>0</v>
      </c>
      <c r="AN48" s="21">
        <v>0</v>
      </c>
      <c r="AO48" s="3">
        <v>0</v>
      </c>
      <c r="AP48" s="21">
        <v>0</v>
      </c>
      <c r="AQ48" s="29">
        <v>0</v>
      </c>
      <c r="AR48" s="29">
        <v>0</v>
      </c>
      <c r="AS48" s="29">
        <v>0</v>
      </c>
      <c r="AT48" s="29">
        <v>0</v>
      </c>
      <c r="AU48" s="29">
        <v>0</v>
      </c>
      <c r="AV48" s="29">
        <v>0</v>
      </c>
      <c r="AW48" s="29">
        <v>0</v>
      </c>
      <c r="AX48" s="29">
        <v>0</v>
      </c>
      <c r="AY48" s="29">
        <v>0</v>
      </c>
      <c r="AZ48" s="29">
        <v>0</v>
      </c>
      <c r="BA48" s="29">
        <v>0</v>
      </c>
      <c r="BB48" s="29">
        <v>0</v>
      </c>
      <c r="BC48" s="29">
        <v>0</v>
      </c>
      <c r="BD48" s="29">
        <v>0</v>
      </c>
      <c r="BE48" s="29">
        <v>0</v>
      </c>
      <c r="BF48" s="29">
        <v>0</v>
      </c>
      <c r="BG48" s="2">
        <f t="shared" si="2"/>
        <v>60</v>
      </c>
      <c r="BH48" s="6">
        <v>5</v>
      </c>
      <c r="BI48" s="30">
        <f t="shared" si="26"/>
        <v>300</v>
      </c>
      <c r="BJ48" s="30">
        <f t="shared" si="27"/>
        <v>0</v>
      </c>
      <c r="BK48" s="30">
        <f t="shared" si="28"/>
        <v>300</v>
      </c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</row>
    <row r="49" spans="1:83" ht="15.75" customHeight="1" x14ac:dyDescent="0.2">
      <c r="A49" s="6" t="s">
        <v>231</v>
      </c>
      <c r="B49" s="6" t="s">
        <v>50</v>
      </c>
      <c r="C49" s="6">
        <f t="shared" ref="C49:D49" si="55">SUM(G49+I49+K49+M49+O49+Q49+S49+U49+W49+Y49+AA49+AC49+AE49+AG49+AI49+AK49+AM49+AQ49+AS49+AU49+AW49+AY49+BA49+BC49+BE49)</f>
        <v>60</v>
      </c>
      <c r="D49" s="6">
        <f t="shared" si="55"/>
        <v>0</v>
      </c>
      <c r="E49" s="6">
        <f t="shared" si="1"/>
        <v>60</v>
      </c>
      <c r="F49" s="6" t="s">
        <v>20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3">
        <v>0</v>
      </c>
      <c r="X49" s="3">
        <v>0</v>
      </c>
      <c r="Y49" s="3">
        <f t="shared" si="54"/>
        <v>60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21">
        <v>0</v>
      </c>
      <c r="AK49" s="3">
        <v>0</v>
      </c>
      <c r="AL49" s="21">
        <v>0</v>
      </c>
      <c r="AM49" s="3">
        <v>0</v>
      </c>
      <c r="AN49" s="21">
        <v>0</v>
      </c>
      <c r="AO49" s="3">
        <v>0</v>
      </c>
      <c r="AP49" s="21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">
        <f t="shared" si="2"/>
        <v>60</v>
      </c>
      <c r="BH49" s="6">
        <v>15</v>
      </c>
      <c r="BI49" s="30">
        <f t="shared" si="26"/>
        <v>900</v>
      </c>
      <c r="BJ49" s="30">
        <f t="shared" si="27"/>
        <v>0</v>
      </c>
      <c r="BK49" s="30">
        <f t="shared" si="28"/>
        <v>900</v>
      </c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1:83" ht="15.75" customHeight="1" x14ac:dyDescent="0.2">
      <c r="A50" s="6" t="s">
        <v>232</v>
      </c>
      <c r="B50" s="6" t="s">
        <v>50</v>
      </c>
      <c r="C50" s="6">
        <f t="shared" ref="C50:D50" si="56">SUM(G50+I50+K50+M50+O50+Q50+S50+U50+W50+Y50+AA50+AC50+AE50+AG50+AI50+AK50+AM50+AQ50+AS50+AU50+AW50+AY50+BA50+BC50+BE50)</f>
        <v>22</v>
      </c>
      <c r="D50" s="6">
        <f t="shared" si="56"/>
        <v>0</v>
      </c>
      <c r="E50" s="6">
        <f t="shared" si="1"/>
        <v>22</v>
      </c>
      <c r="F50" s="6" t="s">
        <v>20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3">
        <v>0</v>
      </c>
      <c r="X50" s="3">
        <v>0</v>
      </c>
      <c r="Y50" s="3">
        <f>15+7</f>
        <v>22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21">
        <v>0</v>
      </c>
      <c r="AK50" s="3">
        <v>0</v>
      </c>
      <c r="AL50" s="21">
        <v>0</v>
      </c>
      <c r="AM50" s="3">
        <v>0</v>
      </c>
      <c r="AN50" s="21">
        <v>0</v>
      </c>
      <c r="AO50" s="3">
        <v>0</v>
      </c>
      <c r="AP50" s="21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0</v>
      </c>
      <c r="AV50" s="29">
        <v>0</v>
      </c>
      <c r="AW50" s="29">
        <v>0</v>
      </c>
      <c r="AX50" s="29">
        <v>0</v>
      </c>
      <c r="AY50" s="29">
        <v>0</v>
      </c>
      <c r="AZ50" s="29">
        <v>0</v>
      </c>
      <c r="BA50" s="29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</v>
      </c>
      <c r="BG50" s="2">
        <f t="shared" si="2"/>
        <v>22</v>
      </c>
      <c r="BH50" s="6">
        <v>10</v>
      </c>
      <c r="BI50" s="30">
        <f t="shared" si="26"/>
        <v>220</v>
      </c>
      <c r="BJ50" s="30">
        <f t="shared" si="27"/>
        <v>0</v>
      </c>
      <c r="BK50" s="30">
        <f t="shared" si="28"/>
        <v>220</v>
      </c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</row>
    <row r="51" spans="1:83" ht="15.75" customHeight="1" x14ac:dyDescent="0.2">
      <c r="A51" s="6" t="s">
        <v>233</v>
      </c>
      <c r="B51" s="6" t="s">
        <v>50</v>
      </c>
      <c r="C51" s="6">
        <f t="shared" ref="C51:D51" si="57">SUM(G51+I51+K51+M51+O51+Q51+S51+U51+W51+Y51+AA51+AC51+AE51+AG51+AI51+AK51+AM51+AQ51+AS51+AU51+AW51+AY51+BA51+BC51+BE51)</f>
        <v>300</v>
      </c>
      <c r="D51" s="6">
        <f t="shared" si="57"/>
        <v>0</v>
      </c>
      <c r="E51" s="6">
        <f t="shared" si="1"/>
        <v>300</v>
      </c>
      <c r="F51" s="6" t="s">
        <v>20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3">
        <v>0</v>
      </c>
      <c r="X51" s="3">
        <v>0</v>
      </c>
      <c r="Y51" s="3">
        <f>105+75+120</f>
        <v>300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21">
        <v>0</v>
      </c>
      <c r="AK51" s="3">
        <v>0</v>
      </c>
      <c r="AL51" s="21">
        <v>0</v>
      </c>
      <c r="AM51" s="3">
        <v>0</v>
      </c>
      <c r="AN51" s="21">
        <v>0</v>
      </c>
      <c r="AO51" s="3">
        <v>0</v>
      </c>
      <c r="AP51" s="21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0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">
        <f t="shared" si="2"/>
        <v>300</v>
      </c>
      <c r="BH51" s="6">
        <v>5</v>
      </c>
      <c r="BI51" s="30">
        <f t="shared" si="26"/>
        <v>1500</v>
      </c>
      <c r="BJ51" s="30">
        <f t="shared" si="27"/>
        <v>0</v>
      </c>
      <c r="BK51" s="30">
        <f t="shared" si="28"/>
        <v>1500</v>
      </c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</row>
    <row r="52" spans="1:83" ht="15.75" customHeight="1" x14ac:dyDescent="0.2">
      <c r="A52" s="6" t="s">
        <v>234</v>
      </c>
      <c r="B52" s="6" t="s">
        <v>50</v>
      </c>
      <c r="C52" s="6">
        <f t="shared" ref="C52:D52" si="58">SUM(G52+I52+K52+M52+O52+Q52+S52+U52+W52+Y52+AA52+AC52+AE52+AG52+AI52+AK52+AM52+AQ52+AS52+AU52+AW52+AY52+BA52+BC52+BE52)</f>
        <v>225</v>
      </c>
      <c r="D52" s="6">
        <f t="shared" si="58"/>
        <v>0</v>
      </c>
      <c r="E52" s="6">
        <f t="shared" si="1"/>
        <v>225</v>
      </c>
      <c r="F52" s="6" t="s">
        <v>20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3">
        <v>0</v>
      </c>
      <c r="X52" s="3">
        <v>0</v>
      </c>
      <c r="Y52" s="3">
        <f>120+105</f>
        <v>225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21">
        <v>0</v>
      </c>
      <c r="AK52" s="3">
        <v>0</v>
      </c>
      <c r="AL52" s="21">
        <v>0</v>
      </c>
      <c r="AM52" s="3">
        <v>0</v>
      </c>
      <c r="AN52" s="21">
        <v>0</v>
      </c>
      <c r="AO52" s="3">
        <v>0</v>
      </c>
      <c r="AP52" s="21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0</v>
      </c>
      <c r="AW52" s="29">
        <v>0</v>
      </c>
      <c r="AX52" s="29">
        <v>0</v>
      </c>
      <c r="AY52" s="29">
        <v>0</v>
      </c>
      <c r="AZ52" s="29">
        <v>0</v>
      </c>
      <c r="BA52" s="29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</v>
      </c>
      <c r="BG52" s="2">
        <f t="shared" si="2"/>
        <v>225</v>
      </c>
      <c r="BH52" s="6">
        <v>10</v>
      </c>
      <c r="BI52" s="30">
        <f t="shared" si="26"/>
        <v>2250</v>
      </c>
      <c r="BJ52" s="30">
        <f t="shared" si="27"/>
        <v>0</v>
      </c>
      <c r="BK52" s="30">
        <f t="shared" si="28"/>
        <v>2250</v>
      </c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</row>
    <row r="53" spans="1:83" ht="15.75" customHeight="1" x14ac:dyDescent="0.2">
      <c r="A53" s="6" t="s">
        <v>235</v>
      </c>
      <c r="B53" s="6" t="s">
        <v>50</v>
      </c>
      <c r="C53" s="6">
        <f t="shared" ref="C53:D53" si="59">SUM(G53+I53+K53+M53+O53+Q53+S53+U53+W53+Y53+AA53+AC53+AE53+AG53+AI53+AK53+AM53+AQ53+AS53+AU53+AW53+AY53+BA53+BC53+BE53)</f>
        <v>180</v>
      </c>
      <c r="D53" s="6">
        <f t="shared" si="59"/>
        <v>0</v>
      </c>
      <c r="E53" s="6">
        <f t="shared" si="1"/>
        <v>180</v>
      </c>
      <c r="F53" s="6" t="s">
        <v>20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3">
        <v>0</v>
      </c>
      <c r="X53" s="3">
        <v>0</v>
      </c>
      <c r="Y53" s="3">
        <f>60+120</f>
        <v>180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21">
        <v>0</v>
      </c>
      <c r="AK53" s="3">
        <v>0</v>
      </c>
      <c r="AL53" s="21">
        <v>0</v>
      </c>
      <c r="AM53" s="3">
        <v>0</v>
      </c>
      <c r="AN53" s="21">
        <v>0</v>
      </c>
      <c r="AO53" s="3">
        <v>0</v>
      </c>
      <c r="AP53" s="21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0</v>
      </c>
      <c r="AY53" s="29">
        <v>0</v>
      </c>
      <c r="AZ53" s="29">
        <v>0</v>
      </c>
      <c r="BA53" s="29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">
        <f t="shared" si="2"/>
        <v>180</v>
      </c>
      <c r="BH53" s="6">
        <v>7</v>
      </c>
      <c r="BI53" s="30">
        <f t="shared" si="26"/>
        <v>1260</v>
      </c>
      <c r="BJ53" s="30">
        <f t="shared" si="27"/>
        <v>0</v>
      </c>
      <c r="BK53" s="30">
        <f t="shared" si="28"/>
        <v>1260</v>
      </c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</row>
    <row r="54" spans="1:83" ht="15.75" customHeight="1" x14ac:dyDescent="0.2">
      <c r="A54" s="6" t="s">
        <v>236</v>
      </c>
      <c r="B54" s="6" t="s">
        <v>50</v>
      </c>
      <c r="C54" s="6">
        <f t="shared" ref="C54:D54" si="60">SUM(G54+I54+K54+M54+O54+Q54+S54+U54+W54+Y54+AA54+AC54+AE54+AG54+AI54+AK54+AM54+AQ54+AS54+AU54+AW54+AY54+BA54+BC54+BE54)</f>
        <v>9</v>
      </c>
      <c r="D54" s="6">
        <f t="shared" si="60"/>
        <v>0</v>
      </c>
      <c r="E54" s="6">
        <f t="shared" si="1"/>
        <v>9</v>
      </c>
      <c r="F54" s="6" t="s">
        <v>16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9</v>
      </c>
      <c r="AF54" s="3">
        <v>0</v>
      </c>
      <c r="AG54" s="6">
        <v>0</v>
      </c>
      <c r="AH54" s="3">
        <v>0</v>
      </c>
      <c r="AI54" s="6">
        <v>0</v>
      </c>
      <c r="AJ54" s="21">
        <v>0</v>
      </c>
      <c r="AK54" s="6">
        <v>0</v>
      </c>
      <c r="AL54" s="21">
        <v>0</v>
      </c>
      <c r="AM54" s="6">
        <v>0</v>
      </c>
      <c r="AN54" s="21">
        <v>0</v>
      </c>
      <c r="AO54" s="6">
        <v>0</v>
      </c>
      <c r="AP54" s="21">
        <v>0</v>
      </c>
      <c r="AQ54" s="29">
        <v>0</v>
      </c>
      <c r="AR54" s="29">
        <v>0</v>
      </c>
      <c r="AS54" s="29">
        <v>0</v>
      </c>
      <c r="AT54" s="29">
        <v>0</v>
      </c>
      <c r="AU54" s="29">
        <v>0</v>
      </c>
      <c r="AV54" s="29">
        <v>0</v>
      </c>
      <c r="AW54" s="29">
        <v>0</v>
      </c>
      <c r="AX54" s="29">
        <v>0</v>
      </c>
      <c r="AY54" s="29">
        <v>0</v>
      </c>
      <c r="AZ54" s="29">
        <v>0</v>
      </c>
      <c r="BA54" s="29">
        <v>0</v>
      </c>
      <c r="BB54" s="29">
        <v>0</v>
      </c>
      <c r="BC54" s="29">
        <v>0</v>
      </c>
      <c r="BD54" s="29">
        <v>0</v>
      </c>
      <c r="BE54" s="29">
        <v>0</v>
      </c>
      <c r="BF54" s="29">
        <v>0</v>
      </c>
      <c r="BG54" s="2">
        <f t="shared" si="2"/>
        <v>9</v>
      </c>
      <c r="BH54" s="6">
        <v>10</v>
      </c>
      <c r="BI54" s="30">
        <f t="shared" si="26"/>
        <v>90</v>
      </c>
      <c r="BJ54" s="30">
        <f t="shared" si="27"/>
        <v>0</v>
      </c>
      <c r="BK54" s="30">
        <f t="shared" si="28"/>
        <v>90</v>
      </c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</row>
    <row r="55" spans="1:83" x14ac:dyDescent="0.2">
      <c r="A55" s="6" t="s">
        <v>237</v>
      </c>
      <c r="B55" s="6" t="s">
        <v>50</v>
      </c>
      <c r="C55" s="6">
        <f t="shared" ref="C55:D55" si="61">SUM(G55+I55+K55+M55+O55+Q55+S55+U55+W55+Y55+AA55+AC55+AE55+AG55+AI55+AK55+AM55+AQ55+AS55+AU55+AW55+AY55+BA55+BC55+BE55)</f>
        <v>170</v>
      </c>
      <c r="D55" s="6">
        <f t="shared" si="61"/>
        <v>50</v>
      </c>
      <c r="E55" s="6">
        <f t="shared" si="1"/>
        <v>120</v>
      </c>
      <c r="F55" s="2"/>
      <c r="G55" s="6">
        <v>0</v>
      </c>
      <c r="H55" s="6">
        <v>0</v>
      </c>
      <c r="I55" s="6">
        <v>0</v>
      </c>
      <c r="J55" s="6">
        <v>0</v>
      </c>
      <c r="K55" s="6">
        <v>50</v>
      </c>
      <c r="L55" s="6">
        <v>0</v>
      </c>
      <c r="M55" s="6">
        <v>0</v>
      </c>
      <c r="N55" s="6">
        <v>0</v>
      </c>
      <c r="O55" s="6">
        <v>0</v>
      </c>
      <c r="P55" s="6">
        <v>50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3">
        <v>0</v>
      </c>
      <c r="X55" s="3">
        <v>0</v>
      </c>
      <c r="Y55" s="6">
        <f>42+30+48</f>
        <v>120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6">
        <v>0</v>
      </c>
      <c r="AH55" s="3">
        <v>0</v>
      </c>
      <c r="AI55" s="6">
        <v>0</v>
      </c>
      <c r="AJ55" s="21">
        <v>0</v>
      </c>
      <c r="AK55" s="6">
        <v>0</v>
      </c>
      <c r="AL55" s="21">
        <v>0</v>
      </c>
      <c r="AM55" s="6">
        <v>0</v>
      </c>
      <c r="AN55" s="21">
        <v>0</v>
      </c>
      <c r="AO55" s="6">
        <v>0</v>
      </c>
      <c r="AP55" s="21">
        <v>0</v>
      </c>
      <c r="AQ55" s="29">
        <v>0</v>
      </c>
      <c r="AR55" s="29">
        <v>0</v>
      </c>
      <c r="AS55" s="29">
        <v>0</v>
      </c>
      <c r="AT55" s="29">
        <v>0</v>
      </c>
      <c r="AU55" s="29">
        <v>0</v>
      </c>
      <c r="AV55" s="29">
        <v>0</v>
      </c>
      <c r="AW55" s="29">
        <v>0</v>
      </c>
      <c r="AX55" s="29">
        <v>0</v>
      </c>
      <c r="AY55" s="29">
        <v>0</v>
      </c>
      <c r="AZ55" s="29">
        <v>0</v>
      </c>
      <c r="BA55" s="29">
        <v>0</v>
      </c>
      <c r="BB55" s="29">
        <v>0</v>
      </c>
      <c r="BC55" s="29">
        <v>0</v>
      </c>
      <c r="BD55" s="29">
        <v>0</v>
      </c>
      <c r="BE55" s="29">
        <v>0</v>
      </c>
      <c r="BF55" s="29">
        <v>0</v>
      </c>
      <c r="BG55" s="2">
        <f t="shared" si="2"/>
        <v>120</v>
      </c>
      <c r="BH55" s="6">
        <v>5</v>
      </c>
      <c r="BI55" s="30">
        <f t="shared" si="26"/>
        <v>850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</row>
    <row r="56" spans="1:83" x14ac:dyDescent="0.2">
      <c r="A56" s="6" t="s">
        <v>238</v>
      </c>
      <c r="B56" s="6" t="s">
        <v>50</v>
      </c>
      <c r="C56" s="6">
        <f t="shared" ref="C56:D56" si="62">SUM(G56+I56+K56+M56+O56+Q56+S56+U56+W56+Y56+AA56+AC56+AE56+AG56+AI56+AK56+AM56+AQ56+AS56+AU56+AW56+AY56+BA56+BC56+BE56)</f>
        <v>1492</v>
      </c>
      <c r="D56" s="6">
        <f t="shared" si="62"/>
        <v>0</v>
      </c>
      <c r="E56" s="6">
        <f t="shared" si="1"/>
        <v>1492</v>
      </c>
      <c r="F56" s="2"/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3">
        <v>0</v>
      </c>
      <c r="X56" s="3">
        <v>0</v>
      </c>
      <c r="Y56" s="6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6">
        <v>0</v>
      </c>
      <c r="AH56" s="3">
        <v>0</v>
      </c>
      <c r="AI56" s="6">
        <v>0</v>
      </c>
      <c r="AJ56" s="21">
        <v>0</v>
      </c>
      <c r="AK56" s="6">
        <v>1492</v>
      </c>
      <c r="AL56" s="21">
        <v>0</v>
      </c>
      <c r="AM56" s="6">
        <v>0</v>
      </c>
      <c r="AN56" s="21">
        <v>0</v>
      </c>
      <c r="AO56" s="6">
        <v>0</v>
      </c>
      <c r="AP56" s="21">
        <v>0</v>
      </c>
      <c r="AQ56" s="29">
        <v>0</v>
      </c>
      <c r="AR56" s="29">
        <v>0</v>
      </c>
      <c r="AS56" s="29">
        <v>0</v>
      </c>
      <c r="AT56" s="29">
        <v>0</v>
      </c>
      <c r="AU56" s="29">
        <v>0</v>
      </c>
      <c r="AV56" s="29">
        <v>0</v>
      </c>
      <c r="AW56" s="29">
        <v>0</v>
      </c>
      <c r="AX56" s="29">
        <v>0</v>
      </c>
      <c r="AY56" s="29">
        <v>0</v>
      </c>
      <c r="AZ56" s="29">
        <v>0</v>
      </c>
      <c r="BA56" s="29">
        <v>0</v>
      </c>
      <c r="BB56" s="29">
        <v>0</v>
      </c>
      <c r="BC56" s="29">
        <v>0</v>
      </c>
      <c r="BD56" s="29">
        <v>0</v>
      </c>
      <c r="BE56" s="29">
        <v>0</v>
      </c>
      <c r="BF56" s="29">
        <v>0</v>
      </c>
      <c r="BG56" s="2">
        <f t="shared" si="2"/>
        <v>1492</v>
      </c>
      <c r="BH56" s="6">
        <v>71</v>
      </c>
      <c r="BI56" s="30">
        <f t="shared" si="26"/>
        <v>105932</v>
      </c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</row>
    <row r="57" spans="1:83" x14ac:dyDescent="0.2">
      <c r="A57" s="6" t="s">
        <v>239</v>
      </c>
      <c r="B57" s="6" t="s">
        <v>50</v>
      </c>
      <c r="C57" s="6">
        <f t="shared" ref="C57:D57" si="63">SUM(G57+I57+K57+M57+O57+Q57+S57+U57+W57+Y57+AA57+AC57+AE57+AG57+AI57+AK57+AM57+AQ57+AS57+AU57+AW57+AY57+BA57+BC57+BE57)</f>
        <v>38</v>
      </c>
      <c r="D57" s="6">
        <f t="shared" si="63"/>
        <v>0</v>
      </c>
      <c r="E57" s="6">
        <f t="shared" si="1"/>
        <v>38</v>
      </c>
      <c r="F57" s="6" t="s">
        <v>240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25">
        <v>0</v>
      </c>
      <c r="N57" s="25">
        <v>0</v>
      </c>
      <c r="O57" s="25">
        <v>0</v>
      </c>
      <c r="P57" s="21">
        <v>0</v>
      </c>
      <c r="Q57" s="25">
        <v>0</v>
      </c>
      <c r="R57" s="21">
        <v>0</v>
      </c>
      <c r="S57" s="25">
        <v>0</v>
      </c>
      <c r="T57" s="21">
        <v>0</v>
      </c>
      <c r="U57" s="25">
        <v>0</v>
      </c>
      <c r="V57" s="21">
        <v>0</v>
      </c>
      <c r="W57" s="25">
        <v>0</v>
      </c>
      <c r="X57" s="21">
        <v>0</v>
      </c>
      <c r="Y57" s="25">
        <v>0</v>
      </c>
      <c r="Z57" s="21">
        <v>0</v>
      </c>
      <c r="AA57" s="29">
        <v>0</v>
      </c>
      <c r="AB57" s="29">
        <v>0</v>
      </c>
      <c r="AC57" s="21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1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1">
        <v>0</v>
      </c>
      <c r="AS57" s="21">
        <v>38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0</v>
      </c>
      <c r="BC57" s="29">
        <v>0</v>
      </c>
      <c r="BD57" s="29">
        <v>0</v>
      </c>
      <c r="BE57" s="29">
        <v>0</v>
      </c>
      <c r="BF57" s="29">
        <v>0</v>
      </c>
      <c r="BG57" s="2">
        <f t="shared" si="2"/>
        <v>38</v>
      </c>
      <c r="BH57" s="6">
        <v>25.9</v>
      </c>
      <c r="BI57" s="6">
        <f t="shared" si="26"/>
        <v>984.19999999999993</v>
      </c>
      <c r="BJ57" s="6">
        <f>D57*BH57</f>
        <v>0</v>
      </c>
      <c r="BK57" s="6">
        <f>E57*BH57</f>
        <v>984.19999999999993</v>
      </c>
      <c r="BL57" s="18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</row>
    <row r="58" spans="1:83" x14ac:dyDescent="0.2">
      <c r="A58" s="6" t="s">
        <v>241</v>
      </c>
      <c r="B58" s="6" t="s">
        <v>50</v>
      </c>
      <c r="C58" s="6">
        <f t="shared" ref="C58:D58" si="64">SUM(G58+I58+K58+M58+O58+Q58+S58+U58+W58+Y58+AA58+AC58+AE58+AG58+AI58+AK58+AM58+AQ58+AS58+AU58+AW58+AY58+BA58+BC58+BE58)</f>
        <v>50</v>
      </c>
      <c r="D58" s="6">
        <f t="shared" si="64"/>
        <v>10</v>
      </c>
      <c r="E58" s="6">
        <f t="shared" si="1"/>
        <v>40</v>
      </c>
      <c r="F58" s="2"/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25">
        <v>0</v>
      </c>
      <c r="N58" s="25">
        <v>0</v>
      </c>
      <c r="O58" s="25">
        <v>0</v>
      </c>
      <c r="P58" s="21">
        <v>0</v>
      </c>
      <c r="Q58" s="25">
        <v>0</v>
      </c>
      <c r="R58" s="21">
        <v>0</v>
      </c>
      <c r="S58" s="25">
        <v>0</v>
      </c>
      <c r="T58" s="21">
        <v>0</v>
      </c>
      <c r="U58" s="25">
        <v>0</v>
      </c>
      <c r="V58" s="21">
        <v>0</v>
      </c>
      <c r="W58" s="25">
        <v>0</v>
      </c>
      <c r="X58" s="21">
        <v>0</v>
      </c>
      <c r="Y58" s="25">
        <v>0</v>
      </c>
      <c r="Z58" s="21">
        <v>0</v>
      </c>
      <c r="AA58" s="29">
        <v>0</v>
      </c>
      <c r="AB58" s="29">
        <v>0</v>
      </c>
      <c r="AC58" s="29">
        <v>0</v>
      </c>
      <c r="AD58" s="29">
        <v>0</v>
      </c>
      <c r="AE58" s="29">
        <v>0</v>
      </c>
      <c r="AF58" s="29">
        <v>0</v>
      </c>
      <c r="AG58" s="29">
        <v>0</v>
      </c>
      <c r="AH58" s="29">
        <v>0</v>
      </c>
      <c r="AI58" s="21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1">
        <v>0</v>
      </c>
      <c r="AS58" s="6">
        <v>0</v>
      </c>
      <c r="AT58" s="29">
        <v>0</v>
      </c>
      <c r="AU58" s="6">
        <v>0</v>
      </c>
      <c r="AV58" s="29">
        <v>0</v>
      </c>
      <c r="AW58" s="6">
        <v>50</v>
      </c>
      <c r="AX58" s="6">
        <v>10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2">
        <f t="shared" si="2"/>
        <v>40</v>
      </c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</row>
    <row r="59" spans="1:83" x14ac:dyDescent="0.2">
      <c r="A59" s="6" t="s">
        <v>242</v>
      </c>
      <c r="B59" s="6" t="s">
        <v>50</v>
      </c>
      <c r="C59" s="6">
        <f t="shared" ref="C59:D59" si="65">SUM(G59+I59+K59+M59+O59+Q59+S59+U59+W59+Y59+AA59+AC59+AE59+AG59+AI59+AK59+AM59+AQ59+AS59+AU59+AW59+AY59+BA59+BC59+BE59)</f>
        <v>50</v>
      </c>
      <c r="D59" s="6">
        <f t="shared" si="65"/>
        <v>10</v>
      </c>
      <c r="E59" s="6">
        <f t="shared" si="1"/>
        <v>40</v>
      </c>
      <c r="F59" s="2"/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25">
        <v>0</v>
      </c>
      <c r="N59" s="25">
        <v>0</v>
      </c>
      <c r="O59" s="25">
        <v>0</v>
      </c>
      <c r="P59" s="21">
        <v>0</v>
      </c>
      <c r="Q59" s="25">
        <v>0</v>
      </c>
      <c r="R59" s="21">
        <v>0</v>
      </c>
      <c r="S59" s="25">
        <v>0</v>
      </c>
      <c r="T59" s="21">
        <v>0</v>
      </c>
      <c r="U59" s="25">
        <v>0</v>
      </c>
      <c r="V59" s="21">
        <v>0</v>
      </c>
      <c r="W59" s="25">
        <v>0</v>
      </c>
      <c r="X59" s="21">
        <v>0</v>
      </c>
      <c r="Y59" s="25">
        <v>0</v>
      </c>
      <c r="Z59" s="21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1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1">
        <v>0</v>
      </c>
      <c r="AS59" s="6">
        <v>0</v>
      </c>
      <c r="AT59" s="29">
        <v>0</v>
      </c>
      <c r="AU59" s="6">
        <v>0</v>
      </c>
      <c r="AV59" s="29">
        <v>0</v>
      </c>
      <c r="AW59" s="6">
        <v>50</v>
      </c>
      <c r="AX59" s="6">
        <v>10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2">
        <f t="shared" si="2"/>
        <v>40</v>
      </c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</row>
    <row r="60" spans="1:83" ht="15.75" customHeight="1" x14ac:dyDescent="0.2">
      <c r="A60" s="6" t="s">
        <v>243</v>
      </c>
      <c r="B60" s="6" t="s">
        <v>50</v>
      </c>
      <c r="C60" s="6">
        <f t="shared" ref="C60:D60" si="66">SUM(G60+I60+K60+M60+O60+Q60+S60+U60+W60+Y60+AA60+AC60+AE60+AG60+AI60+AK60+AM60+AQ60+AS60+AU60+AW60+AY60+BA60+BC60+BE60)</f>
        <v>50</v>
      </c>
      <c r="D60" s="6">
        <f t="shared" si="66"/>
        <v>10</v>
      </c>
      <c r="E60" s="6">
        <f t="shared" si="1"/>
        <v>40</v>
      </c>
      <c r="F60" s="2"/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25">
        <v>0</v>
      </c>
      <c r="N60" s="25">
        <v>0</v>
      </c>
      <c r="O60" s="25">
        <v>0</v>
      </c>
      <c r="P60" s="21">
        <v>0</v>
      </c>
      <c r="Q60" s="25">
        <v>0</v>
      </c>
      <c r="R60" s="21">
        <v>0</v>
      </c>
      <c r="S60" s="25">
        <v>0</v>
      </c>
      <c r="T60" s="21">
        <v>0</v>
      </c>
      <c r="U60" s="25">
        <v>0</v>
      </c>
      <c r="V60" s="21">
        <v>0</v>
      </c>
      <c r="W60" s="25">
        <v>0</v>
      </c>
      <c r="X60" s="21">
        <v>0</v>
      </c>
      <c r="Y60" s="25">
        <v>0</v>
      </c>
      <c r="Z60" s="21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21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1">
        <v>0</v>
      </c>
      <c r="AS60" s="6">
        <v>0</v>
      </c>
      <c r="AT60" s="29">
        <v>0</v>
      </c>
      <c r="AU60" s="6">
        <v>0</v>
      </c>
      <c r="AV60" s="29">
        <v>0</v>
      </c>
      <c r="AW60" s="6">
        <v>50</v>
      </c>
      <c r="AX60" s="6">
        <v>10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2">
        <f t="shared" si="2"/>
        <v>40</v>
      </c>
      <c r="BH60" s="2"/>
      <c r="BI60" s="2"/>
      <c r="BJ60" s="6"/>
      <c r="BK60" s="6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</row>
    <row r="61" spans="1:83" ht="15.75" customHeight="1" x14ac:dyDescent="0.2">
      <c r="A61" s="6" t="s">
        <v>244</v>
      </c>
      <c r="B61" s="6" t="s">
        <v>50</v>
      </c>
      <c r="C61" s="6">
        <f t="shared" ref="C61:D61" si="67">SUM(G61+I61+K61+M61+O61+Q61+S61+U61+W61+Y61+AA61+AC61+AE61+AG61+AI61+AK61+AM61+AQ61+AS61+AU61+AW61+AY61+BA61+BC61+BE61)</f>
        <v>40</v>
      </c>
      <c r="D61" s="6">
        <f t="shared" si="67"/>
        <v>0</v>
      </c>
      <c r="E61" s="6">
        <f t="shared" si="1"/>
        <v>40</v>
      </c>
      <c r="F61" s="2"/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25">
        <v>0</v>
      </c>
      <c r="N61" s="25">
        <v>0</v>
      </c>
      <c r="O61" s="25">
        <v>0</v>
      </c>
      <c r="P61" s="21">
        <v>0</v>
      </c>
      <c r="Q61" s="25">
        <v>0</v>
      </c>
      <c r="R61" s="21">
        <v>0</v>
      </c>
      <c r="S61" s="25">
        <v>0</v>
      </c>
      <c r="T61" s="21">
        <v>0</v>
      </c>
      <c r="U61" s="25">
        <v>0</v>
      </c>
      <c r="V61" s="21">
        <v>0</v>
      </c>
      <c r="W61" s="25">
        <v>0</v>
      </c>
      <c r="X61" s="21">
        <v>0</v>
      </c>
      <c r="Y61" s="25">
        <v>0</v>
      </c>
      <c r="Z61" s="21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1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1">
        <v>0</v>
      </c>
      <c r="AS61" s="6">
        <v>0</v>
      </c>
      <c r="AT61" s="29">
        <v>0</v>
      </c>
      <c r="AU61" s="6">
        <v>40</v>
      </c>
      <c r="AV61" s="29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2">
        <f t="shared" si="2"/>
        <v>40</v>
      </c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</row>
    <row r="62" spans="1:83" ht="15.75" customHeight="1" x14ac:dyDescent="0.2">
      <c r="A62" s="6" t="s">
        <v>245</v>
      </c>
      <c r="B62" s="6" t="s">
        <v>50</v>
      </c>
      <c r="C62" s="6">
        <f t="shared" ref="C62:D62" si="68">SUM(G62+I62+K62+M62+O62+Q62+S62+U62+W62+Y62+AA62+AC62+AE62+AG62+AI62+AK62+AM62+AQ62+AS62+AU62+AW62+AY62+BA62+BC62+BE62)</f>
        <v>1900</v>
      </c>
      <c r="D62" s="6">
        <f t="shared" si="68"/>
        <v>0</v>
      </c>
      <c r="E62" s="6">
        <f t="shared" si="1"/>
        <v>1900</v>
      </c>
      <c r="F62" s="6" t="s">
        <v>20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6">
        <v>0</v>
      </c>
      <c r="AT62" s="21">
        <v>0</v>
      </c>
      <c r="AU62" s="6">
        <v>0</v>
      </c>
      <c r="AV62" s="29">
        <v>0</v>
      </c>
      <c r="AW62" s="6">
        <v>1900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2">
        <f t="shared" si="2"/>
        <v>1900</v>
      </c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</row>
    <row r="63" spans="1:83" ht="15.75" customHeight="1" x14ac:dyDescent="0.2">
      <c r="A63" s="2"/>
      <c r="B63" s="2"/>
      <c r="C63" s="2"/>
      <c r="D63" s="6"/>
      <c r="E63" s="6"/>
      <c r="F63" s="2"/>
      <c r="G63" s="2"/>
      <c r="H63" s="2"/>
      <c r="I63" s="2"/>
      <c r="J63" s="2"/>
      <c r="K63" s="2"/>
      <c r="L63" s="2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 spans="1:83" ht="15.75" customHeight="1" x14ac:dyDescent="0.2">
      <c r="A64" s="2"/>
      <c r="B64" s="2"/>
      <c r="C64" s="2"/>
      <c r="D64" s="2"/>
      <c r="E64" s="6"/>
      <c r="F64" s="2"/>
      <c r="G64" s="2"/>
      <c r="H64" s="2"/>
      <c r="I64" s="2"/>
      <c r="J64" s="2"/>
      <c r="K64" s="2"/>
      <c r="L64" s="2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</row>
    <row r="65" spans="1:83" ht="15.75" customHeight="1" x14ac:dyDescent="0.2">
      <c r="A65" s="2"/>
      <c r="B65" s="2"/>
      <c r="C65" s="2"/>
      <c r="D65" s="2"/>
      <c r="E65" s="6"/>
      <c r="F65" s="2"/>
      <c r="G65" s="2"/>
      <c r="H65" s="2"/>
      <c r="I65" s="2"/>
      <c r="J65" s="2"/>
      <c r="K65" s="2"/>
      <c r="L65" s="2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</row>
    <row r="66" spans="1:83" ht="15.75" customHeight="1" x14ac:dyDescent="0.2">
      <c r="A66" s="2"/>
      <c r="B66" s="2"/>
      <c r="C66" s="2"/>
      <c r="D66" s="2"/>
      <c r="E66" s="6"/>
      <c r="F66" s="2"/>
      <c r="G66" s="2"/>
      <c r="H66" s="2"/>
      <c r="I66" s="2"/>
      <c r="J66" s="2"/>
      <c r="K66" s="2"/>
      <c r="L66" s="2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</row>
    <row r="67" spans="1:83" ht="15.75" customHeight="1" x14ac:dyDescent="0.2">
      <c r="A67" s="2"/>
      <c r="B67" s="2"/>
      <c r="C67" s="2"/>
      <c r="D67" s="2"/>
      <c r="E67" s="6"/>
      <c r="F67" s="2"/>
      <c r="G67" s="2"/>
      <c r="H67" s="2"/>
      <c r="I67" s="2"/>
      <c r="J67" s="2"/>
      <c r="K67" s="2"/>
      <c r="L67" s="2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</row>
    <row r="68" spans="1:83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</row>
    <row r="69" spans="1:83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</row>
    <row r="70" spans="1:83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</row>
    <row r="71" spans="1:83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</row>
    <row r="72" spans="1:83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</row>
    <row r="73" spans="1:83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</row>
    <row r="74" spans="1:83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1:83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1:83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</row>
    <row r="77" spans="1:83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</row>
    <row r="78" spans="1:83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</row>
    <row r="80" spans="1:83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</row>
    <row r="81" spans="1:83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</row>
    <row r="82" spans="1:83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</row>
    <row r="83" spans="1:83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</row>
    <row r="84" spans="1:83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</row>
    <row r="85" spans="1:83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</row>
    <row r="86" spans="1:83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</row>
    <row r="87" spans="1:83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1:83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1:83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1:83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1:83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</row>
    <row r="92" spans="1:83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</row>
    <row r="93" spans="1:83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</row>
    <row r="94" spans="1:83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</row>
    <row r="95" spans="1:83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</row>
    <row r="96" spans="1:83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</row>
    <row r="97" spans="1:83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</row>
    <row r="98" spans="1:83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</row>
    <row r="99" spans="1:83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</row>
    <row r="100" spans="1:83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1:83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</row>
    <row r="102" spans="1:83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</row>
    <row r="103" spans="1:83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1:83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</row>
    <row r="105" spans="1:83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</row>
    <row r="106" spans="1:83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</row>
    <row r="107" spans="1:83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</row>
    <row r="108" spans="1:83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</row>
    <row r="109" spans="1:83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</row>
    <row r="110" spans="1:83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</row>
    <row r="111" spans="1:83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</row>
    <row r="112" spans="1:83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</row>
    <row r="113" spans="1:83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</row>
    <row r="114" spans="1:83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</row>
    <row r="115" spans="1:83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</row>
    <row r="116" spans="1:83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</row>
    <row r="117" spans="1:83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</row>
    <row r="118" spans="1:83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</row>
    <row r="119" spans="1:83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</row>
    <row r="120" spans="1:83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</row>
    <row r="121" spans="1:83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</row>
    <row r="122" spans="1:83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</row>
    <row r="123" spans="1:83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</row>
    <row r="124" spans="1:83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</row>
    <row r="125" spans="1:83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</row>
    <row r="126" spans="1:83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</row>
    <row r="127" spans="1:83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</row>
    <row r="128" spans="1:83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</row>
    <row r="129" spans="1:83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</row>
    <row r="130" spans="1:83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</row>
    <row r="131" spans="1:83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</row>
    <row r="132" spans="1:83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</row>
    <row r="133" spans="1:83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</row>
    <row r="134" spans="1:83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</row>
    <row r="135" spans="1:83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</row>
    <row r="136" spans="1:8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</row>
    <row r="137" spans="1:8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</row>
    <row r="138" spans="1:8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</row>
    <row r="139" spans="1:8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</row>
    <row r="140" spans="1:8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</row>
    <row r="141" spans="1:8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</row>
    <row r="142" spans="1:8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</row>
    <row r="143" spans="1:8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</row>
    <row r="144" spans="1:8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</row>
    <row r="145" spans="1:8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</row>
    <row r="146" spans="1:8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</row>
    <row r="147" spans="1:8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</row>
    <row r="148" spans="1:8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</row>
    <row r="149" spans="1:8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</row>
    <row r="150" spans="1:8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</row>
    <row r="151" spans="1:8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</row>
    <row r="152" spans="1:8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</row>
    <row r="153" spans="1:8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</row>
    <row r="154" spans="1:8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</row>
    <row r="155" spans="1:8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</row>
    <row r="156" spans="1:8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</row>
    <row r="157" spans="1:8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</row>
    <row r="158" spans="1:8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</row>
    <row r="159" spans="1:8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</row>
    <row r="160" spans="1:8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</row>
    <row r="161" spans="1:8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</row>
    <row r="162" spans="1:8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</row>
    <row r="163" spans="1:8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</row>
    <row r="164" spans="1:8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</row>
    <row r="165" spans="1:8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</row>
    <row r="166" spans="1:8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</row>
    <row r="167" spans="1:8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</row>
    <row r="168" spans="1:8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</row>
    <row r="169" spans="1:8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</row>
    <row r="170" spans="1:8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</row>
    <row r="171" spans="1:8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</row>
    <row r="172" spans="1:8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</row>
    <row r="173" spans="1:8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</row>
    <row r="174" spans="1:8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</row>
    <row r="175" spans="1:8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</row>
    <row r="176" spans="1:8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</row>
    <row r="177" spans="1:8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</row>
    <row r="178" spans="1:8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</row>
    <row r="179" spans="1:8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</row>
    <row r="180" spans="1:8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</row>
    <row r="181" spans="1:8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</row>
    <row r="182" spans="1:8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</row>
    <row r="183" spans="1:8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</row>
    <row r="184" spans="1:8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</row>
    <row r="185" spans="1:8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</row>
    <row r="186" spans="1:8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</row>
    <row r="187" spans="1:8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</row>
    <row r="188" spans="1:8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</row>
    <row r="189" spans="1:8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</row>
    <row r="190" spans="1:8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</row>
    <row r="191" spans="1:8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</row>
    <row r="192" spans="1:8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</row>
    <row r="193" spans="1:8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</row>
    <row r="194" spans="1:8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</row>
    <row r="195" spans="1:8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</row>
    <row r="196" spans="1:8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</row>
    <row r="197" spans="1:8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</row>
    <row r="198" spans="1:8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</row>
    <row r="199" spans="1:8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</row>
    <row r="200" spans="1:8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</row>
    <row r="201" spans="1:8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</row>
    <row r="202" spans="1:8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</row>
    <row r="203" spans="1:8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</row>
    <row r="204" spans="1:8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</row>
    <row r="205" spans="1:8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</row>
    <row r="206" spans="1:8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</row>
    <row r="207" spans="1:8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</row>
    <row r="208" spans="1:8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</row>
    <row r="209" spans="1:8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</row>
    <row r="210" spans="1:8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</row>
    <row r="211" spans="1:8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</row>
    <row r="212" spans="1:8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</row>
    <row r="213" spans="1:8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</row>
    <row r="214" spans="1:8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</row>
    <row r="215" spans="1:8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</row>
    <row r="216" spans="1:8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</row>
    <row r="217" spans="1:8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</row>
    <row r="218" spans="1:8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</row>
    <row r="219" spans="1:8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</row>
    <row r="220" spans="1:8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</row>
    <row r="221" spans="1:8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</row>
    <row r="222" spans="1:8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</row>
    <row r="223" spans="1:8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</row>
    <row r="224" spans="1:8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</row>
    <row r="225" spans="1:8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</row>
    <row r="226" spans="1:8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</row>
    <row r="227" spans="1:8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</row>
    <row r="228" spans="1:8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</row>
    <row r="229" spans="1:8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1:8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</row>
    <row r="231" spans="1:8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</row>
    <row r="232" spans="1:8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</row>
    <row r="233" spans="1:8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</row>
    <row r="234" spans="1:8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</row>
    <row r="235" spans="1:8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</row>
    <row r="236" spans="1:8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</row>
    <row r="237" spans="1:8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</row>
    <row r="239" spans="1:8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</row>
    <row r="240" spans="1:8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</row>
    <row r="241" spans="1:8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</row>
    <row r="242" spans="1:8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</row>
    <row r="243" spans="1:8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</row>
    <row r="244" spans="1:8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</row>
    <row r="245" spans="1:8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</row>
    <row r="246" spans="1:8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</row>
    <row r="247" spans="1:8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</row>
    <row r="248" spans="1:8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</row>
    <row r="249" spans="1:8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</row>
    <row r="250" spans="1:8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</row>
    <row r="251" spans="1:8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</row>
    <row r="252" spans="1:8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</row>
    <row r="253" spans="1:8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1:8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</row>
    <row r="255" spans="1:8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</row>
    <row r="256" spans="1:8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</row>
    <row r="257" spans="1:8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</row>
    <row r="258" spans="1:8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</row>
    <row r="259" spans="1:8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</row>
    <row r="260" spans="1:8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</row>
    <row r="261" spans="1:8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</row>
    <row r="262" spans="1:8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</row>
    <row r="263" spans="1:8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</row>
    <row r="264" spans="1:8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</row>
    <row r="265" spans="1:8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</row>
    <row r="266" spans="1:8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</row>
    <row r="267" spans="1:8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</row>
    <row r="268" spans="1:8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</row>
    <row r="269" spans="1:8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</row>
    <row r="270" spans="1:8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</row>
    <row r="271" spans="1:8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</row>
    <row r="272" spans="1:8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</row>
    <row r="273" spans="1:8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</row>
    <row r="274" spans="1:8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</row>
    <row r="275" spans="1:8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</row>
    <row r="276" spans="1:8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</row>
    <row r="277" spans="1:8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</row>
    <row r="278" spans="1:8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1:8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</row>
    <row r="280" spans="1:8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</row>
    <row r="281" spans="1:8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</row>
    <row r="282" spans="1:8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</row>
    <row r="283" spans="1:8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</row>
    <row r="284" spans="1:8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</row>
    <row r="285" spans="1:8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</row>
    <row r="286" spans="1:8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</row>
    <row r="287" spans="1:8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</row>
    <row r="288" spans="1:8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</row>
    <row r="289" spans="1:8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</row>
    <row r="290" spans="1:8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</row>
    <row r="292" spans="1:8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</row>
    <row r="293" spans="1:8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</row>
    <row r="294" spans="1:8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</row>
    <row r="295" spans="1:8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</row>
    <row r="296" spans="1:8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</row>
    <row r="297" spans="1:8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</row>
    <row r="298" spans="1:8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</row>
    <row r="299" spans="1:8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</row>
    <row r="300" spans="1:8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</row>
    <row r="301" spans="1:8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</row>
    <row r="302" spans="1:8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</row>
    <row r="303" spans="1:8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1:8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</row>
    <row r="305" spans="1:8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</row>
    <row r="306" spans="1:8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</row>
    <row r="307" spans="1:8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</row>
    <row r="308" spans="1:8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</row>
    <row r="309" spans="1:8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</row>
    <row r="310" spans="1:8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</row>
    <row r="311" spans="1:8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</row>
    <row r="312" spans="1:8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</row>
    <row r="313" spans="1:8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</row>
    <row r="314" spans="1:8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</row>
    <row r="315" spans="1:8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</row>
    <row r="316" spans="1:8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</row>
    <row r="317" spans="1:8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</row>
    <row r="318" spans="1:8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</row>
    <row r="319" spans="1:8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</row>
    <row r="320" spans="1:8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</row>
    <row r="321" spans="1:8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</row>
    <row r="322" spans="1:8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</row>
    <row r="323" spans="1:8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</row>
    <row r="324" spans="1:8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</row>
    <row r="325" spans="1:8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</row>
    <row r="326" spans="1:8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</row>
    <row r="327" spans="1:8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</row>
    <row r="328" spans="1:8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</row>
    <row r="329" spans="1:8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</row>
    <row r="330" spans="1:8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</row>
    <row r="331" spans="1:8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</row>
    <row r="332" spans="1:8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</row>
    <row r="333" spans="1:8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</row>
    <row r="334" spans="1:8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</row>
    <row r="335" spans="1:8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</row>
    <row r="336" spans="1:8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</row>
    <row r="337" spans="1:8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</row>
    <row r="338" spans="1:8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</row>
    <row r="339" spans="1:8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</row>
    <row r="340" spans="1:8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</row>
    <row r="341" spans="1:8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</row>
    <row r="342" spans="1:8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</row>
    <row r="343" spans="1:8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</row>
    <row r="344" spans="1:8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</row>
    <row r="345" spans="1:8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</row>
    <row r="346" spans="1:8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</row>
    <row r="347" spans="1:8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</row>
    <row r="348" spans="1:8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</row>
    <row r="349" spans="1:8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</row>
    <row r="350" spans="1:8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</row>
    <row r="351" spans="1:8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</row>
    <row r="352" spans="1:8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</row>
    <row r="353" spans="1:8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</row>
    <row r="354" spans="1:8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</row>
    <row r="355" spans="1:8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</row>
    <row r="356" spans="1:8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</row>
    <row r="357" spans="1:8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</row>
    <row r="358" spans="1:8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</row>
    <row r="359" spans="1:8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</row>
    <row r="360" spans="1:8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</row>
    <row r="361" spans="1:8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</row>
    <row r="362" spans="1:8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</row>
    <row r="363" spans="1:8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</row>
    <row r="364" spans="1:8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</row>
    <row r="365" spans="1:8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</row>
    <row r="366" spans="1:8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</row>
    <row r="367" spans="1:8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</row>
    <row r="368" spans="1:8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</row>
    <row r="369" spans="1:8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</row>
    <row r="370" spans="1:8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</row>
    <row r="371" spans="1:8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</row>
    <row r="372" spans="1:8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</row>
    <row r="373" spans="1:8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</row>
    <row r="374" spans="1:8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</row>
    <row r="375" spans="1:8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</row>
    <row r="376" spans="1:8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</row>
    <row r="377" spans="1:8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</row>
    <row r="378" spans="1:8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</row>
    <row r="379" spans="1:8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</row>
    <row r="380" spans="1:8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</row>
    <row r="381" spans="1:8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</row>
    <row r="382" spans="1:8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</row>
    <row r="383" spans="1:8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</row>
    <row r="384" spans="1:8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</row>
    <row r="385" spans="1:8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</row>
    <row r="386" spans="1:8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</row>
    <row r="387" spans="1:8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</row>
    <row r="388" spans="1:8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</row>
    <row r="389" spans="1:8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</row>
    <row r="390" spans="1:8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</row>
    <row r="391" spans="1:8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</row>
    <row r="392" spans="1:8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</row>
    <row r="393" spans="1:8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</row>
    <row r="394" spans="1:8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</row>
    <row r="395" spans="1:8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</row>
    <row r="396" spans="1:8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</row>
    <row r="397" spans="1:8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</row>
    <row r="398" spans="1:8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</row>
    <row r="399" spans="1:8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</row>
    <row r="400" spans="1:8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</row>
    <row r="401" spans="1:8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</row>
    <row r="402" spans="1:8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</row>
    <row r="403" spans="1:8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</row>
    <row r="404" spans="1:8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</row>
    <row r="405" spans="1:8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</row>
    <row r="406" spans="1:8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</row>
    <row r="407" spans="1:8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</row>
    <row r="408" spans="1:8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</row>
    <row r="409" spans="1:8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</row>
    <row r="410" spans="1:8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</row>
    <row r="411" spans="1:8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</row>
    <row r="412" spans="1:8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</row>
    <row r="413" spans="1:8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</row>
    <row r="414" spans="1:8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</row>
    <row r="415" spans="1:8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</row>
    <row r="416" spans="1:8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</row>
    <row r="417" spans="1:8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</row>
    <row r="418" spans="1:8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</row>
    <row r="419" spans="1:8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</row>
    <row r="420" spans="1:8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</row>
    <row r="421" spans="1:8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</row>
    <row r="422" spans="1:8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</row>
    <row r="423" spans="1:8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</row>
    <row r="424" spans="1:8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</row>
    <row r="425" spans="1:8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</row>
    <row r="426" spans="1:8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</row>
    <row r="427" spans="1:8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</row>
    <row r="428" spans="1:8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</row>
    <row r="429" spans="1:8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</row>
    <row r="430" spans="1:8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</row>
    <row r="431" spans="1:8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</row>
    <row r="432" spans="1:8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</row>
    <row r="433" spans="1:8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</row>
    <row r="434" spans="1:8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</row>
    <row r="435" spans="1:8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</row>
    <row r="436" spans="1:8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</row>
    <row r="437" spans="1:8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</row>
    <row r="438" spans="1:8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</row>
    <row r="439" spans="1:8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</row>
    <row r="440" spans="1:8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</row>
    <row r="441" spans="1:8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</row>
    <row r="442" spans="1:8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</row>
    <row r="443" spans="1:8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</row>
    <row r="444" spans="1:8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</row>
    <row r="445" spans="1:8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</row>
    <row r="446" spans="1:8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</row>
    <row r="447" spans="1:8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</row>
    <row r="448" spans="1:8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</row>
    <row r="449" spans="1:8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</row>
    <row r="450" spans="1:8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</row>
    <row r="451" spans="1:8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</row>
    <row r="452" spans="1:8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</row>
    <row r="453" spans="1:8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</row>
    <row r="454" spans="1:8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</row>
    <row r="455" spans="1:8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</row>
    <row r="456" spans="1:8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</row>
    <row r="457" spans="1:8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</row>
    <row r="458" spans="1:8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</row>
    <row r="459" spans="1:8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</row>
    <row r="460" spans="1:8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</row>
    <row r="461" spans="1:8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</row>
    <row r="462" spans="1:8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</row>
    <row r="463" spans="1:8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</row>
    <row r="464" spans="1:8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</row>
    <row r="465" spans="1:8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</row>
    <row r="466" spans="1:8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</row>
    <row r="467" spans="1:8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</row>
    <row r="468" spans="1:8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</row>
    <row r="469" spans="1:8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</row>
    <row r="470" spans="1:8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</row>
    <row r="471" spans="1:8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</row>
    <row r="472" spans="1:8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</row>
    <row r="473" spans="1:8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</row>
    <row r="474" spans="1:8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</row>
    <row r="475" spans="1:8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</row>
    <row r="476" spans="1:8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</row>
    <row r="477" spans="1:8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</row>
    <row r="478" spans="1:8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</row>
    <row r="479" spans="1:8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</row>
    <row r="480" spans="1:8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</row>
    <row r="481" spans="1:8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</row>
    <row r="482" spans="1:8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</row>
    <row r="483" spans="1:8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</row>
    <row r="484" spans="1:8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</row>
    <row r="485" spans="1:8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</row>
    <row r="486" spans="1:8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</row>
    <row r="487" spans="1:8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</row>
    <row r="488" spans="1:8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</row>
    <row r="489" spans="1:8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</row>
    <row r="490" spans="1:8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</row>
    <row r="491" spans="1:8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</row>
    <row r="492" spans="1:8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</row>
    <row r="493" spans="1:8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</row>
    <row r="494" spans="1:8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</row>
    <row r="495" spans="1:8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</row>
    <row r="496" spans="1:8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</row>
    <row r="497" spans="1:8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</row>
    <row r="498" spans="1:8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</row>
    <row r="499" spans="1:8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</row>
    <row r="500" spans="1:8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</row>
    <row r="501" spans="1:8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</row>
    <row r="502" spans="1:8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</row>
    <row r="503" spans="1:8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</row>
    <row r="504" spans="1:8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</row>
    <row r="505" spans="1:8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</row>
    <row r="506" spans="1:8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</row>
    <row r="507" spans="1:8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</row>
    <row r="508" spans="1:8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</row>
    <row r="509" spans="1:8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</row>
    <row r="510" spans="1:8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</row>
    <row r="511" spans="1:8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</row>
    <row r="512" spans="1:8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</row>
    <row r="513" spans="1:8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</row>
    <row r="514" spans="1:8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</row>
    <row r="515" spans="1:8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</row>
    <row r="516" spans="1:8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</row>
    <row r="517" spans="1:8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</row>
    <row r="518" spans="1:8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</row>
    <row r="519" spans="1:8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</row>
    <row r="520" spans="1:8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</row>
    <row r="521" spans="1:8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</row>
    <row r="522" spans="1:8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</row>
    <row r="523" spans="1:8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</row>
    <row r="524" spans="1:8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</row>
    <row r="525" spans="1:8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</row>
    <row r="526" spans="1:8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</row>
    <row r="527" spans="1:8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</row>
    <row r="528" spans="1:8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</row>
    <row r="529" spans="1:8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</row>
    <row r="530" spans="1:8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</row>
    <row r="531" spans="1:8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</row>
    <row r="532" spans="1:8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</row>
    <row r="533" spans="1:8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</row>
    <row r="534" spans="1:8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</row>
    <row r="535" spans="1:8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</row>
    <row r="536" spans="1:8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</row>
    <row r="537" spans="1:8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</row>
    <row r="538" spans="1:8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</row>
    <row r="539" spans="1:8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</row>
    <row r="540" spans="1:8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</row>
    <row r="541" spans="1:8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</row>
    <row r="542" spans="1:8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</row>
    <row r="543" spans="1:8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</row>
    <row r="544" spans="1:8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</row>
    <row r="545" spans="1:8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</row>
    <row r="546" spans="1:8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</row>
    <row r="547" spans="1:8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</row>
    <row r="548" spans="1:8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</row>
    <row r="549" spans="1:8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</row>
    <row r="550" spans="1:8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</row>
    <row r="551" spans="1:8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</row>
    <row r="552" spans="1:8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</row>
    <row r="553" spans="1:8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</row>
    <row r="554" spans="1:8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</row>
    <row r="555" spans="1:8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</row>
    <row r="556" spans="1:8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</row>
    <row r="557" spans="1:8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</row>
    <row r="558" spans="1:8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</row>
    <row r="559" spans="1:8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</row>
    <row r="560" spans="1:8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</row>
    <row r="561" spans="1:8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</row>
    <row r="562" spans="1:8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</row>
    <row r="563" spans="1:8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</row>
    <row r="564" spans="1:8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</row>
    <row r="565" spans="1:8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</row>
    <row r="566" spans="1:8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</row>
    <row r="567" spans="1:8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</row>
    <row r="568" spans="1:8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</row>
    <row r="570" spans="1:8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</row>
    <row r="571" spans="1:8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</row>
    <row r="572" spans="1:8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</row>
    <row r="575" spans="1:8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</row>
    <row r="581" spans="1:8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</row>
    <row r="582" spans="1:8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</row>
    <row r="589" spans="1:8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</row>
    <row r="590" spans="1:8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</row>
    <row r="591" spans="1:8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</row>
    <row r="592" spans="1:8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</row>
    <row r="593" spans="1:8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</row>
    <row r="594" spans="1:8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</row>
    <row r="595" spans="1:8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</row>
    <row r="596" spans="1:8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  <row r="598" spans="1:8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</row>
    <row r="599" spans="1:8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</row>
    <row r="600" spans="1:8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</row>
    <row r="601" spans="1:8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</row>
    <row r="602" spans="1:8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</row>
    <row r="603" spans="1:8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</row>
    <row r="604" spans="1:8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</row>
    <row r="605" spans="1:8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</row>
    <row r="606" spans="1:8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</row>
    <row r="607" spans="1:8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</row>
    <row r="608" spans="1:8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 spans="1:8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</row>
    <row r="610" spans="1:8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</row>
    <row r="611" spans="1:8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</row>
    <row r="612" spans="1:8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</row>
    <row r="613" spans="1:8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</row>
    <row r="614" spans="1:8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</row>
    <row r="615" spans="1:8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</row>
    <row r="616" spans="1:8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</row>
    <row r="617" spans="1:8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</row>
    <row r="618" spans="1:8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</row>
    <row r="619" spans="1:8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</row>
    <row r="620" spans="1:8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</row>
    <row r="621" spans="1:8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</row>
    <row r="622" spans="1:8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</row>
    <row r="623" spans="1:8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</row>
    <row r="624" spans="1:8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</row>
    <row r="625" spans="1:8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</row>
    <row r="626" spans="1:8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</row>
    <row r="627" spans="1:8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</row>
    <row r="628" spans="1:8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</row>
    <row r="629" spans="1:8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</row>
    <row r="630" spans="1:8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</row>
    <row r="631" spans="1:8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</row>
    <row r="632" spans="1:8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</row>
    <row r="633" spans="1:8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</row>
    <row r="634" spans="1:8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</row>
    <row r="635" spans="1:8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</row>
    <row r="636" spans="1:8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</row>
    <row r="637" spans="1:8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</row>
    <row r="638" spans="1:8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</row>
    <row r="639" spans="1:8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</row>
    <row r="640" spans="1:8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</row>
    <row r="641" spans="1:8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</row>
    <row r="642" spans="1:8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</row>
    <row r="643" spans="1:8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</row>
    <row r="644" spans="1:8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</row>
    <row r="645" spans="1:8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</row>
    <row r="646" spans="1:8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</row>
    <row r="647" spans="1:8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</row>
    <row r="648" spans="1:8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</row>
    <row r="649" spans="1:8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</row>
    <row r="650" spans="1:8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</row>
    <row r="651" spans="1:8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</row>
    <row r="652" spans="1:8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</row>
    <row r="653" spans="1:8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</row>
    <row r="654" spans="1:8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</row>
    <row r="655" spans="1:8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</row>
    <row r="656" spans="1:8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</row>
    <row r="657" spans="1:8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</row>
    <row r="658" spans="1:8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</row>
    <row r="659" spans="1:8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</row>
    <row r="660" spans="1:8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</row>
    <row r="661" spans="1:8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</row>
    <row r="662" spans="1:8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</row>
    <row r="663" spans="1:8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</row>
    <row r="664" spans="1:8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</row>
    <row r="665" spans="1:8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</row>
    <row r="666" spans="1:8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</row>
    <row r="667" spans="1:8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</row>
    <row r="668" spans="1:8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</row>
    <row r="669" spans="1:8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</row>
    <row r="670" spans="1:8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</row>
    <row r="671" spans="1:8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</row>
    <row r="672" spans="1:8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</row>
    <row r="673" spans="1:8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</row>
    <row r="674" spans="1:8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</row>
    <row r="675" spans="1:8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</row>
    <row r="676" spans="1:8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</row>
    <row r="677" spans="1:8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</row>
    <row r="678" spans="1:8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</row>
    <row r="679" spans="1:8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</row>
    <row r="680" spans="1:8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</row>
    <row r="681" spans="1:8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</row>
    <row r="682" spans="1:8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</row>
    <row r="683" spans="1:8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</row>
    <row r="684" spans="1:8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</row>
    <row r="685" spans="1:8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</row>
    <row r="686" spans="1:8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</row>
    <row r="687" spans="1:8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</row>
    <row r="688" spans="1:8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</row>
    <row r="689" spans="1:8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</row>
    <row r="690" spans="1:8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</row>
    <row r="691" spans="1:8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</row>
    <row r="692" spans="1:8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</row>
    <row r="693" spans="1:8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</row>
    <row r="694" spans="1:8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</row>
    <row r="695" spans="1:8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</row>
    <row r="696" spans="1:8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</row>
    <row r="697" spans="1:8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</row>
    <row r="698" spans="1:8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</row>
    <row r="699" spans="1:8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</row>
    <row r="700" spans="1:8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</row>
    <row r="701" spans="1:8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</row>
    <row r="702" spans="1:8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</row>
    <row r="703" spans="1:8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</row>
    <row r="704" spans="1:8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</row>
    <row r="705" spans="1:8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</row>
    <row r="706" spans="1:8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</row>
    <row r="707" spans="1:8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</row>
    <row r="708" spans="1:8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</row>
    <row r="709" spans="1:8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</row>
    <row r="710" spans="1:8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</row>
    <row r="711" spans="1:8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</row>
    <row r="712" spans="1:8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</row>
    <row r="713" spans="1:8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</row>
    <row r="714" spans="1:8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</row>
    <row r="715" spans="1:8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</row>
    <row r="716" spans="1:8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</row>
    <row r="717" spans="1:8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</row>
    <row r="718" spans="1:8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</row>
    <row r="719" spans="1:8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</row>
    <row r="720" spans="1:8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</row>
    <row r="721" spans="1:8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</row>
    <row r="722" spans="1:8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</row>
    <row r="723" spans="1:8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</row>
    <row r="724" spans="1:8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</row>
    <row r="725" spans="1:8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</row>
    <row r="726" spans="1:8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</row>
    <row r="727" spans="1:8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</row>
    <row r="728" spans="1:8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</row>
    <row r="729" spans="1:8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</row>
    <row r="730" spans="1:8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</row>
    <row r="731" spans="1:8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</row>
    <row r="732" spans="1:8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</row>
    <row r="733" spans="1:8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</row>
    <row r="734" spans="1:8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</row>
    <row r="735" spans="1:8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</row>
    <row r="736" spans="1:8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</row>
    <row r="737" spans="1:8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</row>
    <row r="738" spans="1:8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</row>
    <row r="739" spans="1:8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</row>
    <row r="740" spans="1:8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</row>
    <row r="741" spans="1:8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</row>
    <row r="742" spans="1:8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</row>
    <row r="743" spans="1:8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</row>
    <row r="744" spans="1:8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</row>
    <row r="745" spans="1:8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</row>
    <row r="746" spans="1:8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</row>
    <row r="747" spans="1:8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</row>
    <row r="748" spans="1:8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</row>
    <row r="749" spans="1:8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</row>
    <row r="750" spans="1:8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</row>
    <row r="751" spans="1:8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</row>
    <row r="752" spans="1:8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</row>
    <row r="753" spans="1:8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</row>
    <row r="754" spans="1:8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</row>
    <row r="755" spans="1:8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</row>
    <row r="756" spans="1:8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</row>
    <row r="757" spans="1:8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</row>
    <row r="758" spans="1:8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</row>
    <row r="759" spans="1:8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</row>
    <row r="760" spans="1:8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</row>
    <row r="761" spans="1:8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</row>
    <row r="762" spans="1:8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</row>
    <row r="763" spans="1:8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</row>
    <row r="764" spans="1:8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</row>
    <row r="765" spans="1:8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</row>
    <row r="766" spans="1:8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</row>
    <row r="767" spans="1:8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</row>
    <row r="768" spans="1:8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</row>
    <row r="769" spans="1:8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</row>
    <row r="770" spans="1:8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</row>
    <row r="771" spans="1:8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</row>
    <row r="772" spans="1:8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</row>
    <row r="773" spans="1:8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</row>
    <row r="774" spans="1:8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</row>
    <row r="775" spans="1:8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</row>
    <row r="776" spans="1:8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</row>
    <row r="777" spans="1:8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</row>
    <row r="778" spans="1:8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</row>
    <row r="779" spans="1:8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</row>
    <row r="780" spans="1:8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</row>
    <row r="781" spans="1:8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</row>
    <row r="782" spans="1:8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</row>
    <row r="783" spans="1:8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</row>
    <row r="784" spans="1:8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</row>
    <row r="785" spans="1:8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</row>
    <row r="786" spans="1:8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</row>
    <row r="787" spans="1:8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</row>
    <row r="788" spans="1:8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</row>
    <row r="789" spans="1:8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</row>
    <row r="790" spans="1:8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</row>
    <row r="791" spans="1:8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</row>
    <row r="792" spans="1:8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</row>
    <row r="793" spans="1:8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</row>
    <row r="794" spans="1:8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</row>
    <row r="795" spans="1:8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</row>
    <row r="796" spans="1:8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</row>
    <row r="797" spans="1:8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</row>
    <row r="798" spans="1:8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</row>
    <row r="799" spans="1:8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</row>
    <row r="800" spans="1:8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</row>
    <row r="801" spans="1:8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</row>
    <row r="802" spans="1:8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</row>
    <row r="803" spans="1:8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</row>
    <row r="804" spans="1:8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</row>
    <row r="805" spans="1:8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</row>
    <row r="806" spans="1:8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</row>
    <row r="807" spans="1:8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</row>
    <row r="808" spans="1:8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</row>
    <row r="809" spans="1:8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</row>
    <row r="810" spans="1:8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</row>
    <row r="811" spans="1:8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</row>
    <row r="812" spans="1:8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</row>
    <row r="813" spans="1:8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</row>
    <row r="814" spans="1:8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</row>
    <row r="815" spans="1:8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</row>
    <row r="816" spans="1:8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</row>
    <row r="817" spans="1:8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</row>
    <row r="818" spans="1:8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</row>
    <row r="819" spans="1:8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</row>
    <row r="820" spans="1:8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</row>
    <row r="821" spans="1:8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</row>
    <row r="822" spans="1:8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</row>
    <row r="823" spans="1:8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</row>
    <row r="824" spans="1:8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</row>
    <row r="825" spans="1:8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</row>
    <row r="826" spans="1:8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</row>
    <row r="827" spans="1:8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</row>
    <row r="828" spans="1:8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</row>
    <row r="829" spans="1:8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</row>
    <row r="830" spans="1:8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</row>
    <row r="831" spans="1:8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</row>
    <row r="832" spans="1:8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</row>
    <row r="833" spans="1:8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</row>
    <row r="834" spans="1:8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</row>
    <row r="835" spans="1:8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</row>
    <row r="836" spans="1:8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</row>
    <row r="837" spans="1:8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</row>
    <row r="838" spans="1:8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</row>
    <row r="839" spans="1:8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</row>
    <row r="840" spans="1:8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</row>
    <row r="841" spans="1:8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</row>
    <row r="842" spans="1:8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</row>
    <row r="843" spans="1:8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</row>
    <row r="844" spans="1:8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</row>
    <row r="845" spans="1:8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</row>
    <row r="846" spans="1:8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</row>
    <row r="847" spans="1:8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</row>
    <row r="848" spans="1:8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</row>
    <row r="849" spans="1:8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</row>
    <row r="850" spans="1:8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</row>
    <row r="851" spans="1:8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</row>
    <row r="852" spans="1:8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</row>
    <row r="853" spans="1:8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</row>
    <row r="854" spans="1:8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</row>
    <row r="855" spans="1:8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</row>
    <row r="856" spans="1:8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</row>
    <row r="857" spans="1:8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</row>
    <row r="858" spans="1:8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</row>
    <row r="859" spans="1:8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</row>
    <row r="860" spans="1:8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</row>
    <row r="861" spans="1:8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</row>
    <row r="862" spans="1:8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</row>
    <row r="863" spans="1:8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</row>
    <row r="864" spans="1:8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</row>
    <row r="865" spans="1:8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</row>
    <row r="866" spans="1:8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</row>
    <row r="867" spans="1:8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</row>
    <row r="868" spans="1:8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</row>
    <row r="869" spans="1:8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</row>
    <row r="870" spans="1:8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</row>
    <row r="871" spans="1:8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</row>
    <row r="872" spans="1:8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</row>
    <row r="873" spans="1:8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</row>
    <row r="874" spans="1:8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</row>
    <row r="875" spans="1:8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</row>
    <row r="876" spans="1:8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</row>
    <row r="877" spans="1:8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</row>
    <row r="878" spans="1:8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</row>
    <row r="879" spans="1:8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</row>
    <row r="880" spans="1:8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</row>
    <row r="881" spans="1:8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</row>
    <row r="882" spans="1:8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</row>
    <row r="883" spans="1:8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</row>
    <row r="884" spans="1:8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</row>
    <row r="885" spans="1:8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</row>
    <row r="886" spans="1:8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</row>
    <row r="887" spans="1:8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</row>
    <row r="888" spans="1:8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</row>
    <row r="889" spans="1:8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</row>
    <row r="890" spans="1:8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</row>
    <row r="891" spans="1:8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</row>
    <row r="892" spans="1:8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</row>
    <row r="893" spans="1:8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</row>
    <row r="894" spans="1:8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</row>
    <row r="895" spans="1:8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</row>
    <row r="896" spans="1:8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</row>
    <row r="897" spans="1:8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</row>
    <row r="898" spans="1:8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</row>
    <row r="899" spans="1:8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</row>
    <row r="900" spans="1:8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</row>
    <row r="901" spans="1:8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</row>
    <row r="902" spans="1:8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</row>
    <row r="903" spans="1:8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</row>
    <row r="904" spans="1:8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</row>
    <row r="905" spans="1:8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</row>
    <row r="906" spans="1:8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</row>
    <row r="907" spans="1:8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</row>
    <row r="908" spans="1:8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</row>
    <row r="909" spans="1:8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</row>
    <row r="910" spans="1:8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</row>
    <row r="911" spans="1:8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</row>
    <row r="912" spans="1:8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</row>
    <row r="913" spans="1:8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</row>
    <row r="914" spans="1:8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</row>
    <row r="915" spans="1:8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</row>
    <row r="916" spans="1:8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</row>
    <row r="917" spans="1:8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</row>
    <row r="918" spans="1:8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</row>
    <row r="919" spans="1:8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</row>
    <row r="920" spans="1:8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</row>
    <row r="921" spans="1:8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</row>
    <row r="922" spans="1:8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</row>
    <row r="923" spans="1:8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</row>
    <row r="924" spans="1:8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</row>
    <row r="925" spans="1:8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</row>
    <row r="926" spans="1:8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</row>
    <row r="927" spans="1:8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</row>
    <row r="928" spans="1:8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</row>
    <row r="929" spans="1:8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</row>
    <row r="930" spans="1:8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</row>
    <row r="931" spans="1:8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</row>
    <row r="932" spans="1:8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</row>
    <row r="933" spans="1:8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</row>
    <row r="934" spans="1:8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</row>
    <row r="935" spans="1:8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</row>
    <row r="936" spans="1:8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</row>
    <row r="937" spans="1:8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</row>
    <row r="938" spans="1:8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</row>
    <row r="939" spans="1:8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</row>
    <row r="940" spans="1:8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</row>
    <row r="941" spans="1:8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</row>
    <row r="942" spans="1:8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</row>
    <row r="943" spans="1:8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</row>
    <row r="944" spans="1:8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</row>
    <row r="945" spans="1:8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</row>
    <row r="946" spans="1:8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</row>
    <row r="947" spans="1:8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</row>
    <row r="948" spans="1:83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</row>
    <row r="949" spans="1:83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</row>
    <row r="950" spans="1:83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</row>
    <row r="951" spans="1:83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</row>
    <row r="952" spans="1:83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</row>
    <row r="953" spans="1:83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</row>
    <row r="954" spans="1:83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</row>
    <row r="955" spans="1:83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</row>
    <row r="956" spans="1:83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</row>
    <row r="957" spans="1:83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</row>
    <row r="958" spans="1:83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</row>
    <row r="959" spans="1:83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</row>
    <row r="960" spans="1:83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</row>
    <row r="961" spans="1:83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</row>
    <row r="962" spans="1:83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</row>
    <row r="963" spans="1:83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</row>
    <row r="964" spans="1:83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</row>
    <row r="965" spans="1:83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</row>
    <row r="966" spans="1:83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</row>
    <row r="967" spans="1:83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</row>
    <row r="968" spans="1:83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</row>
    <row r="969" spans="1:83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</row>
    <row r="970" spans="1:83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</row>
    <row r="971" spans="1:83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</row>
    <row r="972" spans="1:83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</row>
    <row r="973" spans="1:83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</row>
    <row r="974" spans="1:83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</row>
    <row r="975" spans="1:83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</row>
    <row r="976" spans="1:83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</row>
    <row r="977" spans="1:83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</row>
    <row r="978" spans="1:83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</row>
    <row r="979" spans="1:83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</row>
    <row r="980" spans="1:83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</row>
    <row r="981" spans="1:83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</row>
    <row r="982" spans="1:83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</row>
    <row r="983" spans="1:83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</row>
    <row r="984" spans="1:83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</row>
    <row r="985" spans="1:83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</row>
    <row r="986" spans="1:83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</row>
    <row r="987" spans="1:83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</row>
    <row r="988" spans="1:83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</row>
    <row r="989" spans="1:83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</row>
    <row r="990" spans="1:83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</row>
    <row r="991" spans="1:83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</row>
    <row r="992" spans="1:83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</row>
    <row r="993" spans="1:83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</row>
    <row r="994" spans="1:83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</row>
    <row r="995" spans="1:83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</row>
    <row r="996" spans="1:83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</row>
    <row r="997" spans="1:83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</row>
    <row r="998" spans="1:83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</row>
    <row r="999" spans="1:83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</row>
    <row r="1000" spans="1:83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</row>
    <row r="1001" spans="1:83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</row>
    <row r="1002" spans="1:83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</row>
    <row r="1003" spans="1:83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</row>
    <row r="1004" spans="1:83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</row>
    <row r="1005" spans="1:83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</row>
    <row r="1006" spans="1:83" ht="15.7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</row>
    <row r="1007" spans="1:83" ht="15.7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</row>
    <row r="1008" spans="1:83" ht="15.7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</row>
    <row r="1009" spans="1:83" ht="15.7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</row>
    <row r="1010" spans="1:83" ht="15.7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</row>
    <row r="1011" spans="1:83" ht="15.7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</row>
    <row r="1012" spans="1:83" ht="15.7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</row>
    <row r="1013" spans="1:83" ht="15.7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</row>
    <row r="1014" spans="1:83" ht="15.7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</row>
    <row r="1015" spans="1:83" ht="15.7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</row>
  </sheetData>
  <autoFilter ref="A1:BI62" xr:uid="{00000000-0009-0000-0000-000003000000}"/>
  <mergeCells count="26"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AU1:AV1"/>
    <mergeCell ref="AA1:AB1"/>
    <mergeCell ref="AC1:AD1"/>
    <mergeCell ref="AE1:AF1"/>
    <mergeCell ref="AG1:AH1"/>
    <mergeCell ref="AW1:AX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1007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40.89453125" customWidth="1"/>
    <col min="2" max="2" width="5.6484375" customWidth="1"/>
    <col min="3" max="3" width="25.421875" customWidth="1"/>
    <col min="4" max="4" width="22.328125" customWidth="1"/>
    <col min="5" max="5" width="18.29296875" customWidth="1"/>
    <col min="6" max="6" width="25.9609375" customWidth="1"/>
    <col min="7" max="23" width="18.5625" customWidth="1"/>
    <col min="24" max="24" width="14.796875" customWidth="1"/>
    <col min="25" max="59" width="18.5625" customWidth="1"/>
    <col min="60" max="60" width="23.5390625" customWidth="1"/>
    <col min="61" max="62" width="18.5625" customWidth="1"/>
    <col min="63" max="63" width="18.0234375" customWidth="1"/>
    <col min="64" max="64" width="16.27734375" customWidth="1"/>
    <col min="65" max="65" width="18.0234375" customWidth="1"/>
    <col min="66" max="66" width="15.73828125" customWidth="1"/>
    <col min="67" max="67" width="14.66015625" customWidth="1"/>
    <col min="68" max="68" width="15.33203125" customWidth="1"/>
    <col min="69" max="70" width="15.73828125" customWidth="1"/>
    <col min="71" max="83" width="8.875" customWidth="1"/>
  </cols>
  <sheetData>
    <row r="1" spans="1:83" x14ac:dyDescent="0.2">
      <c r="A1" s="1" t="s">
        <v>68</v>
      </c>
      <c r="B1" s="1" t="s">
        <v>36</v>
      </c>
      <c r="C1" s="1" t="s">
        <v>37</v>
      </c>
      <c r="D1" s="1" t="s">
        <v>38</v>
      </c>
      <c r="E1" s="1" t="s">
        <v>39</v>
      </c>
      <c r="F1" s="10" t="s">
        <v>40</v>
      </c>
      <c r="G1" s="44">
        <v>45960</v>
      </c>
      <c r="H1" s="41"/>
      <c r="I1" s="44">
        <v>45961</v>
      </c>
      <c r="J1" s="41"/>
      <c r="K1" s="44">
        <v>45962</v>
      </c>
      <c r="L1" s="41"/>
      <c r="M1" s="44">
        <v>45963</v>
      </c>
      <c r="N1" s="41"/>
      <c r="O1" s="44">
        <v>45964</v>
      </c>
      <c r="P1" s="41"/>
      <c r="Q1" s="44">
        <v>45965</v>
      </c>
      <c r="R1" s="41"/>
      <c r="S1" s="44">
        <v>45966</v>
      </c>
      <c r="T1" s="41"/>
      <c r="U1" s="44">
        <v>45967</v>
      </c>
      <c r="V1" s="41"/>
      <c r="W1" s="44">
        <v>45968</v>
      </c>
      <c r="X1" s="41"/>
      <c r="Y1" s="44">
        <v>45969</v>
      </c>
      <c r="Z1" s="41"/>
      <c r="AA1" s="44">
        <v>45970</v>
      </c>
      <c r="AB1" s="41"/>
      <c r="AC1" s="44">
        <v>45971</v>
      </c>
      <c r="AD1" s="41"/>
      <c r="AE1" s="44">
        <v>45972</v>
      </c>
      <c r="AF1" s="41"/>
      <c r="AG1" s="44">
        <v>45973</v>
      </c>
      <c r="AH1" s="41"/>
      <c r="AI1" s="44">
        <v>45974</v>
      </c>
      <c r="AJ1" s="41"/>
      <c r="AK1" s="44">
        <v>45975</v>
      </c>
      <c r="AL1" s="41"/>
      <c r="AM1" s="44">
        <v>45976</v>
      </c>
      <c r="AN1" s="41"/>
      <c r="AO1" s="44">
        <v>45977</v>
      </c>
      <c r="AP1" s="41"/>
      <c r="AQ1" s="44">
        <v>45978</v>
      </c>
      <c r="AR1" s="41"/>
      <c r="AS1" s="44">
        <v>45979</v>
      </c>
      <c r="AT1" s="41"/>
      <c r="AU1" s="44">
        <v>45980</v>
      </c>
      <c r="AV1" s="41"/>
      <c r="AW1" s="44">
        <v>45981</v>
      </c>
      <c r="AX1" s="41"/>
      <c r="AY1" s="44">
        <v>45982</v>
      </c>
      <c r="AZ1" s="41"/>
      <c r="BA1" s="44">
        <v>45983</v>
      </c>
      <c r="BB1" s="41"/>
      <c r="BC1" s="44">
        <v>45984</v>
      </c>
      <c r="BD1" s="41"/>
      <c r="BE1" s="44">
        <v>45985</v>
      </c>
      <c r="BF1" s="41"/>
      <c r="BG1" s="1" t="s">
        <v>41</v>
      </c>
      <c r="BH1" s="10" t="s">
        <v>69</v>
      </c>
      <c r="BI1" s="1" t="s">
        <v>70</v>
      </c>
      <c r="BJ1" s="1" t="s">
        <v>44</v>
      </c>
      <c r="BK1" s="1" t="s">
        <v>45</v>
      </c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 x14ac:dyDescent="0.2">
      <c r="A2" s="11"/>
      <c r="B2" s="11"/>
      <c r="C2" s="11"/>
      <c r="D2" s="11"/>
      <c r="E2" s="11"/>
      <c r="F2" s="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48</v>
      </c>
      <c r="M2" s="17" t="s">
        <v>1</v>
      </c>
      <c r="N2" s="17" t="s">
        <v>48</v>
      </c>
      <c r="O2" s="17" t="s">
        <v>1</v>
      </c>
      <c r="P2" s="17" t="s">
        <v>48</v>
      </c>
      <c r="Q2" s="17" t="s">
        <v>1</v>
      </c>
      <c r="R2" s="17" t="s">
        <v>48</v>
      </c>
      <c r="S2" s="17" t="s">
        <v>1</v>
      </c>
      <c r="T2" s="33" t="s">
        <v>48</v>
      </c>
      <c r="U2" s="17" t="s">
        <v>1</v>
      </c>
      <c r="V2" s="33" t="s">
        <v>48</v>
      </c>
      <c r="W2" s="17" t="s">
        <v>1</v>
      </c>
      <c r="X2" s="33" t="s">
        <v>48</v>
      </c>
      <c r="Y2" s="17" t="s">
        <v>1</v>
      </c>
      <c r="Z2" s="33" t="s">
        <v>48</v>
      </c>
      <c r="AA2" s="34" t="s">
        <v>1</v>
      </c>
      <c r="AB2" s="34" t="s">
        <v>48</v>
      </c>
      <c r="AC2" s="34" t="s">
        <v>1</v>
      </c>
      <c r="AD2" s="34" t="s">
        <v>48</v>
      </c>
      <c r="AE2" s="34" t="s">
        <v>1</v>
      </c>
      <c r="AF2" s="34" t="s">
        <v>48</v>
      </c>
      <c r="AG2" s="34" t="s">
        <v>1</v>
      </c>
      <c r="AH2" s="34" t="s">
        <v>48</v>
      </c>
      <c r="AI2" s="34" t="s">
        <v>1</v>
      </c>
      <c r="AJ2" s="34" t="s">
        <v>48</v>
      </c>
      <c r="AK2" s="34" t="s">
        <v>1</v>
      </c>
      <c r="AL2" s="34" t="s">
        <v>48</v>
      </c>
      <c r="AM2" s="34" t="s">
        <v>1</v>
      </c>
      <c r="AN2" s="34" t="s">
        <v>48</v>
      </c>
      <c r="AO2" s="34" t="s">
        <v>1</v>
      </c>
      <c r="AP2" s="34" t="s">
        <v>48</v>
      </c>
      <c r="AQ2" s="34" t="s">
        <v>1</v>
      </c>
      <c r="AR2" s="34" t="s">
        <v>48</v>
      </c>
      <c r="AS2" s="34" t="s">
        <v>1</v>
      </c>
      <c r="AT2" s="34" t="s">
        <v>48</v>
      </c>
      <c r="AU2" s="34" t="s">
        <v>1</v>
      </c>
      <c r="AV2" s="34" t="s">
        <v>48</v>
      </c>
      <c r="AW2" s="34" t="s">
        <v>1</v>
      </c>
      <c r="AX2" s="34" t="s">
        <v>48</v>
      </c>
      <c r="AY2" s="34" t="s">
        <v>1</v>
      </c>
      <c r="AZ2" s="34" t="s">
        <v>48</v>
      </c>
      <c r="BA2" s="34" t="s">
        <v>1</v>
      </c>
      <c r="BB2" s="34" t="s">
        <v>48</v>
      </c>
      <c r="BC2" s="34" t="s">
        <v>1</v>
      </c>
      <c r="BD2" s="34" t="s">
        <v>48</v>
      </c>
      <c r="BE2" s="34" t="s">
        <v>1</v>
      </c>
      <c r="BF2" s="34" t="s">
        <v>48</v>
      </c>
      <c r="BG2" s="11"/>
      <c r="BH2" s="2"/>
      <c r="BI2" s="6"/>
      <c r="BJ2" s="2"/>
      <c r="BK2" s="2"/>
      <c r="BL2" s="18"/>
      <c r="BM2" s="19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 x14ac:dyDescent="0.2">
      <c r="A3" s="6" t="s">
        <v>246</v>
      </c>
      <c r="B3" s="6" t="s">
        <v>50</v>
      </c>
      <c r="C3" s="6">
        <f t="shared" ref="C3:C43" si="0">SUM(G3+I3+K3+M3+O3+Q3+S3+U3+W3+Y3+AA3+AC3+AE3+AG3+AI3+AK3+AM3+AQ3+D36+AS3+AU3+AW3+AY3+BA3+BC3+BE3)</f>
        <v>3399</v>
      </c>
      <c r="D3" s="6">
        <f t="shared" ref="D3:D43" si="1">SUM(H3+J3+L3+N3+P3+R3+T3+V3+X3+Z3+AB3+AD3+AF3+AH3+AJ3+AL3+AN3+AR3+AT3+AV3+AX3+AZ3+BB3+BD3+BF3)</f>
        <v>3065</v>
      </c>
      <c r="E3" s="6">
        <f t="shared" ref="E3:E43" si="2">C3-D3</f>
        <v>334</v>
      </c>
      <c r="F3" s="6" t="s">
        <v>247</v>
      </c>
      <c r="G3" s="6">
        <v>155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25">
        <v>0</v>
      </c>
      <c r="N3" s="25">
        <v>0</v>
      </c>
      <c r="O3" s="25">
        <v>0</v>
      </c>
      <c r="P3" s="21">
        <v>154</v>
      </c>
      <c r="Q3" s="21">
        <v>1104</v>
      </c>
      <c r="R3" s="21">
        <v>0</v>
      </c>
      <c r="S3" s="21">
        <v>1100</v>
      </c>
      <c r="T3" s="21">
        <v>1100</v>
      </c>
      <c r="U3" s="21">
        <v>300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9">
        <v>0</v>
      </c>
      <c r="AB3" s="21">
        <v>300</v>
      </c>
      <c r="AC3" s="29">
        <v>0</v>
      </c>
      <c r="AD3" s="21">
        <v>0</v>
      </c>
      <c r="AE3" s="21">
        <v>740</v>
      </c>
      <c r="AF3" s="21">
        <f>703+80</f>
        <v>783</v>
      </c>
      <c r="AG3" s="29">
        <v>0</v>
      </c>
      <c r="AH3" s="21">
        <f>79+66</f>
        <v>145</v>
      </c>
      <c r="AI3" s="29">
        <v>0</v>
      </c>
      <c r="AJ3" s="21">
        <v>20</v>
      </c>
      <c r="AK3" s="29">
        <v>0</v>
      </c>
      <c r="AL3" s="21">
        <f>18+4+40+40+150+40+4</f>
        <v>296</v>
      </c>
      <c r="AM3" s="29">
        <v>0</v>
      </c>
      <c r="AN3" s="21">
        <v>4</v>
      </c>
      <c r="AO3" s="29">
        <v>0</v>
      </c>
      <c r="AP3" s="21">
        <v>0</v>
      </c>
      <c r="AQ3" s="29">
        <v>0</v>
      </c>
      <c r="AR3" s="21">
        <v>131</v>
      </c>
      <c r="AS3" s="29">
        <v>0</v>
      </c>
      <c r="AT3" s="21"/>
      <c r="AU3" s="29">
        <v>0</v>
      </c>
      <c r="AV3" s="21">
        <f>40+6</f>
        <v>46</v>
      </c>
      <c r="AW3" s="29">
        <v>0</v>
      </c>
      <c r="AX3" s="21">
        <v>0</v>
      </c>
      <c r="AY3" s="29">
        <v>0</v>
      </c>
      <c r="AZ3" s="21">
        <f>41+45</f>
        <v>86</v>
      </c>
      <c r="BA3" s="29">
        <v>0</v>
      </c>
      <c r="BB3" s="21">
        <v>0</v>
      </c>
      <c r="BC3" s="29">
        <v>0</v>
      </c>
      <c r="BD3" s="21">
        <v>0</v>
      </c>
      <c r="BE3" s="29">
        <v>0</v>
      </c>
      <c r="BF3" s="21">
        <v>0</v>
      </c>
      <c r="BG3" s="2">
        <f t="shared" ref="BG3:BG43" si="3">G3-H3+I3-J3+K3-L3+M3-N3+O3-P3+Q3-R3+S3-T3+U3-V3+W3-X3+Y3-Z3+AA3-AB3+AC3-AD3+AE3-AF3+AG3-AH3+AI3-AJ3+AK3-AL3+AM3-AN3+AO3-AP3+AQ3-AR3+AS3-AT3+AU3-AV3+AW3-AX3+AY3-AZ3+BA3-BB3+BC3-BD3+BE3-BF3</f>
        <v>334</v>
      </c>
      <c r="BH3" s="6">
        <v>25</v>
      </c>
      <c r="BI3" s="6">
        <f t="shared" ref="BI3:BI10" si="4">C3*BH3</f>
        <v>84975</v>
      </c>
      <c r="BJ3" s="6">
        <f t="shared" ref="BJ3:BJ10" si="5">D3*BH3</f>
        <v>76625</v>
      </c>
      <c r="BK3" s="6">
        <f t="shared" ref="BK3:BK10" si="6">E3*BH3</f>
        <v>8350</v>
      </c>
      <c r="BL3" s="18"/>
      <c r="BM3" s="24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x14ac:dyDescent="0.2">
      <c r="A4" s="6" t="s">
        <v>248</v>
      </c>
      <c r="B4" s="6" t="s">
        <v>50</v>
      </c>
      <c r="C4" s="6">
        <f t="shared" si="0"/>
        <v>1640</v>
      </c>
      <c r="D4" s="6">
        <f t="shared" si="1"/>
        <v>1450</v>
      </c>
      <c r="E4" s="6">
        <f t="shared" si="2"/>
        <v>190</v>
      </c>
      <c r="F4" s="6"/>
      <c r="G4" s="6">
        <v>1440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25">
        <v>0</v>
      </c>
      <c r="N4" s="25">
        <v>0</v>
      </c>
      <c r="O4" s="25">
        <v>0</v>
      </c>
      <c r="P4" s="21">
        <v>1450</v>
      </c>
      <c r="Q4" s="25">
        <v>0</v>
      </c>
      <c r="R4" s="21">
        <v>0</v>
      </c>
      <c r="S4" s="25">
        <v>0</v>
      </c>
      <c r="T4" s="21">
        <v>0</v>
      </c>
      <c r="U4" s="25">
        <v>0</v>
      </c>
      <c r="V4" s="21">
        <v>0</v>
      </c>
      <c r="W4" s="25">
        <v>0</v>
      </c>
      <c r="X4" s="21">
        <v>0</v>
      </c>
      <c r="Y4" s="25">
        <v>0</v>
      </c>
      <c r="Z4" s="21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1">
        <v>0</v>
      </c>
      <c r="BC4" s="29">
        <v>0</v>
      </c>
      <c r="BD4" s="21">
        <v>0</v>
      </c>
      <c r="BE4" s="29">
        <v>0</v>
      </c>
      <c r="BF4" s="21">
        <v>0</v>
      </c>
      <c r="BG4" s="2">
        <f t="shared" si="3"/>
        <v>-10</v>
      </c>
      <c r="BH4" s="6">
        <v>1.5</v>
      </c>
      <c r="BI4" s="6">
        <f t="shared" si="4"/>
        <v>2460</v>
      </c>
      <c r="BJ4" s="6">
        <f t="shared" si="5"/>
        <v>2175</v>
      </c>
      <c r="BK4" s="6">
        <f t="shared" si="6"/>
        <v>285</v>
      </c>
      <c r="BL4" s="18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x14ac:dyDescent="0.2">
      <c r="A5" s="6" t="s">
        <v>249</v>
      </c>
      <c r="B5" s="6" t="s">
        <v>50</v>
      </c>
      <c r="C5" s="6">
        <f t="shared" si="0"/>
        <v>264</v>
      </c>
      <c r="D5" s="6">
        <f t="shared" si="1"/>
        <v>214</v>
      </c>
      <c r="E5" s="6">
        <f t="shared" si="2"/>
        <v>50</v>
      </c>
      <c r="F5" s="6"/>
      <c r="G5" s="6">
        <v>214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25">
        <v>0</v>
      </c>
      <c r="N5" s="25">
        <v>0</v>
      </c>
      <c r="O5" s="25">
        <v>0</v>
      </c>
      <c r="P5" s="21">
        <v>214</v>
      </c>
      <c r="Q5" s="25">
        <v>0</v>
      </c>
      <c r="R5" s="21">
        <v>0</v>
      </c>
      <c r="S5" s="25">
        <v>0</v>
      </c>
      <c r="T5" s="21">
        <v>0</v>
      </c>
      <c r="U5" s="25">
        <v>0</v>
      </c>
      <c r="V5" s="21">
        <v>0</v>
      </c>
      <c r="W5" s="25">
        <v>0</v>
      </c>
      <c r="X5" s="21">
        <v>0</v>
      </c>
      <c r="Y5" s="25">
        <v>0</v>
      </c>
      <c r="Z5" s="21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1">
        <v>0</v>
      </c>
      <c r="BC5" s="29">
        <v>0</v>
      </c>
      <c r="BD5" s="21">
        <v>0</v>
      </c>
      <c r="BE5" s="29">
        <v>0</v>
      </c>
      <c r="BF5" s="21">
        <v>0</v>
      </c>
      <c r="BG5" s="2">
        <f t="shared" si="3"/>
        <v>0</v>
      </c>
      <c r="BH5" s="6">
        <v>3</v>
      </c>
      <c r="BI5" s="6">
        <f t="shared" si="4"/>
        <v>792</v>
      </c>
      <c r="BJ5" s="6">
        <f t="shared" si="5"/>
        <v>642</v>
      </c>
      <c r="BK5" s="6">
        <f t="shared" si="6"/>
        <v>150</v>
      </c>
      <c r="BL5" s="18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 x14ac:dyDescent="0.2">
      <c r="A6" s="6" t="s">
        <v>250</v>
      </c>
      <c r="B6" s="6" t="s">
        <v>50</v>
      </c>
      <c r="C6" s="6">
        <f t="shared" si="0"/>
        <v>76</v>
      </c>
      <c r="D6" s="6">
        <f t="shared" si="1"/>
        <v>76</v>
      </c>
      <c r="E6" s="6">
        <f t="shared" si="2"/>
        <v>0</v>
      </c>
      <c r="F6" s="6"/>
      <c r="G6" s="6">
        <v>76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25">
        <v>0</v>
      </c>
      <c r="N6" s="25">
        <v>0</v>
      </c>
      <c r="O6" s="25">
        <v>0</v>
      </c>
      <c r="P6" s="21">
        <v>76</v>
      </c>
      <c r="Q6" s="25">
        <v>0</v>
      </c>
      <c r="R6" s="21">
        <v>0</v>
      </c>
      <c r="S6" s="25">
        <v>0</v>
      </c>
      <c r="T6" s="21">
        <v>0</v>
      </c>
      <c r="U6" s="25">
        <v>0</v>
      </c>
      <c r="V6" s="21">
        <v>0</v>
      </c>
      <c r="W6" s="25">
        <v>0</v>
      </c>
      <c r="X6" s="21">
        <v>0</v>
      </c>
      <c r="Y6" s="25">
        <v>0</v>
      </c>
      <c r="Z6" s="21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1">
        <v>0</v>
      </c>
      <c r="BC6" s="29">
        <v>0</v>
      </c>
      <c r="BD6" s="21">
        <v>0</v>
      </c>
      <c r="BE6" s="29">
        <v>0</v>
      </c>
      <c r="BF6" s="21">
        <v>0</v>
      </c>
      <c r="BG6" s="2">
        <f t="shared" si="3"/>
        <v>0</v>
      </c>
      <c r="BH6" s="6">
        <v>0.5</v>
      </c>
      <c r="BI6" s="6">
        <f t="shared" si="4"/>
        <v>38</v>
      </c>
      <c r="BJ6" s="6">
        <f t="shared" si="5"/>
        <v>38</v>
      </c>
      <c r="BK6" s="6">
        <f t="shared" si="6"/>
        <v>0</v>
      </c>
      <c r="BL6" s="18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x14ac:dyDescent="0.2">
      <c r="A7" s="3" t="s">
        <v>251</v>
      </c>
      <c r="B7" s="27" t="s">
        <v>56</v>
      </c>
      <c r="C7" s="6">
        <f t="shared" si="0"/>
        <v>98</v>
      </c>
      <c r="D7" s="6">
        <f t="shared" si="1"/>
        <v>48</v>
      </c>
      <c r="E7" s="29">
        <f t="shared" si="2"/>
        <v>50</v>
      </c>
      <c r="F7" s="3" t="s">
        <v>252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5">
        <v>0</v>
      </c>
      <c r="N7" s="25">
        <v>0</v>
      </c>
      <c r="O7" s="25">
        <v>0</v>
      </c>
      <c r="P7" s="29">
        <v>0</v>
      </c>
      <c r="Q7" s="25">
        <v>0</v>
      </c>
      <c r="R7" s="29">
        <v>0</v>
      </c>
      <c r="S7" s="25">
        <v>0</v>
      </c>
      <c r="T7" s="29">
        <v>0</v>
      </c>
      <c r="U7" s="25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1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1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1">
        <v>48</v>
      </c>
      <c r="AS7" s="21">
        <v>48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0</v>
      </c>
      <c r="BB7" s="21">
        <v>0</v>
      </c>
      <c r="BC7" s="29">
        <v>0</v>
      </c>
      <c r="BD7" s="21">
        <v>0</v>
      </c>
      <c r="BE7" s="29">
        <v>0</v>
      </c>
      <c r="BF7" s="21">
        <v>0</v>
      </c>
      <c r="BG7" s="2">
        <f t="shared" si="3"/>
        <v>0</v>
      </c>
      <c r="BH7" s="21">
        <v>28.22</v>
      </c>
      <c r="BI7" s="29">
        <f t="shared" si="4"/>
        <v>2765.56</v>
      </c>
      <c r="BJ7" s="29">
        <f t="shared" si="5"/>
        <v>1354.56</v>
      </c>
      <c r="BK7" s="29">
        <f t="shared" si="6"/>
        <v>1411</v>
      </c>
      <c r="BL7" s="35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</row>
    <row r="8" spans="1:83" x14ac:dyDescent="0.2">
      <c r="A8" s="3" t="s">
        <v>253</v>
      </c>
      <c r="B8" s="27" t="s">
        <v>56</v>
      </c>
      <c r="C8" s="6">
        <f t="shared" si="0"/>
        <v>220</v>
      </c>
      <c r="D8" s="6">
        <f t="shared" si="1"/>
        <v>180</v>
      </c>
      <c r="E8" s="29">
        <f t="shared" si="2"/>
        <v>40</v>
      </c>
      <c r="F8" s="3" t="s">
        <v>254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5">
        <v>0</v>
      </c>
      <c r="N8" s="25">
        <v>0</v>
      </c>
      <c r="O8" s="25">
        <v>0</v>
      </c>
      <c r="P8" s="29">
        <v>0</v>
      </c>
      <c r="Q8" s="25">
        <v>0</v>
      </c>
      <c r="R8" s="29">
        <v>0</v>
      </c>
      <c r="S8" s="25">
        <v>0</v>
      </c>
      <c r="T8" s="29">
        <v>0</v>
      </c>
      <c r="U8" s="25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1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1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1">
        <v>120</v>
      </c>
      <c r="AS8" s="21">
        <v>120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  <c r="AZ8" s="21">
        <v>60</v>
      </c>
      <c r="BA8" s="29">
        <v>0</v>
      </c>
      <c r="BB8" s="21">
        <v>0</v>
      </c>
      <c r="BC8" s="29">
        <v>0</v>
      </c>
      <c r="BD8" s="21">
        <v>0</v>
      </c>
      <c r="BE8" s="29">
        <v>0</v>
      </c>
      <c r="BF8" s="21">
        <v>0</v>
      </c>
      <c r="BG8" s="2">
        <f t="shared" si="3"/>
        <v>-60</v>
      </c>
      <c r="BH8" s="21">
        <v>36.75</v>
      </c>
      <c r="BI8" s="29">
        <f t="shared" si="4"/>
        <v>8085</v>
      </c>
      <c r="BJ8" s="29">
        <f t="shared" si="5"/>
        <v>6615</v>
      </c>
      <c r="BK8" s="29">
        <f t="shared" si="6"/>
        <v>1470</v>
      </c>
      <c r="BL8" s="35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</row>
    <row r="9" spans="1:83" x14ac:dyDescent="0.2">
      <c r="A9" s="3" t="s">
        <v>255</v>
      </c>
      <c r="B9" s="27" t="s">
        <v>56</v>
      </c>
      <c r="C9" s="6">
        <f t="shared" si="0"/>
        <v>5020</v>
      </c>
      <c r="D9" s="6">
        <f t="shared" si="1"/>
        <v>240</v>
      </c>
      <c r="E9" s="29">
        <f t="shared" si="2"/>
        <v>4780</v>
      </c>
      <c r="F9" s="3" t="s">
        <v>256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5">
        <v>0</v>
      </c>
      <c r="N9" s="25">
        <v>0</v>
      </c>
      <c r="O9" s="25">
        <v>0</v>
      </c>
      <c r="P9" s="29">
        <v>0</v>
      </c>
      <c r="Q9" s="25">
        <v>0</v>
      </c>
      <c r="R9" s="29">
        <v>0</v>
      </c>
      <c r="S9" s="25">
        <v>0</v>
      </c>
      <c r="T9" s="29">
        <v>0</v>
      </c>
      <c r="U9" s="25">
        <v>0</v>
      </c>
      <c r="V9" s="29">
        <v>0</v>
      </c>
      <c r="W9" s="29">
        <v>0</v>
      </c>
      <c r="X9" s="29">
        <v>0</v>
      </c>
      <c r="Y9" s="21">
        <v>4860</v>
      </c>
      <c r="Z9" s="29">
        <v>0</v>
      </c>
      <c r="AA9" s="29">
        <v>0</v>
      </c>
      <c r="AB9" s="29">
        <v>0</v>
      </c>
      <c r="AC9" s="21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1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1">
        <v>160</v>
      </c>
      <c r="AS9" s="21">
        <v>160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1">
        <v>80</v>
      </c>
      <c r="BA9" s="29">
        <v>0</v>
      </c>
      <c r="BB9" s="21">
        <v>0</v>
      </c>
      <c r="BC9" s="29">
        <v>0</v>
      </c>
      <c r="BD9" s="21">
        <v>0</v>
      </c>
      <c r="BE9" s="29">
        <v>0</v>
      </c>
      <c r="BF9" s="21">
        <v>0</v>
      </c>
      <c r="BG9" s="2">
        <f t="shared" si="3"/>
        <v>4780</v>
      </c>
      <c r="BH9" s="21">
        <v>2.5</v>
      </c>
      <c r="BI9" s="29">
        <f t="shared" si="4"/>
        <v>12550</v>
      </c>
      <c r="BJ9" s="29">
        <f t="shared" si="5"/>
        <v>600</v>
      </c>
      <c r="BK9" s="29">
        <f t="shared" si="6"/>
        <v>11950</v>
      </c>
      <c r="BL9" s="35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</row>
    <row r="10" spans="1:83" x14ac:dyDescent="0.2">
      <c r="A10" s="6" t="s">
        <v>257</v>
      </c>
      <c r="B10" s="6" t="s">
        <v>56</v>
      </c>
      <c r="C10" s="6">
        <f t="shared" si="0"/>
        <v>21533</v>
      </c>
      <c r="D10" s="6">
        <f t="shared" si="1"/>
        <v>6311</v>
      </c>
      <c r="E10" s="6">
        <f t="shared" si="2"/>
        <v>15222</v>
      </c>
      <c r="F10" s="6" t="s">
        <v>258</v>
      </c>
      <c r="G10" s="6">
        <v>1332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25">
        <v>0</v>
      </c>
      <c r="N10" s="25">
        <v>0</v>
      </c>
      <c r="O10" s="25">
        <v>0</v>
      </c>
      <c r="P10" s="21">
        <v>1332</v>
      </c>
      <c r="Q10" s="25">
        <v>0</v>
      </c>
      <c r="R10" s="21">
        <v>0</v>
      </c>
      <c r="S10" s="25">
        <v>0</v>
      </c>
      <c r="T10" s="21">
        <v>0</v>
      </c>
      <c r="U10" s="25">
        <v>0</v>
      </c>
      <c r="V10" s="21">
        <v>0</v>
      </c>
      <c r="W10" s="21">
        <v>9916</v>
      </c>
      <c r="X10" s="21">
        <v>0</v>
      </c>
      <c r="Y10" s="21">
        <v>9916</v>
      </c>
      <c r="Z10" s="21">
        <v>0</v>
      </c>
      <c r="AA10" s="29">
        <v>0</v>
      </c>
      <c r="AB10" s="29">
        <v>0</v>
      </c>
      <c r="AC10" s="21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1">
        <v>4440</v>
      </c>
      <c r="AM10" s="29">
        <v>0</v>
      </c>
      <c r="AN10" s="21">
        <v>0</v>
      </c>
      <c r="AO10" s="29">
        <v>0</v>
      </c>
      <c r="AP10" s="21">
        <v>0</v>
      </c>
      <c r="AQ10" s="29">
        <v>0</v>
      </c>
      <c r="AR10" s="21">
        <v>369</v>
      </c>
      <c r="AS10" s="21">
        <v>369</v>
      </c>
      <c r="AT10" s="21">
        <v>0</v>
      </c>
      <c r="AU10" s="29">
        <v>0</v>
      </c>
      <c r="AV10" s="21">
        <v>0</v>
      </c>
      <c r="AW10" s="29">
        <v>0</v>
      </c>
      <c r="AX10" s="21">
        <v>0</v>
      </c>
      <c r="AY10" s="29">
        <v>0</v>
      </c>
      <c r="AZ10" s="21">
        <v>170</v>
      </c>
      <c r="BA10" s="29">
        <v>0</v>
      </c>
      <c r="BB10" s="21">
        <v>0</v>
      </c>
      <c r="BC10" s="29">
        <v>0</v>
      </c>
      <c r="BD10" s="21">
        <v>0</v>
      </c>
      <c r="BE10" s="29">
        <v>0</v>
      </c>
      <c r="BF10" s="21">
        <v>0</v>
      </c>
      <c r="BG10" s="2">
        <f t="shared" si="3"/>
        <v>15222</v>
      </c>
      <c r="BH10" s="6">
        <v>0.3</v>
      </c>
      <c r="BI10" s="6">
        <f t="shared" si="4"/>
        <v>6459.9</v>
      </c>
      <c r="BJ10" s="6">
        <f t="shared" si="5"/>
        <v>1893.3</v>
      </c>
      <c r="BK10" s="6">
        <f t="shared" si="6"/>
        <v>4566.5999999999995</v>
      </c>
      <c r="BL10" s="18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2">
      <c r="A11" s="6" t="s">
        <v>259</v>
      </c>
      <c r="B11" s="6" t="s">
        <v>56</v>
      </c>
      <c r="C11" s="6">
        <f t="shared" si="0"/>
        <v>23804</v>
      </c>
      <c r="D11" s="6">
        <f t="shared" si="1"/>
        <v>6092</v>
      </c>
      <c r="E11" s="6">
        <f t="shared" si="2"/>
        <v>17712</v>
      </c>
      <c r="F11" s="6" t="s">
        <v>260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25">
        <v>0</v>
      </c>
      <c r="N11" s="25">
        <v>0</v>
      </c>
      <c r="O11" s="25">
        <v>0</v>
      </c>
      <c r="P11" s="21">
        <v>0</v>
      </c>
      <c r="Q11" s="25">
        <v>0</v>
      </c>
      <c r="R11" s="21">
        <v>0</v>
      </c>
      <c r="S11" s="25">
        <v>0</v>
      </c>
      <c r="T11" s="21">
        <v>0</v>
      </c>
      <c r="U11" s="25">
        <v>0</v>
      </c>
      <c r="V11" s="21">
        <v>0</v>
      </c>
      <c r="W11" s="21">
        <v>11256</v>
      </c>
      <c r="X11" s="21">
        <v>0</v>
      </c>
      <c r="Y11" s="21">
        <v>11256</v>
      </c>
      <c r="Z11" s="21">
        <v>0</v>
      </c>
      <c r="AA11" s="29">
        <v>0</v>
      </c>
      <c r="AB11" s="29">
        <v>0</v>
      </c>
      <c r="AC11" s="21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f>562</f>
        <v>562</v>
      </c>
      <c r="AJ11" s="29">
        <v>0</v>
      </c>
      <c r="AK11" s="29">
        <v>0</v>
      </c>
      <c r="AL11" s="21">
        <f>5040+120</f>
        <v>5160</v>
      </c>
      <c r="AM11" s="29">
        <v>0</v>
      </c>
      <c r="AN11" s="21">
        <v>0</v>
      </c>
      <c r="AO11" s="29">
        <v>0</v>
      </c>
      <c r="AP11" s="21">
        <v>0</v>
      </c>
      <c r="AQ11" s="29">
        <v>0</v>
      </c>
      <c r="AR11" s="21">
        <v>442</v>
      </c>
      <c r="AS11" s="21">
        <v>730</v>
      </c>
      <c r="AT11" s="21">
        <v>0</v>
      </c>
      <c r="AU11" s="29">
        <v>0</v>
      </c>
      <c r="AV11" s="21">
        <v>0</v>
      </c>
      <c r="AW11" s="29">
        <v>0</v>
      </c>
      <c r="AX11" s="21">
        <v>0</v>
      </c>
      <c r="AY11" s="29">
        <v>0</v>
      </c>
      <c r="AZ11" s="21">
        <f>60+430</f>
        <v>490</v>
      </c>
      <c r="BA11" s="29">
        <v>0</v>
      </c>
      <c r="BB11" s="21">
        <v>0</v>
      </c>
      <c r="BC11" s="29">
        <v>0</v>
      </c>
      <c r="BD11" s="21">
        <v>0</v>
      </c>
      <c r="BE11" s="29">
        <v>0</v>
      </c>
      <c r="BF11" s="21">
        <v>0</v>
      </c>
      <c r="BG11" s="2">
        <f t="shared" si="3"/>
        <v>17712</v>
      </c>
      <c r="BH11" s="14">
        <v>0.3</v>
      </c>
      <c r="BI11" s="6">
        <f>C11*BH12</f>
        <v>7141.2</v>
      </c>
      <c r="BJ11" s="6">
        <f>D11*BH12</f>
        <v>1827.6</v>
      </c>
      <c r="BK11" s="6">
        <f>E11*BH12</f>
        <v>5313.5999999999995</v>
      </c>
      <c r="BL11" s="18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2">
      <c r="A12" s="6" t="s">
        <v>261</v>
      </c>
      <c r="B12" s="6" t="s">
        <v>56</v>
      </c>
      <c r="C12" s="6">
        <f t="shared" si="0"/>
        <v>20016</v>
      </c>
      <c r="D12" s="6">
        <f t="shared" si="1"/>
        <v>5680</v>
      </c>
      <c r="E12" s="6">
        <f t="shared" si="2"/>
        <v>14336</v>
      </c>
      <c r="F12" s="6" t="s">
        <v>262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25">
        <v>0</v>
      </c>
      <c r="N12" s="25">
        <v>0</v>
      </c>
      <c r="O12" s="25">
        <v>0</v>
      </c>
      <c r="P12" s="21">
        <v>0</v>
      </c>
      <c r="Q12" s="25">
        <v>0</v>
      </c>
      <c r="R12" s="21">
        <v>0</v>
      </c>
      <c r="S12" s="25">
        <v>0</v>
      </c>
      <c r="T12" s="21">
        <v>0</v>
      </c>
      <c r="U12" s="25">
        <v>0</v>
      </c>
      <c r="V12" s="21">
        <v>0</v>
      </c>
      <c r="W12" s="21">
        <v>8064</v>
      </c>
      <c r="X12" s="21">
        <v>0</v>
      </c>
      <c r="Y12" s="21">
        <f>2688+8064</f>
        <v>10752</v>
      </c>
      <c r="Z12" s="21">
        <v>0</v>
      </c>
      <c r="AA12" s="29">
        <v>0</v>
      </c>
      <c r="AB12" s="29">
        <v>0</v>
      </c>
      <c r="AC12" s="21">
        <v>0</v>
      </c>
      <c r="AD12" s="21">
        <v>0</v>
      </c>
      <c r="AE12" s="29">
        <v>0</v>
      </c>
      <c r="AF12" s="21">
        <v>0</v>
      </c>
      <c r="AG12" s="29">
        <v>0</v>
      </c>
      <c r="AH12" s="21">
        <v>0</v>
      </c>
      <c r="AI12" s="29">
        <f>272</f>
        <v>272</v>
      </c>
      <c r="AJ12" s="21">
        <v>0</v>
      </c>
      <c r="AK12" s="29">
        <v>0</v>
      </c>
      <c r="AL12" s="21">
        <v>5040</v>
      </c>
      <c r="AM12" s="29">
        <v>0</v>
      </c>
      <c r="AN12" s="21">
        <v>0</v>
      </c>
      <c r="AO12" s="29">
        <v>0</v>
      </c>
      <c r="AP12" s="21">
        <v>0</v>
      </c>
      <c r="AQ12" s="29">
        <v>0</v>
      </c>
      <c r="AR12" s="21">
        <v>272</v>
      </c>
      <c r="AS12" s="21">
        <v>928</v>
      </c>
      <c r="AT12" s="21">
        <v>0</v>
      </c>
      <c r="AU12" s="29">
        <v>0</v>
      </c>
      <c r="AV12" s="21">
        <v>0</v>
      </c>
      <c r="AW12" s="29">
        <v>0</v>
      </c>
      <c r="AX12" s="21">
        <v>0</v>
      </c>
      <c r="AY12" s="29">
        <v>0</v>
      </c>
      <c r="AZ12" s="21">
        <f>112+256</f>
        <v>368</v>
      </c>
      <c r="BA12" s="29">
        <v>0</v>
      </c>
      <c r="BB12" s="21">
        <v>0</v>
      </c>
      <c r="BC12" s="29">
        <v>0</v>
      </c>
      <c r="BD12" s="21">
        <v>0</v>
      </c>
      <c r="BE12" s="29">
        <v>0</v>
      </c>
      <c r="BF12" s="21">
        <v>0</v>
      </c>
      <c r="BG12" s="2">
        <f t="shared" si="3"/>
        <v>14336</v>
      </c>
      <c r="BH12" s="6">
        <v>0.3</v>
      </c>
      <c r="BI12" s="6">
        <f t="shared" ref="BI12:BI24" si="7">C12*BH12</f>
        <v>6004.8</v>
      </c>
      <c r="BJ12" s="6">
        <f t="shared" ref="BJ12:BJ24" si="8">D12*BH12</f>
        <v>1704</v>
      </c>
      <c r="BK12" s="6">
        <f t="shared" ref="BK12:BK24" si="9">E12*BH12</f>
        <v>4300.8</v>
      </c>
      <c r="BL12" s="18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x14ac:dyDescent="0.2">
      <c r="A13" s="6" t="s">
        <v>263</v>
      </c>
      <c r="B13" s="6" t="s">
        <v>56</v>
      </c>
      <c r="C13" s="6">
        <f t="shared" si="0"/>
        <v>7094</v>
      </c>
      <c r="D13" s="6">
        <f t="shared" si="1"/>
        <v>686</v>
      </c>
      <c r="E13" s="6">
        <f t="shared" si="2"/>
        <v>6408</v>
      </c>
      <c r="F13" s="6" t="s">
        <v>264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25">
        <v>0</v>
      </c>
      <c r="N13" s="25">
        <v>0</v>
      </c>
      <c r="O13" s="25">
        <v>0</v>
      </c>
      <c r="P13" s="21">
        <v>0</v>
      </c>
      <c r="Q13" s="25">
        <v>0</v>
      </c>
      <c r="R13" s="21">
        <v>0</v>
      </c>
      <c r="S13" s="25">
        <v>0</v>
      </c>
      <c r="T13" s="21">
        <v>0</v>
      </c>
      <c r="U13" s="25">
        <v>0</v>
      </c>
      <c r="V13" s="21">
        <v>0</v>
      </c>
      <c r="W13" s="21">
        <v>0</v>
      </c>
      <c r="X13" s="21">
        <v>0</v>
      </c>
      <c r="Y13" s="21">
        <v>6200</v>
      </c>
      <c r="Z13" s="21">
        <v>0</v>
      </c>
      <c r="AA13" s="29">
        <v>0</v>
      </c>
      <c r="AB13" s="29">
        <v>0</v>
      </c>
      <c r="AC13" s="21">
        <v>0</v>
      </c>
      <c r="AD13" s="21">
        <v>0</v>
      </c>
      <c r="AE13" s="29">
        <v>0</v>
      </c>
      <c r="AF13" s="21">
        <v>0</v>
      </c>
      <c r="AG13" s="29">
        <v>0</v>
      </c>
      <c r="AH13" s="21">
        <v>0</v>
      </c>
      <c r="AI13" s="21">
        <v>400</v>
      </c>
      <c r="AJ13" s="21">
        <v>0</v>
      </c>
      <c r="AK13" s="29">
        <v>0</v>
      </c>
      <c r="AL13" s="21">
        <v>0</v>
      </c>
      <c r="AM13" s="29">
        <v>0</v>
      </c>
      <c r="AN13" s="21">
        <v>0</v>
      </c>
      <c r="AO13" s="29">
        <v>0</v>
      </c>
      <c r="AP13" s="21">
        <v>0</v>
      </c>
      <c r="AQ13" s="29">
        <v>0</v>
      </c>
      <c r="AR13" s="21">
        <v>400</v>
      </c>
      <c r="AS13" s="21">
        <v>494</v>
      </c>
      <c r="AT13" s="21">
        <v>0</v>
      </c>
      <c r="AU13" s="29">
        <v>0</v>
      </c>
      <c r="AV13" s="21">
        <v>0</v>
      </c>
      <c r="AW13" s="29">
        <v>0</v>
      </c>
      <c r="AX13" s="21">
        <v>0</v>
      </c>
      <c r="AY13" s="29">
        <v>0</v>
      </c>
      <c r="AZ13" s="21">
        <f>30+256</f>
        <v>286</v>
      </c>
      <c r="BA13" s="29">
        <v>0</v>
      </c>
      <c r="BB13" s="21">
        <v>0</v>
      </c>
      <c r="BC13" s="29">
        <v>0</v>
      </c>
      <c r="BD13" s="21">
        <v>0</v>
      </c>
      <c r="BE13" s="29">
        <v>0</v>
      </c>
      <c r="BF13" s="21">
        <v>0</v>
      </c>
      <c r="BG13" s="2">
        <f t="shared" si="3"/>
        <v>6408</v>
      </c>
      <c r="BH13" s="6">
        <v>0.3</v>
      </c>
      <c r="BI13" s="6">
        <f t="shared" si="7"/>
        <v>2128.1999999999998</v>
      </c>
      <c r="BJ13" s="6">
        <f t="shared" si="8"/>
        <v>205.79999999999998</v>
      </c>
      <c r="BK13" s="6">
        <f t="shared" si="9"/>
        <v>1922.3999999999999</v>
      </c>
      <c r="BL13" s="18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x14ac:dyDescent="0.2">
      <c r="A14" s="6" t="s">
        <v>265</v>
      </c>
      <c r="B14" s="6" t="s">
        <v>56</v>
      </c>
      <c r="C14" s="6">
        <f t="shared" si="0"/>
        <v>254</v>
      </c>
      <c r="D14" s="6">
        <f t="shared" si="1"/>
        <v>254</v>
      </c>
      <c r="E14" s="6">
        <f t="shared" si="2"/>
        <v>0</v>
      </c>
      <c r="F14" s="6" t="s">
        <v>266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25">
        <v>0</v>
      </c>
      <c r="N14" s="25">
        <v>0</v>
      </c>
      <c r="O14" s="25">
        <v>0</v>
      </c>
      <c r="P14" s="21">
        <v>0</v>
      </c>
      <c r="Q14" s="25">
        <v>0</v>
      </c>
      <c r="R14" s="21">
        <v>0</v>
      </c>
      <c r="S14" s="25">
        <v>0</v>
      </c>
      <c r="T14" s="21">
        <v>0</v>
      </c>
      <c r="U14" s="25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9">
        <v>0</v>
      </c>
      <c r="AB14" s="29">
        <v>0</v>
      </c>
      <c r="AC14" s="29">
        <v>0</v>
      </c>
      <c r="AD14" s="21">
        <v>0</v>
      </c>
      <c r="AE14" s="29">
        <v>0</v>
      </c>
      <c r="AF14" s="21">
        <v>0</v>
      </c>
      <c r="AG14" s="29">
        <v>0</v>
      </c>
      <c r="AH14" s="21">
        <v>0</v>
      </c>
      <c r="AI14" s="21">
        <v>254</v>
      </c>
      <c r="AJ14" s="21">
        <v>0</v>
      </c>
      <c r="AK14" s="29">
        <v>0</v>
      </c>
      <c r="AL14" s="21">
        <v>0</v>
      </c>
      <c r="AM14" s="29">
        <v>0</v>
      </c>
      <c r="AN14" s="21">
        <v>0</v>
      </c>
      <c r="AO14" s="29">
        <v>0</v>
      </c>
      <c r="AP14" s="21">
        <v>0</v>
      </c>
      <c r="AQ14" s="29">
        <v>0</v>
      </c>
      <c r="AR14" s="21">
        <v>254</v>
      </c>
      <c r="AS14" s="29">
        <v>0</v>
      </c>
      <c r="AT14" s="21">
        <v>0</v>
      </c>
      <c r="AU14" s="29">
        <v>0</v>
      </c>
      <c r="AV14" s="21">
        <v>0</v>
      </c>
      <c r="AW14" s="29">
        <v>0</v>
      </c>
      <c r="AX14" s="21">
        <v>0</v>
      </c>
      <c r="AY14" s="29">
        <v>0</v>
      </c>
      <c r="AZ14" s="21">
        <v>0</v>
      </c>
      <c r="BA14" s="29">
        <v>0</v>
      </c>
      <c r="BB14" s="21">
        <v>0</v>
      </c>
      <c r="BC14" s="29">
        <v>0</v>
      </c>
      <c r="BD14" s="21">
        <v>0</v>
      </c>
      <c r="BE14" s="29">
        <v>0</v>
      </c>
      <c r="BF14" s="21">
        <v>0</v>
      </c>
      <c r="BG14" s="2">
        <f t="shared" si="3"/>
        <v>0</v>
      </c>
      <c r="BH14" s="6">
        <v>0.2</v>
      </c>
      <c r="BI14" s="6">
        <f t="shared" si="7"/>
        <v>50.800000000000004</v>
      </c>
      <c r="BJ14" s="6">
        <f t="shared" si="8"/>
        <v>50.800000000000004</v>
      </c>
      <c r="BK14" s="6">
        <f t="shared" si="9"/>
        <v>0</v>
      </c>
      <c r="BL14" s="18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x14ac:dyDescent="0.2">
      <c r="A15" s="6" t="s">
        <v>267</v>
      </c>
      <c r="B15" s="6" t="s">
        <v>56</v>
      </c>
      <c r="C15" s="20">
        <f t="shared" si="0"/>
        <v>21675</v>
      </c>
      <c r="D15" s="6">
        <f t="shared" si="1"/>
        <v>3631</v>
      </c>
      <c r="E15" s="20">
        <f t="shared" si="2"/>
        <v>18044</v>
      </c>
      <c r="F15" s="6" t="s">
        <v>268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0">
        <f>10800</f>
        <v>10800</v>
      </c>
      <c r="X15" s="6">
        <v>0</v>
      </c>
      <c r="Y15" s="6">
        <v>10800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f>31</f>
        <v>31</v>
      </c>
      <c r="AJ15" s="6">
        <v>0</v>
      </c>
      <c r="AK15" s="6">
        <v>0</v>
      </c>
      <c r="AL15" s="6">
        <v>3600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31</v>
      </c>
      <c r="AS15" s="6">
        <v>44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21">
        <v>0</v>
      </c>
      <c r="BC15" s="6">
        <v>0</v>
      </c>
      <c r="BD15" s="21">
        <v>0</v>
      </c>
      <c r="BE15" s="6">
        <v>0</v>
      </c>
      <c r="BF15" s="21">
        <v>0</v>
      </c>
      <c r="BG15" s="23">
        <f t="shared" si="3"/>
        <v>18044</v>
      </c>
      <c r="BH15" s="6">
        <v>0.3</v>
      </c>
      <c r="BI15" s="6">
        <f t="shared" si="7"/>
        <v>6502.5</v>
      </c>
      <c r="BJ15" s="6">
        <f t="shared" si="8"/>
        <v>1089.3</v>
      </c>
      <c r="BK15" s="6">
        <f t="shared" si="9"/>
        <v>5413.2</v>
      </c>
      <c r="BL15" s="18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x14ac:dyDescent="0.2">
      <c r="A16" s="6" t="s">
        <v>269</v>
      </c>
      <c r="B16" s="6" t="s">
        <v>50</v>
      </c>
      <c r="C16" s="6">
        <f t="shared" si="0"/>
        <v>1414</v>
      </c>
      <c r="D16" s="6">
        <f t="shared" si="1"/>
        <v>1016</v>
      </c>
      <c r="E16" s="6">
        <f t="shared" si="2"/>
        <v>398</v>
      </c>
      <c r="F16" s="6" t="s">
        <v>270</v>
      </c>
      <c r="G16" s="6">
        <v>804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25">
        <v>0</v>
      </c>
      <c r="N16" s="25">
        <v>0</v>
      </c>
      <c r="O16" s="25">
        <v>0</v>
      </c>
      <c r="P16" s="21">
        <v>804</v>
      </c>
      <c r="Q16" s="25">
        <v>0</v>
      </c>
      <c r="R16" s="21">
        <v>0</v>
      </c>
      <c r="S16" s="25">
        <v>0</v>
      </c>
      <c r="T16" s="21">
        <v>0</v>
      </c>
      <c r="U16" s="25">
        <v>0</v>
      </c>
      <c r="V16" s="21">
        <v>0</v>
      </c>
      <c r="W16" s="25">
        <v>0</v>
      </c>
      <c r="X16" s="21">
        <v>0</v>
      </c>
      <c r="Y16" s="25">
        <v>0</v>
      </c>
      <c r="Z16" s="21">
        <v>0</v>
      </c>
      <c r="AA16" s="29">
        <v>0</v>
      </c>
      <c r="AB16" s="29">
        <v>0</v>
      </c>
      <c r="AC16" s="21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f>102</f>
        <v>102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1">
        <v>102</v>
      </c>
      <c r="AS16" s="21">
        <v>508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1">
        <v>110</v>
      </c>
      <c r="BA16" s="29">
        <v>0</v>
      </c>
      <c r="BB16" s="21">
        <v>0</v>
      </c>
      <c r="BC16" s="29">
        <v>0</v>
      </c>
      <c r="BD16" s="21">
        <v>0</v>
      </c>
      <c r="BE16" s="29">
        <v>0</v>
      </c>
      <c r="BF16" s="21">
        <v>0</v>
      </c>
      <c r="BG16" s="2">
        <f t="shared" si="3"/>
        <v>398</v>
      </c>
      <c r="BH16" s="6">
        <v>1</v>
      </c>
      <c r="BI16" s="6">
        <f t="shared" si="7"/>
        <v>1414</v>
      </c>
      <c r="BJ16" s="6">
        <f t="shared" si="8"/>
        <v>1016</v>
      </c>
      <c r="BK16" s="6">
        <f t="shared" si="9"/>
        <v>398</v>
      </c>
      <c r="BL16" s="18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x14ac:dyDescent="0.2">
      <c r="A17" s="6" t="s">
        <v>271</v>
      </c>
      <c r="B17" s="6" t="s">
        <v>50</v>
      </c>
      <c r="C17" s="6">
        <f t="shared" si="0"/>
        <v>12</v>
      </c>
      <c r="D17" s="6">
        <f t="shared" si="1"/>
        <v>12</v>
      </c>
      <c r="E17" s="6">
        <f t="shared" si="2"/>
        <v>0</v>
      </c>
      <c r="F17" s="6"/>
      <c r="G17" s="6">
        <v>12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3">
        <v>0</v>
      </c>
      <c r="N17" s="3">
        <v>0</v>
      </c>
      <c r="O17" s="3">
        <v>0</v>
      </c>
      <c r="P17" s="3">
        <v>12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1">
        <v>0</v>
      </c>
      <c r="BC17" s="29">
        <v>0</v>
      </c>
      <c r="BD17" s="21">
        <v>0</v>
      </c>
      <c r="BE17" s="29">
        <v>0</v>
      </c>
      <c r="BF17" s="21">
        <v>0</v>
      </c>
      <c r="BG17" s="2">
        <f t="shared" si="3"/>
        <v>0</v>
      </c>
      <c r="BH17" s="6">
        <v>1.5</v>
      </c>
      <c r="BI17" s="6">
        <f t="shared" si="7"/>
        <v>18</v>
      </c>
      <c r="BJ17" s="6">
        <f t="shared" si="8"/>
        <v>18</v>
      </c>
      <c r="BK17" s="6">
        <f t="shared" si="9"/>
        <v>0</v>
      </c>
      <c r="BL17" s="18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x14ac:dyDescent="0.2">
      <c r="A18" s="6" t="s">
        <v>272</v>
      </c>
      <c r="B18" s="6" t="s">
        <v>50</v>
      </c>
      <c r="C18" s="6">
        <f t="shared" si="0"/>
        <v>57</v>
      </c>
      <c r="D18" s="6">
        <f t="shared" si="1"/>
        <v>0</v>
      </c>
      <c r="E18" s="6">
        <f t="shared" si="2"/>
        <v>57</v>
      </c>
      <c r="F18" s="6" t="s">
        <v>273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3">
        <v>0</v>
      </c>
      <c r="X18" s="3">
        <v>0</v>
      </c>
      <c r="Y18" s="3">
        <f>21+15+21</f>
        <v>57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21">
        <v>0</v>
      </c>
      <c r="BC18" s="3">
        <v>0</v>
      </c>
      <c r="BD18" s="21">
        <v>0</v>
      </c>
      <c r="BE18" s="3">
        <v>0</v>
      </c>
      <c r="BF18" s="21">
        <v>0</v>
      </c>
      <c r="BG18" s="2">
        <f t="shared" si="3"/>
        <v>57</v>
      </c>
      <c r="BH18" s="6">
        <v>8</v>
      </c>
      <c r="BI18" s="6">
        <f t="shared" si="7"/>
        <v>456</v>
      </c>
      <c r="BJ18" s="6">
        <f t="shared" si="8"/>
        <v>0</v>
      </c>
      <c r="BK18" s="6">
        <f t="shared" si="9"/>
        <v>456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x14ac:dyDescent="0.2">
      <c r="A19" s="6" t="s">
        <v>274</v>
      </c>
      <c r="B19" s="6" t="s">
        <v>50</v>
      </c>
      <c r="C19" s="6">
        <f t="shared" si="0"/>
        <v>8100</v>
      </c>
      <c r="D19" s="6">
        <f t="shared" si="1"/>
        <v>8100</v>
      </c>
      <c r="E19" s="6">
        <f t="shared" si="2"/>
        <v>0</v>
      </c>
      <c r="F19" s="6" t="s">
        <v>275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8100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f>2000+2000+2000</f>
        <v>6000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f>100+2000</f>
        <v>2100</v>
      </c>
      <c r="AY19" s="3">
        <v>0</v>
      </c>
      <c r="AZ19" s="3">
        <v>0</v>
      </c>
      <c r="BA19" s="3">
        <v>0</v>
      </c>
      <c r="BB19" s="21">
        <v>0</v>
      </c>
      <c r="BC19" s="3">
        <v>0</v>
      </c>
      <c r="BD19" s="21">
        <v>0</v>
      </c>
      <c r="BE19" s="3">
        <v>0</v>
      </c>
      <c r="BF19" s="21">
        <v>0</v>
      </c>
      <c r="BG19" s="2">
        <f t="shared" si="3"/>
        <v>0</v>
      </c>
      <c r="BH19" s="6">
        <v>8</v>
      </c>
      <c r="BI19" s="6">
        <f t="shared" si="7"/>
        <v>64800</v>
      </c>
      <c r="BJ19" s="6">
        <f t="shared" si="8"/>
        <v>64800</v>
      </c>
      <c r="BK19" s="6">
        <f t="shared" si="9"/>
        <v>0</v>
      </c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 x14ac:dyDescent="0.2">
      <c r="A20" s="6" t="s">
        <v>276</v>
      </c>
      <c r="B20" s="6" t="s">
        <v>50</v>
      </c>
      <c r="C20" s="6">
        <f t="shared" si="0"/>
        <v>135</v>
      </c>
      <c r="D20" s="6">
        <f t="shared" si="1"/>
        <v>0</v>
      </c>
      <c r="E20" s="6">
        <f t="shared" si="2"/>
        <v>135</v>
      </c>
      <c r="F20" s="3" t="s">
        <v>277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f>72+63</f>
        <v>135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21">
        <v>0</v>
      </c>
      <c r="BC20" s="3">
        <v>0</v>
      </c>
      <c r="BD20" s="21">
        <v>0</v>
      </c>
      <c r="BE20" s="3">
        <v>0</v>
      </c>
      <c r="BF20" s="21">
        <v>0</v>
      </c>
      <c r="BG20" s="2">
        <f t="shared" si="3"/>
        <v>135</v>
      </c>
      <c r="BH20" s="6">
        <v>12</v>
      </c>
      <c r="BI20" s="6">
        <f t="shared" si="7"/>
        <v>1620</v>
      </c>
      <c r="BJ20" s="6">
        <f t="shared" si="8"/>
        <v>0</v>
      </c>
      <c r="BK20" s="6">
        <f t="shared" si="9"/>
        <v>1620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 ht="15.75" customHeight="1" x14ac:dyDescent="0.2">
      <c r="A21" s="6" t="s">
        <v>278</v>
      </c>
      <c r="B21" s="6" t="s">
        <v>50</v>
      </c>
      <c r="C21" s="6">
        <f t="shared" si="0"/>
        <v>4021</v>
      </c>
      <c r="D21" s="6">
        <f t="shared" si="1"/>
        <v>0</v>
      </c>
      <c r="E21" s="6">
        <f t="shared" si="2"/>
        <v>4021</v>
      </c>
      <c r="F21" s="6" t="s">
        <v>16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6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4000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21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21">
        <v>0</v>
      </c>
      <c r="BC21" s="6">
        <v>0</v>
      </c>
      <c r="BD21" s="21">
        <v>0</v>
      </c>
      <c r="BE21" s="6">
        <v>0</v>
      </c>
      <c r="BF21" s="21">
        <v>0</v>
      </c>
      <c r="BG21" s="2">
        <f t="shared" si="3"/>
        <v>4021</v>
      </c>
      <c r="BH21" s="6">
        <v>66.77</v>
      </c>
      <c r="BI21" s="6">
        <f t="shared" si="7"/>
        <v>268482.17</v>
      </c>
      <c r="BJ21" s="6">
        <f t="shared" si="8"/>
        <v>0</v>
      </c>
      <c r="BK21" s="6">
        <f t="shared" si="9"/>
        <v>268482.17</v>
      </c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 ht="15.75" customHeight="1" x14ac:dyDescent="0.2">
      <c r="A22" s="6" t="s">
        <v>279</v>
      </c>
      <c r="B22" s="6" t="s">
        <v>50</v>
      </c>
      <c r="C22" s="6">
        <f t="shared" si="0"/>
        <v>276</v>
      </c>
      <c r="D22" s="6">
        <f t="shared" si="1"/>
        <v>106</v>
      </c>
      <c r="E22" s="6">
        <f t="shared" si="2"/>
        <v>170</v>
      </c>
      <c r="F22" s="6" t="s">
        <v>20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3">
        <v>0</v>
      </c>
      <c r="X22" s="3">
        <v>0</v>
      </c>
      <c r="Y22" s="3">
        <f>120+156</f>
        <v>276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21">
        <v>0</v>
      </c>
      <c r="AK22" s="3">
        <v>0</v>
      </c>
      <c r="AL22" s="21">
        <v>0</v>
      </c>
      <c r="AM22" s="3">
        <v>0</v>
      </c>
      <c r="AN22" s="21">
        <f t="shared" ref="AN22:AN23" si="10">20+20+20</f>
        <v>60</v>
      </c>
      <c r="AO22" s="3">
        <v>0</v>
      </c>
      <c r="AP22" s="21">
        <v>0</v>
      </c>
      <c r="AQ22" s="3">
        <v>0</v>
      </c>
      <c r="AR22" s="21">
        <v>0</v>
      </c>
      <c r="AS22" s="3">
        <v>0</v>
      </c>
      <c r="AT22" s="21">
        <v>0</v>
      </c>
      <c r="AU22" s="3">
        <v>0</v>
      </c>
      <c r="AV22" s="21">
        <v>0</v>
      </c>
      <c r="AW22" s="3">
        <v>0</v>
      </c>
      <c r="AX22" s="21">
        <f>40+4</f>
        <v>44</v>
      </c>
      <c r="AY22" s="3">
        <v>0</v>
      </c>
      <c r="AZ22" s="21">
        <v>2</v>
      </c>
      <c r="BA22" s="3">
        <v>0</v>
      </c>
      <c r="BB22" s="21">
        <v>0</v>
      </c>
      <c r="BC22" s="3">
        <v>0</v>
      </c>
      <c r="BD22" s="21">
        <v>0</v>
      </c>
      <c r="BE22" s="3">
        <v>0</v>
      </c>
      <c r="BF22" s="21">
        <v>0</v>
      </c>
      <c r="BG22" s="2">
        <f t="shared" si="3"/>
        <v>170</v>
      </c>
      <c r="BH22" s="6">
        <v>18</v>
      </c>
      <c r="BI22" s="30">
        <f t="shared" si="7"/>
        <v>4968</v>
      </c>
      <c r="BJ22" s="30">
        <f t="shared" si="8"/>
        <v>1908</v>
      </c>
      <c r="BK22" s="30">
        <f t="shared" si="9"/>
        <v>3060</v>
      </c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 ht="15.75" customHeight="1" x14ac:dyDescent="0.2">
      <c r="A23" s="6" t="s">
        <v>280</v>
      </c>
      <c r="B23" s="6" t="s">
        <v>50</v>
      </c>
      <c r="C23" s="6">
        <f t="shared" si="0"/>
        <v>134</v>
      </c>
      <c r="D23" s="6">
        <f t="shared" si="1"/>
        <v>102</v>
      </c>
      <c r="E23" s="6">
        <f t="shared" si="2"/>
        <v>32</v>
      </c>
      <c r="F23" s="6" t="s">
        <v>20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3">
        <v>0</v>
      </c>
      <c r="X23" s="3">
        <v>0</v>
      </c>
      <c r="Y23" s="3">
        <v>134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21">
        <v>0</v>
      </c>
      <c r="AK23" s="3">
        <v>0</v>
      </c>
      <c r="AL23" s="21">
        <v>0</v>
      </c>
      <c r="AM23" s="3">
        <v>0</v>
      </c>
      <c r="AN23" s="21">
        <f t="shared" si="10"/>
        <v>60</v>
      </c>
      <c r="AO23" s="3">
        <v>0</v>
      </c>
      <c r="AP23" s="21">
        <v>0</v>
      </c>
      <c r="AQ23" s="3">
        <v>0</v>
      </c>
      <c r="AR23" s="21">
        <v>0</v>
      </c>
      <c r="AS23" s="3">
        <v>0</v>
      </c>
      <c r="AT23" s="21">
        <v>0</v>
      </c>
      <c r="AU23" s="3">
        <v>0</v>
      </c>
      <c r="AV23" s="21">
        <v>0</v>
      </c>
      <c r="AW23" s="3">
        <v>0</v>
      </c>
      <c r="AX23" s="21">
        <f>2+40</f>
        <v>42</v>
      </c>
      <c r="AY23" s="3">
        <v>0</v>
      </c>
      <c r="AZ23" s="21">
        <v>0</v>
      </c>
      <c r="BA23" s="3">
        <v>0</v>
      </c>
      <c r="BB23" s="21">
        <v>0</v>
      </c>
      <c r="BC23" s="3">
        <v>0</v>
      </c>
      <c r="BD23" s="21">
        <v>0</v>
      </c>
      <c r="BE23" s="3">
        <v>0</v>
      </c>
      <c r="BF23" s="21">
        <v>0</v>
      </c>
      <c r="BG23" s="2">
        <f t="shared" si="3"/>
        <v>32</v>
      </c>
      <c r="BH23" s="6">
        <v>42</v>
      </c>
      <c r="BI23" s="30">
        <f t="shared" si="7"/>
        <v>5628</v>
      </c>
      <c r="BJ23" s="30">
        <f t="shared" si="8"/>
        <v>4284</v>
      </c>
      <c r="BK23" s="30">
        <f t="shared" si="9"/>
        <v>1344</v>
      </c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 ht="15.75" customHeight="1" x14ac:dyDescent="0.2">
      <c r="A24" s="6" t="s">
        <v>281</v>
      </c>
      <c r="B24" s="6" t="s">
        <v>50</v>
      </c>
      <c r="C24" s="6">
        <f t="shared" si="0"/>
        <v>4750</v>
      </c>
      <c r="D24" s="6">
        <f t="shared" si="1"/>
        <v>402</v>
      </c>
      <c r="E24" s="6">
        <f t="shared" si="2"/>
        <v>4348</v>
      </c>
      <c r="F24" s="6" t="s">
        <v>20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3">
        <v>0</v>
      </c>
      <c r="X24" s="3">
        <v>0</v>
      </c>
      <c r="Y24" s="3">
        <f>3150+1600</f>
        <v>4750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21">
        <v>0</v>
      </c>
      <c r="AK24" s="3">
        <v>0</v>
      </c>
      <c r="AL24" s="21">
        <v>0</v>
      </c>
      <c r="AM24" s="3">
        <v>0</v>
      </c>
      <c r="AN24" s="21">
        <f>100+100+100</f>
        <v>300</v>
      </c>
      <c r="AO24" s="3">
        <v>0</v>
      </c>
      <c r="AP24" s="21">
        <v>0</v>
      </c>
      <c r="AQ24" s="3">
        <v>0</v>
      </c>
      <c r="AR24" s="21">
        <v>0</v>
      </c>
      <c r="AS24" s="3">
        <v>0</v>
      </c>
      <c r="AT24" s="21">
        <v>0</v>
      </c>
      <c r="AU24" s="3">
        <v>0</v>
      </c>
      <c r="AV24" s="21">
        <v>0</v>
      </c>
      <c r="AW24" s="3">
        <v>0</v>
      </c>
      <c r="AX24" s="21">
        <f>100</f>
        <v>100</v>
      </c>
      <c r="AY24" s="3">
        <v>0</v>
      </c>
      <c r="AZ24" s="21">
        <v>2</v>
      </c>
      <c r="BA24" s="3">
        <v>0</v>
      </c>
      <c r="BB24" s="21">
        <v>0</v>
      </c>
      <c r="BC24" s="3">
        <v>0</v>
      </c>
      <c r="BD24" s="21">
        <v>0</v>
      </c>
      <c r="BE24" s="3">
        <v>0</v>
      </c>
      <c r="BF24" s="21">
        <v>0</v>
      </c>
      <c r="BG24" s="2">
        <f t="shared" si="3"/>
        <v>4348</v>
      </c>
      <c r="BH24" s="6">
        <v>50</v>
      </c>
      <c r="BI24" s="30">
        <f t="shared" si="7"/>
        <v>237500</v>
      </c>
      <c r="BJ24" s="30">
        <f t="shared" si="8"/>
        <v>20100</v>
      </c>
      <c r="BK24" s="30">
        <f t="shared" si="9"/>
        <v>217400</v>
      </c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 ht="15.75" customHeight="1" x14ac:dyDescent="0.2">
      <c r="A25" s="3" t="s">
        <v>282</v>
      </c>
      <c r="B25" s="27" t="s">
        <v>50</v>
      </c>
      <c r="C25" s="6">
        <f t="shared" si="0"/>
        <v>250</v>
      </c>
      <c r="D25" s="6">
        <f t="shared" si="1"/>
        <v>0</v>
      </c>
      <c r="E25" s="29">
        <f t="shared" si="2"/>
        <v>250</v>
      </c>
      <c r="F25" s="3" t="s">
        <v>283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1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1">
        <v>250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1">
        <v>0</v>
      </c>
      <c r="BC25" s="29">
        <v>0</v>
      </c>
      <c r="BD25" s="21">
        <v>0</v>
      </c>
      <c r="BE25" s="29">
        <v>0</v>
      </c>
      <c r="BF25" s="21">
        <v>0</v>
      </c>
      <c r="BG25" s="2">
        <f t="shared" si="3"/>
        <v>250</v>
      </c>
      <c r="BH25" s="37">
        <v>1.03</v>
      </c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</row>
    <row r="26" spans="1:83" ht="15.75" customHeight="1" x14ac:dyDescent="0.2">
      <c r="A26" s="3" t="s">
        <v>284</v>
      </c>
      <c r="B26" s="27" t="s">
        <v>50</v>
      </c>
      <c r="C26" s="6">
        <f t="shared" si="0"/>
        <v>100</v>
      </c>
      <c r="D26" s="6">
        <f t="shared" si="1"/>
        <v>0</v>
      </c>
      <c r="E26" s="29">
        <f t="shared" si="2"/>
        <v>100</v>
      </c>
      <c r="F26" s="3" t="s">
        <v>285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1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1">
        <v>100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1">
        <v>0</v>
      </c>
      <c r="BC26" s="29">
        <v>0</v>
      </c>
      <c r="BD26" s="21">
        <v>0</v>
      </c>
      <c r="BE26" s="29">
        <v>0</v>
      </c>
      <c r="BF26" s="21">
        <v>0</v>
      </c>
      <c r="BG26" s="2">
        <f t="shared" si="3"/>
        <v>100</v>
      </c>
      <c r="BH26" s="37">
        <v>3.78</v>
      </c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</row>
    <row r="27" spans="1:83" ht="15.75" customHeight="1" x14ac:dyDescent="0.2">
      <c r="A27" s="3" t="s">
        <v>286</v>
      </c>
      <c r="B27" s="27" t="s">
        <v>50</v>
      </c>
      <c r="C27" s="6">
        <f t="shared" si="0"/>
        <v>150</v>
      </c>
      <c r="D27" s="6">
        <f t="shared" si="1"/>
        <v>0</v>
      </c>
      <c r="E27" s="29">
        <f t="shared" si="2"/>
        <v>150</v>
      </c>
      <c r="F27" s="3" t="s">
        <v>287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1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1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1">
        <v>0</v>
      </c>
      <c r="AS27" s="21">
        <v>150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1">
        <v>0</v>
      </c>
      <c r="BC27" s="29">
        <v>0</v>
      </c>
      <c r="BD27" s="21">
        <v>0</v>
      </c>
      <c r="BE27" s="29">
        <v>0</v>
      </c>
      <c r="BF27" s="21">
        <v>0</v>
      </c>
      <c r="BG27" s="2">
        <f t="shared" si="3"/>
        <v>150</v>
      </c>
      <c r="BH27" s="37">
        <v>0.9</v>
      </c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</row>
    <row r="28" spans="1:83" ht="15.75" customHeight="1" x14ac:dyDescent="0.2">
      <c r="A28" s="6" t="s">
        <v>288</v>
      </c>
      <c r="B28" s="6" t="s">
        <v>50</v>
      </c>
      <c r="C28" s="6">
        <f t="shared" si="0"/>
        <v>1480</v>
      </c>
      <c r="D28" s="6">
        <f t="shared" si="1"/>
        <v>1230</v>
      </c>
      <c r="E28" s="6">
        <f t="shared" si="2"/>
        <v>250</v>
      </c>
      <c r="F28" s="6" t="s">
        <v>289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6">
        <v>0</v>
      </c>
      <c r="AH28" s="6">
        <v>0</v>
      </c>
      <c r="AI28" s="6">
        <v>1230</v>
      </c>
      <c r="AJ28" s="21">
        <v>0</v>
      </c>
      <c r="AK28" s="3">
        <v>0</v>
      </c>
      <c r="AL28" s="21">
        <v>0</v>
      </c>
      <c r="AM28" s="3">
        <v>0</v>
      </c>
      <c r="AN28" s="21">
        <v>0</v>
      </c>
      <c r="AO28" s="3">
        <v>0</v>
      </c>
      <c r="AP28" s="21">
        <v>0</v>
      </c>
      <c r="AQ28" s="3">
        <v>0</v>
      </c>
      <c r="AR28" s="21">
        <v>1230</v>
      </c>
      <c r="AS28" s="3">
        <v>250</v>
      </c>
      <c r="AT28" s="21">
        <v>0</v>
      </c>
      <c r="AU28" s="3">
        <v>0</v>
      </c>
      <c r="AV28" s="21">
        <v>0</v>
      </c>
      <c r="AW28" s="3">
        <v>0</v>
      </c>
      <c r="AX28" s="21">
        <v>0</v>
      </c>
      <c r="AY28" s="3">
        <v>0</v>
      </c>
      <c r="AZ28" s="21">
        <v>0</v>
      </c>
      <c r="BA28" s="3">
        <v>0</v>
      </c>
      <c r="BB28" s="21">
        <v>0</v>
      </c>
      <c r="BC28" s="3">
        <v>0</v>
      </c>
      <c r="BD28" s="21">
        <v>0</v>
      </c>
      <c r="BE28" s="3">
        <v>0</v>
      </c>
      <c r="BF28" s="21">
        <v>0</v>
      </c>
      <c r="BG28" s="2">
        <f t="shared" si="3"/>
        <v>250</v>
      </c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 ht="15.75" customHeight="1" x14ac:dyDescent="0.2">
      <c r="A29" s="6" t="s">
        <v>290</v>
      </c>
      <c r="B29" s="6" t="s">
        <v>50</v>
      </c>
      <c r="C29" s="6">
        <f t="shared" si="0"/>
        <v>34</v>
      </c>
      <c r="D29" s="6">
        <f t="shared" si="1"/>
        <v>34</v>
      </c>
      <c r="E29" s="6">
        <f t="shared" si="2"/>
        <v>0</v>
      </c>
      <c r="F29" s="6"/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6">
        <v>0</v>
      </c>
      <c r="AH29" s="6">
        <v>0</v>
      </c>
      <c r="AI29" s="6">
        <v>34</v>
      </c>
      <c r="AJ29" s="21">
        <v>0</v>
      </c>
      <c r="AK29" s="3">
        <v>0</v>
      </c>
      <c r="AL29" s="21">
        <v>0</v>
      </c>
      <c r="AM29" s="3">
        <v>0</v>
      </c>
      <c r="AN29" s="21">
        <v>0</v>
      </c>
      <c r="AO29" s="3">
        <v>0</v>
      </c>
      <c r="AP29" s="21">
        <v>0</v>
      </c>
      <c r="AQ29" s="3">
        <v>0</v>
      </c>
      <c r="AR29" s="21">
        <v>34</v>
      </c>
      <c r="AS29" s="3">
        <v>0</v>
      </c>
      <c r="AT29" s="21">
        <v>0</v>
      </c>
      <c r="AU29" s="3">
        <v>0</v>
      </c>
      <c r="AV29" s="21">
        <v>0</v>
      </c>
      <c r="AW29" s="3">
        <v>0</v>
      </c>
      <c r="AX29" s="21">
        <v>0</v>
      </c>
      <c r="AY29" s="3">
        <v>0</v>
      </c>
      <c r="AZ29" s="21">
        <v>0</v>
      </c>
      <c r="BA29" s="3">
        <v>0</v>
      </c>
      <c r="BB29" s="21">
        <v>0</v>
      </c>
      <c r="BC29" s="3">
        <v>0</v>
      </c>
      <c r="BD29" s="21">
        <v>0</v>
      </c>
      <c r="BE29" s="3">
        <v>0</v>
      </c>
      <c r="BF29" s="21">
        <v>0</v>
      </c>
      <c r="BG29" s="2">
        <f t="shared" si="3"/>
        <v>0</v>
      </c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 x14ac:dyDescent="0.2">
      <c r="A30" s="6" t="s">
        <v>291</v>
      </c>
      <c r="B30" s="6" t="s">
        <v>50</v>
      </c>
      <c r="C30" s="6">
        <f t="shared" si="0"/>
        <v>31</v>
      </c>
      <c r="D30" s="6">
        <f t="shared" si="1"/>
        <v>0</v>
      </c>
      <c r="E30" s="6">
        <f t="shared" si="2"/>
        <v>31</v>
      </c>
      <c r="F30" s="6" t="s">
        <v>292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25">
        <v>0</v>
      </c>
      <c r="N30" s="25">
        <v>0</v>
      </c>
      <c r="O30" s="25">
        <v>0</v>
      </c>
      <c r="P30" s="21">
        <v>0</v>
      </c>
      <c r="Q30" s="25">
        <v>0</v>
      </c>
      <c r="R30" s="21">
        <v>0</v>
      </c>
      <c r="S30" s="25">
        <v>0</v>
      </c>
      <c r="T30" s="21">
        <v>0</v>
      </c>
      <c r="U30" s="25">
        <v>0</v>
      </c>
      <c r="V30" s="21">
        <v>0</v>
      </c>
      <c r="W30" s="25">
        <v>0</v>
      </c>
      <c r="X30" s="21">
        <v>0</v>
      </c>
      <c r="Y30" s="25">
        <v>0</v>
      </c>
      <c r="Z30" s="21">
        <v>0</v>
      </c>
      <c r="AA30" s="29">
        <v>0</v>
      </c>
      <c r="AB30" s="29">
        <v>0</v>
      </c>
      <c r="AC30" s="21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1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1">
        <v>0</v>
      </c>
      <c r="AS30" s="21">
        <v>31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1">
        <v>0</v>
      </c>
      <c r="BC30" s="29">
        <v>0</v>
      </c>
      <c r="BD30" s="21">
        <v>0</v>
      </c>
      <c r="BE30" s="29">
        <v>0</v>
      </c>
      <c r="BF30" s="21">
        <v>0</v>
      </c>
      <c r="BG30" s="2">
        <f t="shared" si="3"/>
        <v>31</v>
      </c>
      <c r="BH30" s="6">
        <v>14.98</v>
      </c>
      <c r="BI30" s="6">
        <f t="shared" ref="BI30:BI39" si="11">C30*BH30</f>
        <v>464.38</v>
      </c>
      <c r="BJ30" s="6">
        <f t="shared" ref="BJ30:BJ39" si="12">D30*BH30</f>
        <v>0</v>
      </c>
      <c r="BK30" s="6">
        <f t="shared" ref="BK30:BK39" si="13">E30*BH30</f>
        <v>464.38</v>
      </c>
      <c r="BL30" s="18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 x14ac:dyDescent="0.2">
      <c r="A31" s="6" t="s">
        <v>293</v>
      </c>
      <c r="B31" s="6" t="s">
        <v>50</v>
      </c>
      <c r="C31" s="6">
        <f t="shared" si="0"/>
        <v>5</v>
      </c>
      <c r="D31" s="6">
        <f t="shared" si="1"/>
        <v>0</v>
      </c>
      <c r="E31" s="6">
        <f t="shared" si="2"/>
        <v>5</v>
      </c>
      <c r="F31" s="6" t="s">
        <v>294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25">
        <v>0</v>
      </c>
      <c r="N31" s="25">
        <v>0</v>
      </c>
      <c r="O31" s="25">
        <v>0</v>
      </c>
      <c r="P31" s="21">
        <v>0</v>
      </c>
      <c r="Q31" s="25">
        <v>0</v>
      </c>
      <c r="R31" s="21">
        <v>0</v>
      </c>
      <c r="S31" s="25">
        <v>0</v>
      </c>
      <c r="T31" s="21">
        <v>0</v>
      </c>
      <c r="U31" s="25">
        <v>0</v>
      </c>
      <c r="V31" s="21">
        <v>0</v>
      </c>
      <c r="W31" s="25">
        <v>0</v>
      </c>
      <c r="X31" s="21">
        <v>0</v>
      </c>
      <c r="Y31" s="25">
        <v>0</v>
      </c>
      <c r="Z31" s="21">
        <v>0</v>
      </c>
      <c r="AA31" s="29">
        <v>0</v>
      </c>
      <c r="AB31" s="29">
        <v>0</v>
      </c>
      <c r="AC31" s="21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1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1">
        <v>0</v>
      </c>
      <c r="AS31" s="21">
        <v>5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1">
        <v>0</v>
      </c>
      <c r="BC31" s="29">
        <v>0</v>
      </c>
      <c r="BD31" s="21">
        <v>0</v>
      </c>
      <c r="BE31" s="29">
        <v>0</v>
      </c>
      <c r="BF31" s="21">
        <v>0</v>
      </c>
      <c r="BG31" s="2">
        <f t="shared" si="3"/>
        <v>5</v>
      </c>
      <c r="BH31" s="6">
        <v>8.68</v>
      </c>
      <c r="BI31" s="6">
        <f t="shared" si="11"/>
        <v>43.4</v>
      </c>
      <c r="BJ31" s="6">
        <f t="shared" si="12"/>
        <v>0</v>
      </c>
      <c r="BK31" s="6">
        <f t="shared" si="13"/>
        <v>43.4</v>
      </c>
      <c r="BL31" s="18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:83" x14ac:dyDescent="0.2">
      <c r="A32" s="6" t="s">
        <v>295</v>
      </c>
      <c r="B32" s="6" t="s">
        <v>50</v>
      </c>
      <c r="C32" s="6">
        <f t="shared" si="0"/>
        <v>18</v>
      </c>
      <c r="D32" s="6">
        <f t="shared" si="1"/>
        <v>0</v>
      </c>
      <c r="E32" s="6">
        <f t="shared" si="2"/>
        <v>18</v>
      </c>
      <c r="F32" s="6" t="s">
        <v>296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25">
        <v>0</v>
      </c>
      <c r="N32" s="25">
        <v>0</v>
      </c>
      <c r="O32" s="25">
        <v>0</v>
      </c>
      <c r="P32" s="21">
        <v>0</v>
      </c>
      <c r="Q32" s="25">
        <v>0</v>
      </c>
      <c r="R32" s="21">
        <v>0</v>
      </c>
      <c r="S32" s="25">
        <v>0</v>
      </c>
      <c r="T32" s="21">
        <v>0</v>
      </c>
      <c r="U32" s="25">
        <v>0</v>
      </c>
      <c r="V32" s="21">
        <v>0</v>
      </c>
      <c r="W32" s="25">
        <v>0</v>
      </c>
      <c r="X32" s="21">
        <v>0</v>
      </c>
      <c r="Y32" s="25">
        <v>0</v>
      </c>
      <c r="Z32" s="21">
        <v>0</v>
      </c>
      <c r="AA32" s="29">
        <v>0</v>
      </c>
      <c r="AB32" s="29">
        <v>0</v>
      </c>
      <c r="AC32" s="21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1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1">
        <v>0</v>
      </c>
      <c r="AS32" s="21">
        <v>18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1">
        <v>0</v>
      </c>
      <c r="BC32" s="29">
        <v>0</v>
      </c>
      <c r="BD32" s="21">
        <v>0</v>
      </c>
      <c r="BE32" s="29">
        <v>0</v>
      </c>
      <c r="BF32" s="21">
        <v>0</v>
      </c>
      <c r="BG32" s="2">
        <f t="shared" si="3"/>
        <v>18</v>
      </c>
      <c r="BH32" s="6">
        <v>24.99</v>
      </c>
      <c r="BI32" s="6">
        <f t="shared" si="11"/>
        <v>449.82</v>
      </c>
      <c r="BJ32" s="6">
        <f t="shared" si="12"/>
        <v>0</v>
      </c>
      <c r="BK32" s="6">
        <f t="shared" si="13"/>
        <v>449.82</v>
      </c>
      <c r="BL32" s="18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:83" x14ac:dyDescent="0.2">
      <c r="A33" s="6" t="s">
        <v>297</v>
      </c>
      <c r="B33" s="6" t="s">
        <v>50</v>
      </c>
      <c r="C33" s="6">
        <f t="shared" si="0"/>
        <v>46</v>
      </c>
      <c r="D33" s="6">
        <f t="shared" si="1"/>
        <v>0</v>
      </c>
      <c r="E33" s="6">
        <f t="shared" si="2"/>
        <v>46</v>
      </c>
      <c r="F33" s="6" t="s">
        <v>298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25">
        <v>0</v>
      </c>
      <c r="N33" s="25">
        <v>0</v>
      </c>
      <c r="O33" s="25">
        <v>0</v>
      </c>
      <c r="P33" s="21">
        <v>0</v>
      </c>
      <c r="Q33" s="25">
        <v>0</v>
      </c>
      <c r="R33" s="21">
        <v>0</v>
      </c>
      <c r="S33" s="25">
        <v>0</v>
      </c>
      <c r="T33" s="21">
        <v>0</v>
      </c>
      <c r="U33" s="25">
        <v>0</v>
      </c>
      <c r="V33" s="21">
        <v>0</v>
      </c>
      <c r="W33" s="25">
        <v>0</v>
      </c>
      <c r="X33" s="21">
        <v>0</v>
      </c>
      <c r="Y33" s="25">
        <v>0</v>
      </c>
      <c r="Z33" s="21">
        <v>0</v>
      </c>
      <c r="AA33" s="29">
        <v>0</v>
      </c>
      <c r="AB33" s="29">
        <v>0</v>
      </c>
      <c r="AC33" s="21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1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1">
        <v>0</v>
      </c>
      <c r="AS33" s="21">
        <v>46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1">
        <v>0</v>
      </c>
      <c r="BC33" s="29">
        <v>0</v>
      </c>
      <c r="BD33" s="21">
        <v>0</v>
      </c>
      <c r="BE33" s="29">
        <v>0</v>
      </c>
      <c r="BF33" s="21">
        <v>0</v>
      </c>
      <c r="BG33" s="2">
        <f t="shared" si="3"/>
        <v>46</v>
      </c>
      <c r="BH33" s="6">
        <v>9.99</v>
      </c>
      <c r="BI33" s="6">
        <f t="shared" si="11"/>
        <v>459.54</v>
      </c>
      <c r="BJ33" s="6">
        <f t="shared" si="12"/>
        <v>0</v>
      </c>
      <c r="BK33" s="6">
        <f t="shared" si="13"/>
        <v>459.54</v>
      </c>
      <c r="BL33" s="18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:83" x14ac:dyDescent="0.2">
      <c r="A34" s="6" t="s">
        <v>299</v>
      </c>
      <c r="B34" s="6" t="s">
        <v>50</v>
      </c>
      <c r="C34" s="6">
        <f t="shared" si="0"/>
        <v>15</v>
      </c>
      <c r="D34" s="6">
        <f t="shared" si="1"/>
        <v>0</v>
      </c>
      <c r="E34" s="6">
        <f t="shared" si="2"/>
        <v>15</v>
      </c>
      <c r="F34" s="6" t="s">
        <v>300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25">
        <v>0</v>
      </c>
      <c r="N34" s="25">
        <v>0</v>
      </c>
      <c r="O34" s="25">
        <v>0</v>
      </c>
      <c r="P34" s="21">
        <v>0</v>
      </c>
      <c r="Q34" s="25">
        <v>0</v>
      </c>
      <c r="R34" s="21">
        <v>0</v>
      </c>
      <c r="S34" s="25">
        <v>0</v>
      </c>
      <c r="T34" s="21">
        <v>0</v>
      </c>
      <c r="U34" s="25">
        <v>0</v>
      </c>
      <c r="V34" s="21">
        <v>0</v>
      </c>
      <c r="W34" s="25">
        <v>0</v>
      </c>
      <c r="X34" s="21">
        <v>0</v>
      </c>
      <c r="Y34" s="25">
        <v>0</v>
      </c>
      <c r="Z34" s="21">
        <v>0</v>
      </c>
      <c r="AA34" s="29">
        <v>0</v>
      </c>
      <c r="AB34" s="29">
        <v>0</v>
      </c>
      <c r="AC34" s="21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1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1">
        <v>0</v>
      </c>
      <c r="AS34" s="21">
        <v>15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1">
        <v>0</v>
      </c>
      <c r="BC34" s="29">
        <v>0</v>
      </c>
      <c r="BD34" s="21">
        <v>0</v>
      </c>
      <c r="BE34" s="29">
        <v>0</v>
      </c>
      <c r="BF34" s="21">
        <v>0</v>
      </c>
      <c r="BG34" s="2">
        <f t="shared" si="3"/>
        <v>15</v>
      </c>
      <c r="BH34" s="6">
        <v>9.99</v>
      </c>
      <c r="BI34" s="6">
        <f t="shared" si="11"/>
        <v>149.85</v>
      </c>
      <c r="BJ34" s="6">
        <f t="shared" si="12"/>
        <v>0</v>
      </c>
      <c r="BK34" s="6">
        <f t="shared" si="13"/>
        <v>149.85</v>
      </c>
      <c r="BL34" s="18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:83" x14ac:dyDescent="0.2">
      <c r="A35" s="6" t="s">
        <v>301</v>
      </c>
      <c r="B35" s="6" t="s">
        <v>50</v>
      </c>
      <c r="C35" s="6">
        <f t="shared" si="0"/>
        <v>5</v>
      </c>
      <c r="D35" s="6">
        <f t="shared" si="1"/>
        <v>0</v>
      </c>
      <c r="E35" s="6">
        <f t="shared" si="2"/>
        <v>5</v>
      </c>
      <c r="F35" s="6" t="s">
        <v>302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25">
        <v>0</v>
      </c>
      <c r="N35" s="25">
        <v>0</v>
      </c>
      <c r="O35" s="25">
        <v>0</v>
      </c>
      <c r="P35" s="21">
        <v>0</v>
      </c>
      <c r="Q35" s="25">
        <v>0</v>
      </c>
      <c r="R35" s="21">
        <v>0</v>
      </c>
      <c r="S35" s="25">
        <v>0</v>
      </c>
      <c r="T35" s="21">
        <v>0</v>
      </c>
      <c r="U35" s="25">
        <v>0</v>
      </c>
      <c r="V35" s="21">
        <v>0</v>
      </c>
      <c r="W35" s="25">
        <v>0</v>
      </c>
      <c r="X35" s="21">
        <v>0</v>
      </c>
      <c r="Y35" s="25">
        <v>0</v>
      </c>
      <c r="Z35" s="21">
        <v>0</v>
      </c>
      <c r="AA35" s="29">
        <v>0</v>
      </c>
      <c r="AB35" s="29">
        <v>0</v>
      </c>
      <c r="AC35" s="21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1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1">
        <v>0</v>
      </c>
      <c r="AS35" s="21">
        <v>5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1">
        <v>0</v>
      </c>
      <c r="BC35" s="29">
        <v>0</v>
      </c>
      <c r="BD35" s="21">
        <v>0</v>
      </c>
      <c r="BE35" s="29">
        <v>0</v>
      </c>
      <c r="BF35" s="21">
        <v>0</v>
      </c>
      <c r="BG35" s="2">
        <f t="shared" si="3"/>
        <v>5</v>
      </c>
      <c r="BH35" s="6">
        <v>15.99</v>
      </c>
      <c r="BI35" s="6">
        <f t="shared" si="11"/>
        <v>79.95</v>
      </c>
      <c r="BJ35" s="6">
        <f t="shared" si="12"/>
        <v>0</v>
      </c>
      <c r="BK35" s="6">
        <f t="shared" si="13"/>
        <v>79.95</v>
      </c>
      <c r="BL35" s="18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:83" x14ac:dyDescent="0.2">
      <c r="A36" s="6" t="s">
        <v>303</v>
      </c>
      <c r="B36" s="6" t="s">
        <v>50</v>
      </c>
      <c r="C36" s="6">
        <f t="shared" si="0"/>
        <v>141</v>
      </c>
      <c r="D36" s="6">
        <f t="shared" si="1"/>
        <v>0</v>
      </c>
      <c r="E36" s="6">
        <f t="shared" si="2"/>
        <v>141</v>
      </c>
      <c r="F36" s="6" t="s">
        <v>304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25">
        <v>0</v>
      </c>
      <c r="N36" s="25">
        <v>0</v>
      </c>
      <c r="O36" s="25">
        <v>0</v>
      </c>
      <c r="P36" s="21">
        <v>0</v>
      </c>
      <c r="Q36" s="25">
        <v>0</v>
      </c>
      <c r="R36" s="21">
        <v>0</v>
      </c>
      <c r="S36" s="25">
        <v>0</v>
      </c>
      <c r="T36" s="21">
        <v>0</v>
      </c>
      <c r="U36" s="25">
        <v>0</v>
      </c>
      <c r="V36" s="21">
        <v>0</v>
      </c>
      <c r="W36" s="25">
        <v>0</v>
      </c>
      <c r="X36" s="21">
        <v>0</v>
      </c>
      <c r="Y36" s="25">
        <v>0</v>
      </c>
      <c r="Z36" s="21">
        <v>0</v>
      </c>
      <c r="AA36" s="29">
        <v>0</v>
      </c>
      <c r="AB36" s="29">
        <v>0</v>
      </c>
      <c r="AC36" s="21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0</v>
      </c>
      <c r="AI36" s="21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1">
        <v>0</v>
      </c>
      <c r="AS36" s="21">
        <v>141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1">
        <v>0</v>
      </c>
      <c r="BC36" s="29">
        <v>0</v>
      </c>
      <c r="BD36" s="21">
        <v>0</v>
      </c>
      <c r="BE36" s="29">
        <v>0</v>
      </c>
      <c r="BF36" s="21">
        <v>0</v>
      </c>
      <c r="BG36" s="2">
        <f t="shared" si="3"/>
        <v>141</v>
      </c>
      <c r="BH36" s="6">
        <v>0.89</v>
      </c>
      <c r="BI36" s="6">
        <f t="shared" si="11"/>
        <v>125.49</v>
      </c>
      <c r="BJ36" s="6">
        <f t="shared" si="12"/>
        <v>0</v>
      </c>
      <c r="BK36" s="6">
        <f t="shared" si="13"/>
        <v>125.49</v>
      </c>
      <c r="BL36" s="18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:83" x14ac:dyDescent="0.2">
      <c r="A37" s="6" t="s">
        <v>305</v>
      </c>
      <c r="B37" s="6" t="s">
        <v>50</v>
      </c>
      <c r="C37" s="6">
        <f t="shared" si="0"/>
        <v>30</v>
      </c>
      <c r="D37" s="6">
        <f t="shared" si="1"/>
        <v>200</v>
      </c>
      <c r="E37" s="6">
        <f t="shared" si="2"/>
        <v>-170</v>
      </c>
      <c r="F37" s="6" t="s">
        <v>306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25">
        <v>0</v>
      </c>
      <c r="N37" s="25">
        <v>0</v>
      </c>
      <c r="O37" s="25">
        <v>0</v>
      </c>
      <c r="P37" s="21">
        <v>0</v>
      </c>
      <c r="Q37" s="25">
        <v>0</v>
      </c>
      <c r="R37" s="21">
        <v>0</v>
      </c>
      <c r="S37" s="25">
        <v>0</v>
      </c>
      <c r="T37" s="21">
        <v>0</v>
      </c>
      <c r="U37" s="25">
        <v>0</v>
      </c>
      <c r="V37" s="21">
        <v>0</v>
      </c>
      <c r="W37" s="25">
        <v>0</v>
      </c>
      <c r="X37" s="21">
        <v>0</v>
      </c>
      <c r="Y37" s="25">
        <v>0</v>
      </c>
      <c r="Z37" s="21">
        <v>0</v>
      </c>
      <c r="AA37" s="29">
        <v>0</v>
      </c>
      <c r="AB37" s="29">
        <v>0</v>
      </c>
      <c r="AC37" s="21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1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1">
        <v>0</v>
      </c>
      <c r="AS37" s="21">
        <v>30</v>
      </c>
      <c r="AT37" s="29">
        <v>0</v>
      </c>
      <c r="AU37" s="29">
        <v>0</v>
      </c>
      <c r="AV37" s="29">
        <v>0</v>
      </c>
      <c r="AW37" s="29">
        <v>0</v>
      </c>
      <c r="AX37" s="21">
        <v>200</v>
      </c>
      <c r="AY37" s="29">
        <v>0</v>
      </c>
      <c r="AZ37" s="29">
        <v>0</v>
      </c>
      <c r="BA37" s="29">
        <v>0</v>
      </c>
      <c r="BB37" s="21">
        <v>0</v>
      </c>
      <c r="BC37" s="29">
        <v>0</v>
      </c>
      <c r="BD37" s="21">
        <v>0</v>
      </c>
      <c r="BE37" s="29">
        <v>0</v>
      </c>
      <c r="BF37" s="21">
        <v>0</v>
      </c>
      <c r="BG37" s="2">
        <f t="shared" si="3"/>
        <v>-170</v>
      </c>
      <c r="BH37" s="6">
        <v>2.9</v>
      </c>
      <c r="BI37" s="6">
        <f t="shared" si="11"/>
        <v>87</v>
      </c>
      <c r="BJ37" s="6">
        <f t="shared" si="12"/>
        <v>580</v>
      </c>
      <c r="BK37" s="6">
        <f t="shared" si="13"/>
        <v>-493</v>
      </c>
      <c r="BL37" s="18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</row>
    <row r="38" spans="1:83" x14ac:dyDescent="0.2">
      <c r="A38" s="6" t="s">
        <v>307</v>
      </c>
      <c r="B38" s="6" t="s">
        <v>50</v>
      </c>
      <c r="C38" s="6">
        <f t="shared" si="0"/>
        <v>1692</v>
      </c>
      <c r="D38" s="6">
        <f t="shared" si="1"/>
        <v>50</v>
      </c>
      <c r="E38" s="6">
        <f t="shared" si="2"/>
        <v>1642</v>
      </c>
      <c r="F38" s="6" t="s">
        <v>308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25">
        <v>0</v>
      </c>
      <c r="N38" s="25">
        <v>0</v>
      </c>
      <c r="O38" s="25">
        <v>0</v>
      </c>
      <c r="P38" s="21">
        <v>0</v>
      </c>
      <c r="Q38" s="25">
        <v>0</v>
      </c>
      <c r="R38" s="21">
        <v>0</v>
      </c>
      <c r="S38" s="25">
        <v>0</v>
      </c>
      <c r="T38" s="21">
        <v>0</v>
      </c>
      <c r="U38" s="25">
        <v>0</v>
      </c>
      <c r="V38" s="21">
        <v>0</v>
      </c>
      <c r="W38" s="25">
        <v>0</v>
      </c>
      <c r="X38" s="21">
        <v>0</v>
      </c>
      <c r="Y38" s="21">
        <v>1593</v>
      </c>
      <c r="Z38" s="21">
        <v>0</v>
      </c>
      <c r="AA38" s="29">
        <v>0</v>
      </c>
      <c r="AB38" s="29">
        <v>0</v>
      </c>
      <c r="AC38" s="21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0</v>
      </c>
      <c r="AI38" s="21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1">
        <v>0</v>
      </c>
      <c r="AS38" s="21">
        <v>99</v>
      </c>
      <c r="AT38" s="29">
        <v>0</v>
      </c>
      <c r="AU38" s="29">
        <v>0</v>
      </c>
      <c r="AV38" s="29">
        <v>0</v>
      </c>
      <c r="AW38" s="29">
        <v>0</v>
      </c>
      <c r="AX38" s="29">
        <v>0</v>
      </c>
      <c r="AY38" s="29">
        <v>0</v>
      </c>
      <c r="AZ38" s="21">
        <v>50</v>
      </c>
      <c r="BA38" s="29">
        <v>0</v>
      </c>
      <c r="BB38" s="21">
        <v>0</v>
      </c>
      <c r="BC38" s="29">
        <v>0</v>
      </c>
      <c r="BD38" s="21">
        <v>0</v>
      </c>
      <c r="BE38" s="29">
        <v>0</v>
      </c>
      <c r="BF38" s="21">
        <v>0</v>
      </c>
      <c r="BG38" s="2">
        <f t="shared" si="3"/>
        <v>1642</v>
      </c>
      <c r="BH38" s="6">
        <v>4.0999999999999996</v>
      </c>
      <c r="BI38" s="6">
        <f t="shared" si="11"/>
        <v>6937.2</v>
      </c>
      <c r="BJ38" s="6">
        <f t="shared" si="12"/>
        <v>204.99999999999997</v>
      </c>
      <c r="BK38" s="6">
        <f t="shared" si="13"/>
        <v>6732.2</v>
      </c>
      <c r="BL38" s="18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</row>
    <row r="39" spans="1:83" x14ac:dyDescent="0.2">
      <c r="A39" s="6" t="s">
        <v>309</v>
      </c>
      <c r="B39" s="6" t="s">
        <v>310</v>
      </c>
      <c r="C39" s="6">
        <f t="shared" si="0"/>
        <v>1</v>
      </c>
      <c r="D39" s="6">
        <f t="shared" si="1"/>
        <v>0</v>
      </c>
      <c r="E39" s="6">
        <f t="shared" si="2"/>
        <v>1</v>
      </c>
      <c r="F39" s="6" t="s">
        <v>311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25">
        <v>0</v>
      </c>
      <c r="N39" s="25">
        <v>0</v>
      </c>
      <c r="O39" s="25">
        <v>0</v>
      </c>
      <c r="P39" s="21">
        <v>0</v>
      </c>
      <c r="Q39" s="25">
        <v>0</v>
      </c>
      <c r="R39" s="21">
        <v>0</v>
      </c>
      <c r="S39" s="25">
        <v>0</v>
      </c>
      <c r="T39" s="21">
        <v>0</v>
      </c>
      <c r="U39" s="25">
        <v>0</v>
      </c>
      <c r="V39" s="21">
        <v>0</v>
      </c>
      <c r="W39" s="25">
        <v>0</v>
      </c>
      <c r="X39" s="21">
        <v>0</v>
      </c>
      <c r="Y39" s="25">
        <v>0</v>
      </c>
      <c r="Z39" s="21">
        <v>0</v>
      </c>
      <c r="AA39" s="29">
        <v>0</v>
      </c>
      <c r="AB39" s="29">
        <v>0</v>
      </c>
      <c r="AC39" s="21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1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1">
        <v>0</v>
      </c>
      <c r="AS39" s="21">
        <v>1</v>
      </c>
      <c r="AT39" s="29">
        <v>0</v>
      </c>
      <c r="AU39" s="29">
        <v>0</v>
      </c>
      <c r="AV39" s="29">
        <v>0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1">
        <v>0</v>
      </c>
      <c r="BC39" s="29">
        <v>0</v>
      </c>
      <c r="BD39" s="21">
        <v>0</v>
      </c>
      <c r="BE39" s="29">
        <v>0</v>
      </c>
      <c r="BF39" s="21">
        <v>0</v>
      </c>
      <c r="BG39" s="2">
        <f t="shared" si="3"/>
        <v>1</v>
      </c>
      <c r="BH39" s="6">
        <v>25.9</v>
      </c>
      <c r="BI39" s="6">
        <f t="shared" si="11"/>
        <v>25.9</v>
      </c>
      <c r="BJ39" s="6">
        <f t="shared" si="12"/>
        <v>0</v>
      </c>
      <c r="BK39" s="6">
        <f t="shared" si="13"/>
        <v>25.9</v>
      </c>
      <c r="BL39" s="18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</row>
    <row r="40" spans="1:83" x14ac:dyDescent="0.2">
      <c r="A40" s="3" t="s">
        <v>312</v>
      </c>
      <c r="B40" s="27" t="s">
        <v>50</v>
      </c>
      <c r="C40" s="6">
        <f t="shared" si="0"/>
        <v>50</v>
      </c>
      <c r="D40" s="6">
        <f t="shared" si="1"/>
        <v>50</v>
      </c>
      <c r="E40" s="29">
        <f t="shared" si="2"/>
        <v>0</v>
      </c>
      <c r="F40" s="3" t="s">
        <v>313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5">
        <v>0</v>
      </c>
      <c r="N40" s="25">
        <v>0</v>
      </c>
      <c r="O40" s="25">
        <v>0</v>
      </c>
      <c r="P40" s="29">
        <v>0</v>
      </c>
      <c r="Q40" s="25">
        <v>0</v>
      </c>
      <c r="R40" s="29">
        <v>0</v>
      </c>
      <c r="S40" s="25">
        <v>0</v>
      </c>
      <c r="T40" s="29">
        <v>0</v>
      </c>
      <c r="U40" s="25">
        <v>0</v>
      </c>
      <c r="V40" s="29">
        <v>0</v>
      </c>
      <c r="W40" s="25">
        <v>0</v>
      </c>
      <c r="X40" s="29">
        <v>0</v>
      </c>
      <c r="Y40" s="25">
        <v>0</v>
      </c>
      <c r="Z40" s="29">
        <v>0</v>
      </c>
      <c r="AA40" s="29">
        <v>0</v>
      </c>
      <c r="AB40" s="29">
        <v>0</v>
      </c>
      <c r="AC40" s="21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1">
        <v>50</v>
      </c>
      <c r="AT40" s="29">
        <v>0</v>
      </c>
      <c r="AU40" s="29">
        <v>0</v>
      </c>
      <c r="AV40" s="29">
        <v>0</v>
      </c>
      <c r="AW40" s="29">
        <v>0</v>
      </c>
      <c r="AX40" s="29">
        <v>0</v>
      </c>
      <c r="AY40" s="29">
        <v>0</v>
      </c>
      <c r="AZ40" s="21">
        <v>50</v>
      </c>
      <c r="BA40" s="29">
        <v>0</v>
      </c>
      <c r="BB40" s="21">
        <v>0</v>
      </c>
      <c r="BC40" s="29">
        <v>0</v>
      </c>
      <c r="BD40" s="21">
        <v>0</v>
      </c>
      <c r="BE40" s="29">
        <v>0</v>
      </c>
      <c r="BF40" s="21">
        <v>0</v>
      </c>
      <c r="BG40" s="2">
        <f t="shared" si="3"/>
        <v>0</v>
      </c>
      <c r="BH40" s="37">
        <v>2.9</v>
      </c>
      <c r="BI40" s="38"/>
      <c r="BJ40" s="38"/>
      <c r="BK40" s="38"/>
      <c r="BL40" s="35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ht="15.75" customHeight="1" x14ac:dyDescent="0.2">
      <c r="A41" s="3" t="s">
        <v>314</v>
      </c>
      <c r="B41" s="3" t="s">
        <v>50</v>
      </c>
      <c r="C41" s="6">
        <f t="shared" si="0"/>
        <v>100</v>
      </c>
      <c r="D41" s="6">
        <f t="shared" si="1"/>
        <v>100</v>
      </c>
      <c r="E41" s="25">
        <f t="shared" si="2"/>
        <v>0</v>
      </c>
      <c r="F41" s="3" t="s">
        <v>313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1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1">
        <v>100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1">
        <v>100</v>
      </c>
      <c r="BA41" s="25">
        <v>0</v>
      </c>
      <c r="BB41" s="21">
        <v>0</v>
      </c>
      <c r="BC41" s="25">
        <v>0</v>
      </c>
      <c r="BD41" s="21">
        <v>0</v>
      </c>
      <c r="BE41" s="25">
        <v>0</v>
      </c>
      <c r="BF41" s="21">
        <v>0</v>
      </c>
      <c r="BG41" s="2">
        <f t="shared" si="3"/>
        <v>0</v>
      </c>
      <c r="BH41" s="37">
        <v>0.17</v>
      </c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</row>
    <row r="42" spans="1:83" ht="15.75" customHeight="1" x14ac:dyDescent="0.2">
      <c r="A42" s="3" t="s">
        <v>315</v>
      </c>
      <c r="B42" s="3" t="s">
        <v>316</v>
      </c>
      <c r="C42" s="6">
        <f t="shared" si="0"/>
        <v>1</v>
      </c>
      <c r="D42" s="6">
        <f t="shared" si="1"/>
        <v>0</v>
      </c>
      <c r="E42" s="25">
        <f t="shared" si="2"/>
        <v>1</v>
      </c>
      <c r="F42" s="3" t="s">
        <v>311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1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1">
        <v>1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1">
        <v>0</v>
      </c>
      <c r="BC42" s="25">
        <v>0</v>
      </c>
      <c r="BD42" s="21">
        <v>0</v>
      </c>
      <c r="BE42" s="25">
        <v>0</v>
      </c>
      <c r="BF42" s="21">
        <v>0</v>
      </c>
      <c r="BG42" s="2">
        <f t="shared" si="3"/>
        <v>1</v>
      </c>
      <c r="BH42" s="37">
        <v>0.1</v>
      </c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</row>
    <row r="43" spans="1:83" ht="15.75" customHeight="1" x14ac:dyDescent="0.2">
      <c r="A43" s="3" t="s">
        <v>317</v>
      </c>
      <c r="B43" s="3" t="s">
        <v>316</v>
      </c>
      <c r="C43" s="6">
        <f t="shared" si="0"/>
        <v>5</v>
      </c>
      <c r="D43" s="6">
        <f t="shared" si="1"/>
        <v>0</v>
      </c>
      <c r="E43" s="25">
        <f t="shared" si="2"/>
        <v>5</v>
      </c>
      <c r="F43" s="3" t="s">
        <v>302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1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1">
        <v>5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1">
        <v>0</v>
      </c>
      <c r="BC43" s="25">
        <v>0</v>
      </c>
      <c r="BD43" s="21">
        <v>0</v>
      </c>
      <c r="BE43" s="25">
        <v>0</v>
      </c>
      <c r="BF43" s="21">
        <v>0</v>
      </c>
      <c r="BG43" s="2">
        <f t="shared" si="3"/>
        <v>5</v>
      </c>
      <c r="BH43" s="37">
        <v>0.25</v>
      </c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</row>
    <row r="44" spans="1:83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  <row r="45" spans="1:83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</row>
    <row r="46" spans="1:83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</row>
    <row r="47" spans="1:83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1:83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</row>
    <row r="49" spans="1:83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1:83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</row>
    <row r="51" spans="1:83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</row>
    <row r="52" spans="1:83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</row>
    <row r="53" spans="1:83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</row>
    <row r="54" spans="1:83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</row>
    <row r="55" spans="1:83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</row>
    <row r="56" spans="1:83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</row>
    <row r="57" spans="1:83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</row>
    <row r="58" spans="1:83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</row>
    <row r="59" spans="1:83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</row>
    <row r="60" spans="1:83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</row>
    <row r="61" spans="1:83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</row>
    <row r="62" spans="1:83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</row>
    <row r="63" spans="1:83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 spans="1:83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</row>
    <row r="65" spans="1:83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</row>
    <row r="66" spans="1:83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</row>
    <row r="67" spans="1:83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</row>
    <row r="68" spans="1:83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</row>
    <row r="69" spans="1:83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</row>
    <row r="70" spans="1:83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</row>
    <row r="71" spans="1:83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</row>
    <row r="72" spans="1:83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</row>
    <row r="73" spans="1:83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</row>
    <row r="74" spans="1:83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1:83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1:83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</row>
    <row r="77" spans="1:83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</row>
    <row r="78" spans="1:83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</row>
    <row r="80" spans="1:83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</row>
    <row r="81" spans="1:83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</row>
    <row r="82" spans="1:83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</row>
    <row r="83" spans="1:83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</row>
    <row r="84" spans="1:83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</row>
    <row r="85" spans="1:83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</row>
    <row r="86" spans="1:83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</row>
    <row r="87" spans="1:83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1:83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1:83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1:83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1:83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</row>
    <row r="92" spans="1:83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</row>
    <row r="93" spans="1:83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</row>
    <row r="94" spans="1:83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</row>
    <row r="95" spans="1:83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</row>
    <row r="96" spans="1:83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</row>
    <row r="97" spans="1:83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</row>
    <row r="98" spans="1:83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</row>
    <row r="99" spans="1:83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</row>
    <row r="100" spans="1:83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1:83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</row>
    <row r="102" spans="1:83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</row>
    <row r="103" spans="1:83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1:83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</row>
    <row r="105" spans="1:83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</row>
    <row r="106" spans="1:83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</row>
    <row r="107" spans="1:83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</row>
    <row r="108" spans="1:83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</row>
    <row r="109" spans="1:83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</row>
    <row r="110" spans="1:83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</row>
    <row r="111" spans="1:83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</row>
    <row r="112" spans="1:83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</row>
    <row r="113" spans="1:83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</row>
    <row r="114" spans="1:83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</row>
    <row r="115" spans="1:83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</row>
    <row r="116" spans="1:83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</row>
    <row r="117" spans="1:83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</row>
    <row r="118" spans="1:83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</row>
    <row r="119" spans="1:83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</row>
    <row r="120" spans="1:83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</row>
    <row r="121" spans="1:83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</row>
    <row r="122" spans="1:83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</row>
    <row r="123" spans="1:83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</row>
    <row r="124" spans="1:83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</row>
    <row r="125" spans="1:83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</row>
    <row r="126" spans="1:83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</row>
    <row r="127" spans="1:83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</row>
    <row r="128" spans="1:83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</row>
    <row r="129" spans="1:83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</row>
    <row r="130" spans="1:83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</row>
    <row r="131" spans="1:83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</row>
    <row r="132" spans="1:83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</row>
    <row r="133" spans="1:83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</row>
    <row r="134" spans="1:83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</row>
    <row r="135" spans="1:83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</row>
    <row r="136" spans="1:8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</row>
    <row r="137" spans="1:8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</row>
    <row r="138" spans="1:8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</row>
    <row r="139" spans="1:8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</row>
    <row r="140" spans="1:8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</row>
    <row r="141" spans="1:8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</row>
    <row r="142" spans="1:8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</row>
    <row r="143" spans="1:8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</row>
    <row r="144" spans="1:8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</row>
    <row r="145" spans="1:8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</row>
    <row r="146" spans="1:8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</row>
    <row r="147" spans="1:8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</row>
    <row r="148" spans="1:8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</row>
    <row r="149" spans="1:8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</row>
    <row r="150" spans="1:8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</row>
    <row r="151" spans="1:8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</row>
    <row r="152" spans="1:8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</row>
    <row r="153" spans="1:8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</row>
    <row r="154" spans="1:8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</row>
    <row r="155" spans="1:8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</row>
    <row r="156" spans="1:8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</row>
    <row r="157" spans="1:8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</row>
    <row r="158" spans="1:8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</row>
    <row r="159" spans="1:8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</row>
    <row r="160" spans="1:8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</row>
    <row r="161" spans="1:8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</row>
    <row r="162" spans="1:8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</row>
    <row r="163" spans="1:8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</row>
    <row r="164" spans="1:8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</row>
    <row r="165" spans="1:8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</row>
    <row r="166" spans="1:8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</row>
    <row r="167" spans="1:8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</row>
    <row r="168" spans="1:8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</row>
    <row r="169" spans="1:8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</row>
    <row r="170" spans="1:8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</row>
    <row r="171" spans="1:8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</row>
    <row r="172" spans="1:8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</row>
    <row r="173" spans="1:8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</row>
    <row r="174" spans="1:8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</row>
    <row r="175" spans="1:8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</row>
    <row r="176" spans="1:8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</row>
    <row r="177" spans="1:8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</row>
    <row r="178" spans="1:8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</row>
    <row r="179" spans="1:8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</row>
    <row r="180" spans="1:8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</row>
    <row r="181" spans="1:8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</row>
    <row r="182" spans="1:8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</row>
    <row r="183" spans="1:8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</row>
    <row r="184" spans="1:8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</row>
    <row r="185" spans="1:8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</row>
    <row r="186" spans="1:8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</row>
    <row r="187" spans="1:8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</row>
    <row r="188" spans="1:8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</row>
    <row r="189" spans="1:8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</row>
    <row r="190" spans="1:8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</row>
    <row r="191" spans="1:8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</row>
    <row r="192" spans="1:8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</row>
    <row r="193" spans="1:8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</row>
    <row r="194" spans="1:8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</row>
    <row r="195" spans="1:8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</row>
    <row r="196" spans="1:8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</row>
    <row r="197" spans="1:8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</row>
    <row r="198" spans="1:8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</row>
    <row r="199" spans="1:8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</row>
    <row r="200" spans="1:8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</row>
    <row r="201" spans="1:8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</row>
    <row r="202" spans="1:8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</row>
    <row r="203" spans="1:8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</row>
    <row r="204" spans="1:8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</row>
    <row r="205" spans="1:8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</row>
    <row r="206" spans="1:8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</row>
    <row r="207" spans="1:8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</row>
    <row r="208" spans="1:8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</row>
    <row r="209" spans="1:8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</row>
    <row r="210" spans="1:8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</row>
    <row r="211" spans="1:8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</row>
    <row r="212" spans="1:8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</row>
    <row r="213" spans="1:8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</row>
    <row r="214" spans="1:8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</row>
    <row r="215" spans="1:8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</row>
    <row r="216" spans="1:8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</row>
    <row r="217" spans="1:8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</row>
    <row r="218" spans="1:8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</row>
    <row r="219" spans="1:8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</row>
    <row r="220" spans="1:8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</row>
    <row r="221" spans="1:8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</row>
    <row r="222" spans="1:8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</row>
    <row r="223" spans="1:8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</row>
    <row r="224" spans="1:8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</row>
    <row r="225" spans="1:8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</row>
    <row r="226" spans="1:8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</row>
    <row r="227" spans="1:8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</row>
    <row r="228" spans="1:8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</row>
    <row r="229" spans="1:8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1:8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</row>
    <row r="231" spans="1:8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</row>
    <row r="232" spans="1:8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</row>
    <row r="233" spans="1:8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</row>
    <row r="234" spans="1:8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</row>
    <row r="235" spans="1:8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</row>
    <row r="236" spans="1:8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</row>
    <row r="237" spans="1:8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</row>
    <row r="239" spans="1:8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</row>
    <row r="240" spans="1:8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</row>
    <row r="241" spans="1:8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</row>
    <row r="242" spans="1:8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</row>
    <row r="243" spans="1:8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</row>
    <row r="244" spans="1:8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</row>
    <row r="245" spans="1:8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</row>
    <row r="246" spans="1:8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</row>
    <row r="247" spans="1:8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</row>
    <row r="248" spans="1:8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</row>
    <row r="249" spans="1:8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</row>
    <row r="250" spans="1:8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</row>
    <row r="251" spans="1:8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</row>
    <row r="252" spans="1:8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</row>
    <row r="253" spans="1:8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1:8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</row>
    <row r="255" spans="1:8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</row>
    <row r="256" spans="1:8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</row>
    <row r="257" spans="1:8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</row>
    <row r="258" spans="1:8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</row>
    <row r="259" spans="1:8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</row>
    <row r="260" spans="1:8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</row>
    <row r="261" spans="1:8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</row>
    <row r="262" spans="1:8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</row>
    <row r="263" spans="1:8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</row>
    <row r="264" spans="1:8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</row>
    <row r="265" spans="1:8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</row>
    <row r="266" spans="1:8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</row>
    <row r="267" spans="1:8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</row>
    <row r="268" spans="1:8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</row>
    <row r="269" spans="1:8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</row>
    <row r="270" spans="1:8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</row>
    <row r="271" spans="1:8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</row>
    <row r="272" spans="1:8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</row>
    <row r="273" spans="1:8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</row>
    <row r="274" spans="1:8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</row>
    <row r="275" spans="1:8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</row>
    <row r="276" spans="1:8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</row>
    <row r="277" spans="1:8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</row>
    <row r="278" spans="1:8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1:8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</row>
    <row r="280" spans="1:8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</row>
    <row r="281" spans="1:8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</row>
    <row r="282" spans="1:8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</row>
    <row r="283" spans="1:8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</row>
    <row r="284" spans="1:8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</row>
    <row r="285" spans="1:8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</row>
    <row r="286" spans="1:8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</row>
    <row r="287" spans="1:8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</row>
    <row r="288" spans="1:8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</row>
    <row r="289" spans="1:8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</row>
    <row r="290" spans="1:8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</row>
    <row r="292" spans="1:8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</row>
    <row r="293" spans="1:8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</row>
    <row r="294" spans="1:8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</row>
    <row r="295" spans="1:8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</row>
    <row r="296" spans="1:8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</row>
    <row r="297" spans="1:8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</row>
    <row r="298" spans="1:8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</row>
    <row r="299" spans="1:8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</row>
    <row r="300" spans="1:8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</row>
    <row r="301" spans="1:8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</row>
    <row r="302" spans="1:8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</row>
    <row r="303" spans="1:8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1:8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</row>
    <row r="305" spans="1:8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</row>
    <row r="306" spans="1:8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</row>
    <row r="307" spans="1:8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</row>
    <row r="308" spans="1:8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</row>
    <row r="309" spans="1:8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</row>
    <row r="310" spans="1:8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</row>
    <row r="311" spans="1:8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</row>
    <row r="312" spans="1:8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</row>
    <row r="313" spans="1:8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</row>
    <row r="314" spans="1:8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</row>
    <row r="315" spans="1:8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</row>
    <row r="316" spans="1:8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</row>
    <row r="317" spans="1:8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</row>
    <row r="318" spans="1:8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</row>
    <row r="319" spans="1:8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</row>
    <row r="320" spans="1:8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</row>
    <row r="321" spans="1:8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</row>
    <row r="322" spans="1:8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</row>
    <row r="323" spans="1:8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</row>
    <row r="324" spans="1:8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</row>
    <row r="325" spans="1:8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</row>
    <row r="326" spans="1:8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</row>
    <row r="327" spans="1:8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</row>
    <row r="328" spans="1:8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</row>
    <row r="329" spans="1:8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</row>
    <row r="330" spans="1:8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</row>
    <row r="331" spans="1:8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</row>
    <row r="332" spans="1:8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</row>
    <row r="333" spans="1:8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</row>
    <row r="334" spans="1:8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</row>
    <row r="335" spans="1:8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</row>
    <row r="336" spans="1:8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</row>
    <row r="337" spans="1:8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</row>
    <row r="338" spans="1:8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</row>
    <row r="339" spans="1:8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</row>
    <row r="340" spans="1:8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</row>
    <row r="341" spans="1:8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</row>
    <row r="342" spans="1:8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</row>
    <row r="343" spans="1:8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</row>
    <row r="344" spans="1:8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</row>
    <row r="345" spans="1:8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</row>
    <row r="346" spans="1:8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</row>
    <row r="347" spans="1:8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</row>
    <row r="348" spans="1:8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</row>
    <row r="349" spans="1:8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</row>
    <row r="350" spans="1:8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</row>
    <row r="351" spans="1:8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</row>
    <row r="352" spans="1:8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</row>
    <row r="353" spans="1:8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</row>
    <row r="354" spans="1:8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</row>
    <row r="355" spans="1:8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</row>
    <row r="356" spans="1:8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</row>
    <row r="357" spans="1:8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</row>
    <row r="358" spans="1:8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</row>
    <row r="359" spans="1:8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</row>
    <row r="360" spans="1:8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</row>
    <row r="361" spans="1:8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</row>
    <row r="362" spans="1:8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</row>
    <row r="363" spans="1:8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</row>
    <row r="364" spans="1:8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</row>
    <row r="365" spans="1:8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</row>
    <row r="366" spans="1:8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</row>
    <row r="367" spans="1:8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</row>
    <row r="368" spans="1:8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</row>
    <row r="369" spans="1:8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</row>
    <row r="370" spans="1:8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</row>
    <row r="371" spans="1:8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</row>
    <row r="372" spans="1:8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</row>
    <row r="373" spans="1:8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</row>
    <row r="374" spans="1:8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</row>
    <row r="375" spans="1:8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</row>
    <row r="376" spans="1:8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</row>
    <row r="377" spans="1:8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</row>
    <row r="378" spans="1:8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</row>
    <row r="379" spans="1:8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</row>
    <row r="380" spans="1:8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</row>
    <row r="381" spans="1:8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</row>
    <row r="382" spans="1:8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</row>
    <row r="383" spans="1:8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</row>
    <row r="384" spans="1:8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</row>
    <row r="385" spans="1:8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</row>
    <row r="386" spans="1:8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</row>
    <row r="387" spans="1:8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</row>
    <row r="388" spans="1:8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</row>
    <row r="389" spans="1:8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</row>
    <row r="390" spans="1:8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</row>
    <row r="391" spans="1:8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</row>
    <row r="392" spans="1:8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</row>
    <row r="393" spans="1:8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</row>
    <row r="394" spans="1:8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</row>
    <row r="395" spans="1:8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</row>
    <row r="396" spans="1:8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</row>
    <row r="397" spans="1:8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</row>
    <row r="398" spans="1:8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</row>
    <row r="399" spans="1:8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</row>
    <row r="400" spans="1:8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</row>
    <row r="401" spans="1:8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</row>
    <row r="402" spans="1:8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</row>
    <row r="403" spans="1:8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</row>
    <row r="404" spans="1:8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</row>
    <row r="405" spans="1:8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</row>
    <row r="406" spans="1:8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</row>
    <row r="407" spans="1:8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</row>
    <row r="408" spans="1:8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</row>
    <row r="409" spans="1:8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</row>
    <row r="410" spans="1:8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</row>
    <row r="411" spans="1:8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</row>
    <row r="412" spans="1:8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</row>
    <row r="413" spans="1:8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</row>
    <row r="414" spans="1:8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</row>
    <row r="415" spans="1:8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</row>
    <row r="416" spans="1:8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</row>
    <row r="417" spans="1:8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</row>
    <row r="418" spans="1:8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</row>
    <row r="419" spans="1:8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</row>
    <row r="420" spans="1:8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</row>
    <row r="421" spans="1:8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</row>
    <row r="422" spans="1:8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</row>
    <row r="423" spans="1:8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</row>
    <row r="424" spans="1:8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</row>
    <row r="425" spans="1:8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</row>
    <row r="426" spans="1:8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</row>
    <row r="427" spans="1:8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</row>
    <row r="428" spans="1:8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</row>
    <row r="429" spans="1:8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</row>
    <row r="430" spans="1:8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</row>
    <row r="431" spans="1:8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</row>
    <row r="432" spans="1:8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</row>
    <row r="433" spans="1:8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</row>
    <row r="434" spans="1:8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</row>
    <row r="435" spans="1:8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</row>
    <row r="436" spans="1:8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</row>
    <row r="437" spans="1:8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</row>
    <row r="438" spans="1:8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</row>
    <row r="439" spans="1:8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</row>
    <row r="440" spans="1:8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</row>
    <row r="441" spans="1:8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</row>
    <row r="442" spans="1:8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</row>
    <row r="443" spans="1:8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</row>
    <row r="444" spans="1:8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</row>
    <row r="445" spans="1:8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</row>
    <row r="446" spans="1:8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</row>
    <row r="447" spans="1:8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</row>
    <row r="448" spans="1:8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</row>
    <row r="449" spans="1:8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</row>
    <row r="450" spans="1:8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</row>
    <row r="451" spans="1:8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</row>
    <row r="452" spans="1:8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</row>
    <row r="453" spans="1:8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</row>
    <row r="454" spans="1:8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</row>
    <row r="455" spans="1:8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</row>
    <row r="456" spans="1:8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</row>
    <row r="457" spans="1:8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</row>
    <row r="458" spans="1:8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</row>
    <row r="459" spans="1:8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</row>
    <row r="460" spans="1:8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</row>
    <row r="461" spans="1:8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</row>
    <row r="462" spans="1:8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</row>
    <row r="463" spans="1:8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</row>
    <row r="464" spans="1:8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</row>
    <row r="465" spans="1:8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</row>
    <row r="466" spans="1:8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</row>
    <row r="467" spans="1:8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</row>
    <row r="468" spans="1:8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</row>
    <row r="469" spans="1:8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</row>
    <row r="470" spans="1:8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</row>
    <row r="471" spans="1:8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</row>
    <row r="472" spans="1:8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</row>
    <row r="473" spans="1:8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</row>
    <row r="474" spans="1:8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</row>
    <row r="475" spans="1:8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</row>
    <row r="476" spans="1:8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</row>
    <row r="477" spans="1:8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</row>
    <row r="478" spans="1:8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</row>
    <row r="479" spans="1:8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</row>
    <row r="480" spans="1:8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</row>
    <row r="481" spans="1:8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</row>
    <row r="482" spans="1:8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</row>
    <row r="483" spans="1:8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</row>
    <row r="484" spans="1:8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</row>
    <row r="485" spans="1:8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</row>
    <row r="486" spans="1:8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</row>
    <row r="487" spans="1:8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</row>
    <row r="488" spans="1:8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</row>
    <row r="489" spans="1:8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</row>
    <row r="490" spans="1:8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</row>
    <row r="491" spans="1:8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</row>
    <row r="492" spans="1:8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</row>
    <row r="493" spans="1:8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</row>
    <row r="494" spans="1:8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</row>
    <row r="495" spans="1:8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</row>
    <row r="496" spans="1:8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</row>
    <row r="497" spans="1:8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</row>
    <row r="498" spans="1:8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</row>
    <row r="499" spans="1:8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</row>
    <row r="500" spans="1:8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</row>
    <row r="501" spans="1:8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</row>
    <row r="502" spans="1:8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</row>
    <row r="503" spans="1:8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</row>
    <row r="504" spans="1:8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</row>
    <row r="505" spans="1:8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</row>
    <row r="506" spans="1:8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</row>
    <row r="507" spans="1:8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</row>
    <row r="508" spans="1:8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</row>
    <row r="509" spans="1:8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</row>
    <row r="510" spans="1:8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</row>
    <row r="511" spans="1:8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</row>
    <row r="512" spans="1:8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</row>
    <row r="513" spans="1:8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</row>
    <row r="514" spans="1:8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</row>
    <row r="515" spans="1:8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</row>
    <row r="516" spans="1:8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</row>
    <row r="517" spans="1:8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</row>
    <row r="518" spans="1:8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</row>
    <row r="519" spans="1:8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</row>
    <row r="520" spans="1:8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</row>
    <row r="521" spans="1:8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</row>
    <row r="522" spans="1:8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</row>
    <row r="523" spans="1:8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</row>
    <row r="524" spans="1:8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</row>
    <row r="525" spans="1:8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</row>
    <row r="526" spans="1:8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</row>
    <row r="527" spans="1:8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</row>
    <row r="528" spans="1:8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</row>
    <row r="529" spans="1:8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</row>
    <row r="530" spans="1:8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</row>
    <row r="531" spans="1:8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</row>
    <row r="532" spans="1:8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</row>
    <row r="533" spans="1:8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</row>
    <row r="534" spans="1:8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</row>
    <row r="535" spans="1:8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</row>
    <row r="536" spans="1:8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</row>
    <row r="537" spans="1:8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</row>
    <row r="538" spans="1:8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</row>
    <row r="539" spans="1:8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</row>
    <row r="540" spans="1:8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</row>
    <row r="541" spans="1:8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</row>
    <row r="542" spans="1:8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</row>
    <row r="543" spans="1:8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</row>
    <row r="544" spans="1:8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</row>
    <row r="545" spans="1:8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</row>
    <row r="546" spans="1:8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</row>
    <row r="547" spans="1:8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</row>
    <row r="548" spans="1:8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</row>
    <row r="549" spans="1:8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</row>
    <row r="550" spans="1:8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</row>
    <row r="551" spans="1:8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</row>
    <row r="552" spans="1:8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</row>
    <row r="553" spans="1:8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</row>
    <row r="554" spans="1:8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</row>
    <row r="555" spans="1:8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</row>
    <row r="556" spans="1:8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</row>
    <row r="557" spans="1:8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</row>
    <row r="558" spans="1:8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</row>
    <row r="559" spans="1:8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</row>
    <row r="560" spans="1:8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</row>
    <row r="561" spans="1:8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</row>
    <row r="562" spans="1:8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</row>
    <row r="563" spans="1:8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</row>
    <row r="564" spans="1:8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</row>
    <row r="565" spans="1:8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</row>
    <row r="566" spans="1:8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</row>
    <row r="567" spans="1:8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</row>
    <row r="568" spans="1:8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</row>
    <row r="570" spans="1:8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</row>
    <row r="571" spans="1:8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</row>
    <row r="572" spans="1:8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</row>
    <row r="575" spans="1:8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</row>
    <row r="581" spans="1:8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</row>
    <row r="582" spans="1:8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</row>
    <row r="589" spans="1:8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</row>
    <row r="590" spans="1:8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</row>
    <row r="591" spans="1:8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</row>
    <row r="592" spans="1:8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</row>
    <row r="593" spans="1:8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</row>
    <row r="594" spans="1:8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</row>
    <row r="595" spans="1:8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</row>
    <row r="596" spans="1:8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  <row r="598" spans="1:8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</row>
    <row r="599" spans="1:8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</row>
    <row r="600" spans="1:8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</row>
    <row r="601" spans="1:8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</row>
    <row r="602" spans="1:8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</row>
    <row r="603" spans="1:8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</row>
    <row r="604" spans="1:8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</row>
    <row r="605" spans="1:8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</row>
    <row r="606" spans="1:8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</row>
    <row r="607" spans="1:8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</row>
    <row r="608" spans="1:8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 spans="1:8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</row>
    <row r="610" spans="1:8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</row>
    <row r="611" spans="1:8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</row>
    <row r="612" spans="1:8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</row>
    <row r="613" spans="1:8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</row>
    <row r="614" spans="1:8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</row>
    <row r="615" spans="1:8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</row>
    <row r="616" spans="1:8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</row>
    <row r="617" spans="1:8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</row>
    <row r="618" spans="1:8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</row>
    <row r="619" spans="1:8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</row>
    <row r="620" spans="1:8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</row>
    <row r="621" spans="1:8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</row>
    <row r="622" spans="1:8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</row>
    <row r="623" spans="1:8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</row>
    <row r="624" spans="1:8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</row>
    <row r="625" spans="1:8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</row>
    <row r="626" spans="1:8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</row>
    <row r="627" spans="1:8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</row>
    <row r="628" spans="1:8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</row>
    <row r="629" spans="1:8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</row>
    <row r="630" spans="1:8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</row>
    <row r="631" spans="1:8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</row>
    <row r="632" spans="1:8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</row>
    <row r="633" spans="1:8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</row>
    <row r="634" spans="1:8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</row>
    <row r="635" spans="1:8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</row>
    <row r="636" spans="1:8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</row>
    <row r="637" spans="1:8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</row>
    <row r="638" spans="1:8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</row>
    <row r="639" spans="1:8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</row>
    <row r="640" spans="1:8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</row>
    <row r="641" spans="1:8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</row>
    <row r="642" spans="1:8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</row>
    <row r="643" spans="1:8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</row>
    <row r="644" spans="1:8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</row>
    <row r="645" spans="1:8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</row>
    <row r="646" spans="1:8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</row>
    <row r="647" spans="1:8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</row>
    <row r="648" spans="1:8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</row>
    <row r="649" spans="1:8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</row>
    <row r="650" spans="1:8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</row>
    <row r="651" spans="1:8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</row>
    <row r="652" spans="1:8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</row>
    <row r="653" spans="1:8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</row>
    <row r="654" spans="1:8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</row>
    <row r="655" spans="1:8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</row>
    <row r="656" spans="1:8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</row>
    <row r="657" spans="1:8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</row>
    <row r="658" spans="1:8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</row>
    <row r="659" spans="1:8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</row>
    <row r="660" spans="1:8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</row>
    <row r="661" spans="1:8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</row>
    <row r="662" spans="1:8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</row>
    <row r="663" spans="1:8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</row>
    <row r="664" spans="1:8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</row>
    <row r="665" spans="1:8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</row>
    <row r="666" spans="1:8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</row>
    <row r="667" spans="1:8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</row>
    <row r="668" spans="1:8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</row>
    <row r="669" spans="1:8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</row>
    <row r="670" spans="1:8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</row>
    <row r="671" spans="1:8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</row>
    <row r="672" spans="1:8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</row>
    <row r="673" spans="1:8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</row>
    <row r="674" spans="1:8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</row>
    <row r="675" spans="1:8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</row>
    <row r="676" spans="1:8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</row>
    <row r="677" spans="1:8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</row>
    <row r="678" spans="1:8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</row>
    <row r="679" spans="1:8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</row>
    <row r="680" spans="1:8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</row>
    <row r="681" spans="1:8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</row>
    <row r="682" spans="1:8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</row>
    <row r="683" spans="1:8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</row>
    <row r="684" spans="1:8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</row>
    <row r="685" spans="1:8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</row>
    <row r="686" spans="1:8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</row>
    <row r="687" spans="1:8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</row>
    <row r="688" spans="1:8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</row>
    <row r="689" spans="1:8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</row>
    <row r="690" spans="1:8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</row>
    <row r="691" spans="1:8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</row>
    <row r="692" spans="1:8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</row>
    <row r="693" spans="1:8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</row>
    <row r="694" spans="1:8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</row>
    <row r="695" spans="1:8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</row>
    <row r="696" spans="1:8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</row>
    <row r="697" spans="1:8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</row>
    <row r="698" spans="1:8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</row>
    <row r="699" spans="1:8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</row>
    <row r="700" spans="1:8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</row>
    <row r="701" spans="1:8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</row>
    <row r="702" spans="1:8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</row>
    <row r="703" spans="1:8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</row>
    <row r="704" spans="1:8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</row>
    <row r="705" spans="1:8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</row>
    <row r="706" spans="1:8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</row>
    <row r="707" spans="1:8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</row>
    <row r="708" spans="1:8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</row>
    <row r="709" spans="1:8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</row>
    <row r="710" spans="1:8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</row>
    <row r="711" spans="1:8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</row>
    <row r="712" spans="1:8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</row>
    <row r="713" spans="1:8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</row>
    <row r="714" spans="1:8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</row>
    <row r="715" spans="1:8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</row>
    <row r="716" spans="1:8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</row>
    <row r="717" spans="1:8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</row>
    <row r="718" spans="1:8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</row>
    <row r="719" spans="1:8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</row>
    <row r="720" spans="1:8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</row>
    <row r="721" spans="1:8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</row>
    <row r="722" spans="1:8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</row>
    <row r="723" spans="1:8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</row>
    <row r="724" spans="1:8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</row>
    <row r="725" spans="1:8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</row>
    <row r="726" spans="1:8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</row>
    <row r="727" spans="1:8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</row>
    <row r="728" spans="1:8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</row>
    <row r="729" spans="1:8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</row>
    <row r="730" spans="1:8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</row>
    <row r="731" spans="1:8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</row>
    <row r="732" spans="1:8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</row>
    <row r="733" spans="1:8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</row>
    <row r="734" spans="1:8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</row>
    <row r="735" spans="1:8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</row>
    <row r="736" spans="1:8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</row>
    <row r="737" spans="1:8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</row>
    <row r="738" spans="1:8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</row>
    <row r="739" spans="1:8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</row>
    <row r="740" spans="1:8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</row>
    <row r="741" spans="1:8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</row>
    <row r="742" spans="1:8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</row>
    <row r="743" spans="1:8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</row>
    <row r="744" spans="1:8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</row>
    <row r="745" spans="1:8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</row>
    <row r="746" spans="1:8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</row>
    <row r="747" spans="1:8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</row>
    <row r="748" spans="1:8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</row>
    <row r="749" spans="1:8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</row>
    <row r="750" spans="1:8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</row>
    <row r="751" spans="1:8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</row>
    <row r="752" spans="1:8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</row>
    <row r="753" spans="1:8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</row>
    <row r="754" spans="1:8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</row>
    <row r="755" spans="1:8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</row>
    <row r="756" spans="1:8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</row>
    <row r="757" spans="1:8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</row>
    <row r="758" spans="1:8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</row>
    <row r="759" spans="1:8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</row>
    <row r="760" spans="1:8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</row>
    <row r="761" spans="1:8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</row>
    <row r="762" spans="1:8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</row>
    <row r="763" spans="1:8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</row>
    <row r="764" spans="1:8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</row>
    <row r="765" spans="1:8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</row>
    <row r="766" spans="1:8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</row>
    <row r="767" spans="1:8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</row>
    <row r="768" spans="1:8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</row>
    <row r="769" spans="1:8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</row>
    <row r="770" spans="1:8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</row>
    <row r="771" spans="1:8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</row>
    <row r="772" spans="1:8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</row>
    <row r="773" spans="1:8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</row>
    <row r="774" spans="1:8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</row>
    <row r="775" spans="1:8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</row>
    <row r="776" spans="1:8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</row>
    <row r="777" spans="1:8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</row>
    <row r="778" spans="1:8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</row>
    <row r="779" spans="1:8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</row>
    <row r="780" spans="1:8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</row>
    <row r="781" spans="1:8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</row>
    <row r="782" spans="1:8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</row>
    <row r="783" spans="1:8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</row>
    <row r="784" spans="1:8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</row>
    <row r="785" spans="1:8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</row>
    <row r="786" spans="1:8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</row>
    <row r="787" spans="1:8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</row>
    <row r="788" spans="1:8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</row>
    <row r="789" spans="1:8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</row>
    <row r="790" spans="1:8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</row>
    <row r="791" spans="1:8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</row>
    <row r="792" spans="1:8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</row>
    <row r="793" spans="1:8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</row>
    <row r="794" spans="1:8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</row>
    <row r="795" spans="1:8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</row>
    <row r="796" spans="1:8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</row>
    <row r="797" spans="1:8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</row>
    <row r="798" spans="1:8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</row>
    <row r="799" spans="1:8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</row>
    <row r="800" spans="1:8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</row>
    <row r="801" spans="1:8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</row>
    <row r="802" spans="1:8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</row>
    <row r="803" spans="1:8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</row>
    <row r="804" spans="1:8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</row>
    <row r="805" spans="1:8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</row>
    <row r="806" spans="1:8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</row>
    <row r="807" spans="1:8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</row>
    <row r="808" spans="1:8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</row>
    <row r="809" spans="1:8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</row>
    <row r="810" spans="1:8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</row>
    <row r="811" spans="1:8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</row>
    <row r="812" spans="1:8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</row>
    <row r="813" spans="1:8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</row>
    <row r="814" spans="1:8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</row>
    <row r="815" spans="1:8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</row>
    <row r="816" spans="1:8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</row>
    <row r="817" spans="1:8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</row>
    <row r="818" spans="1:8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</row>
    <row r="819" spans="1:8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</row>
    <row r="820" spans="1:8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</row>
    <row r="821" spans="1:8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</row>
    <row r="822" spans="1:8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</row>
    <row r="823" spans="1:8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</row>
    <row r="824" spans="1:8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</row>
    <row r="825" spans="1:8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</row>
    <row r="826" spans="1:8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</row>
    <row r="827" spans="1:8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</row>
    <row r="828" spans="1:8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</row>
    <row r="829" spans="1:8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</row>
    <row r="830" spans="1:8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</row>
    <row r="831" spans="1:8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</row>
    <row r="832" spans="1:8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</row>
    <row r="833" spans="1:8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</row>
    <row r="834" spans="1:8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</row>
    <row r="835" spans="1:8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</row>
    <row r="836" spans="1:8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</row>
    <row r="837" spans="1:8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</row>
    <row r="838" spans="1:8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</row>
    <row r="839" spans="1:8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</row>
    <row r="840" spans="1:8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</row>
    <row r="841" spans="1:8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</row>
    <row r="842" spans="1:8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</row>
    <row r="843" spans="1:8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</row>
    <row r="844" spans="1:8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</row>
    <row r="845" spans="1:8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</row>
    <row r="846" spans="1:8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</row>
    <row r="847" spans="1:8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</row>
    <row r="848" spans="1:8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</row>
    <row r="849" spans="1:8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</row>
    <row r="850" spans="1:8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</row>
    <row r="851" spans="1:8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</row>
    <row r="852" spans="1:8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</row>
    <row r="853" spans="1:8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</row>
    <row r="854" spans="1:8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</row>
    <row r="855" spans="1:8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</row>
    <row r="856" spans="1:8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</row>
    <row r="857" spans="1:8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</row>
    <row r="858" spans="1:8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</row>
    <row r="859" spans="1:8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</row>
    <row r="860" spans="1:8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</row>
    <row r="861" spans="1:8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</row>
    <row r="862" spans="1:8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</row>
    <row r="863" spans="1:8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</row>
    <row r="864" spans="1:8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</row>
    <row r="865" spans="1:8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</row>
    <row r="866" spans="1:8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</row>
    <row r="867" spans="1:8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</row>
    <row r="868" spans="1:8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</row>
    <row r="869" spans="1:8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</row>
    <row r="870" spans="1:8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</row>
    <row r="871" spans="1:8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</row>
    <row r="872" spans="1:8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</row>
    <row r="873" spans="1:8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</row>
    <row r="874" spans="1:8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</row>
    <row r="875" spans="1:8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</row>
    <row r="876" spans="1:8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</row>
    <row r="877" spans="1:8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</row>
    <row r="878" spans="1:8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</row>
    <row r="879" spans="1:8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</row>
    <row r="880" spans="1:8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</row>
    <row r="881" spans="1:8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</row>
    <row r="882" spans="1:8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</row>
    <row r="883" spans="1:8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</row>
    <row r="884" spans="1:8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</row>
    <row r="885" spans="1:8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</row>
    <row r="886" spans="1:8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</row>
    <row r="887" spans="1:8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</row>
    <row r="888" spans="1:8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</row>
    <row r="889" spans="1:8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</row>
    <row r="890" spans="1:8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</row>
    <row r="891" spans="1:8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</row>
    <row r="892" spans="1:8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</row>
    <row r="893" spans="1:8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</row>
    <row r="894" spans="1:8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</row>
    <row r="895" spans="1:8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</row>
    <row r="896" spans="1:8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</row>
    <row r="897" spans="1:8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</row>
    <row r="898" spans="1:8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</row>
    <row r="899" spans="1:8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</row>
    <row r="900" spans="1:8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</row>
    <row r="901" spans="1:8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</row>
    <row r="902" spans="1:8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</row>
    <row r="903" spans="1:8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</row>
    <row r="904" spans="1:8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</row>
    <row r="905" spans="1:8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</row>
    <row r="906" spans="1:8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</row>
    <row r="907" spans="1:8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</row>
    <row r="908" spans="1:8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</row>
    <row r="909" spans="1:8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</row>
    <row r="910" spans="1:8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</row>
    <row r="911" spans="1:8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</row>
    <row r="912" spans="1:8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</row>
    <row r="913" spans="1:8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</row>
    <row r="914" spans="1:8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</row>
    <row r="915" spans="1:8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</row>
    <row r="916" spans="1:8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</row>
    <row r="917" spans="1:8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</row>
    <row r="918" spans="1:8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</row>
    <row r="919" spans="1:8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</row>
    <row r="920" spans="1:8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</row>
    <row r="921" spans="1:8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</row>
    <row r="922" spans="1:8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</row>
    <row r="923" spans="1:8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</row>
    <row r="924" spans="1:8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</row>
    <row r="925" spans="1:8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</row>
    <row r="926" spans="1:8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</row>
    <row r="927" spans="1:8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</row>
    <row r="928" spans="1:8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</row>
    <row r="929" spans="1:8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</row>
    <row r="930" spans="1:8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</row>
    <row r="931" spans="1:8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</row>
    <row r="932" spans="1:8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</row>
    <row r="933" spans="1:8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</row>
    <row r="934" spans="1:8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</row>
    <row r="935" spans="1:8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</row>
    <row r="936" spans="1:8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</row>
    <row r="937" spans="1:8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</row>
    <row r="938" spans="1:8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</row>
    <row r="939" spans="1:8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</row>
    <row r="940" spans="1:8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</row>
    <row r="941" spans="1:8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</row>
    <row r="942" spans="1:8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</row>
    <row r="943" spans="1:8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</row>
    <row r="944" spans="1:8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</row>
    <row r="945" spans="1:8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</row>
    <row r="946" spans="1:8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</row>
    <row r="947" spans="1:8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</row>
    <row r="948" spans="1:83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</row>
    <row r="949" spans="1:83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</row>
    <row r="950" spans="1:83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</row>
    <row r="951" spans="1:83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</row>
    <row r="952" spans="1:83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</row>
    <row r="953" spans="1:83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</row>
    <row r="954" spans="1:83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</row>
    <row r="955" spans="1:83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</row>
    <row r="956" spans="1:83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</row>
    <row r="957" spans="1:83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</row>
    <row r="958" spans="1:83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</row>
    <row r="959" spans="1:83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</row>
    <row r="960" spans="1:83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</row>
    <row r="961" spans="1:83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</row>
    <row r="962" spans="1:83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</row>
    <row r="963" spans="1:83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</row>
    <row r="964" spans="1:83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</row>
    <row r="965" spans="1:83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</row>
    <row r="966" spans="1:83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</row>
    <row r="967" spans="1:83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</row>
    <row r="968" spans="1:83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</row>
    <row r="969" spans="1:83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</row>
    <row r="970" spans="1:83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</row>
    <row r="971" spans="1:83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</row>
    <row r="972" spans="1:83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</row>
    <row r="973" spans="1:83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</row>
    <row r="974" spans="1:83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</row>
    <row r="975" spans="1:83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</row>
    <row r="976" spans="1:83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</row>
    <row r="977" spans="1:83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</row>
    <row r="978" spans="1:83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</row>
    <row r="979" spans="1:83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</row>
    <row r="980" spans="1:83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</row>
    <row r="981" spans="1:83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</row>
    <row r="982" spans="1:83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</row>
    <row r="983" spans="1:83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</row>
    <row r="984" spans="1:83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</row>
    <row r="985" spans="1:83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</row>
    <row r="986" spans="1:83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</row>
    <row r="987" spans="1:83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</row>
    <row r="988" spans="1:83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</row>
    <row r="989" spans="1:83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</row>
    <row r="990" spans="1:83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</row>
    <row r="991" spans="1:83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</row>
    <row r="992" spans="1:83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</row>
    <row r="993" spans="1:83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</row>
    <row r="994" spans="1:83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</row>
    <row r="995" spans="1:83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</row>
    <row r="996" spans="1:83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</row>
    <row r="997" spans="1:83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</row>
    <row r="998" spans="1:83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</row>
    <row r="999" spans="1:83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</row>
    <row r="1000" spans="1:83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</row>
    <row r="1001" spans="1:83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</row>
    <row r="1002" spans="1:83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</row>
    <row r="1003" spans="1:83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</row>
    <row r="1004" spans="1:83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</row>
    <row r="1005" spans="1:83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</row>
    <row r="1006" spans="1:83" ht="15.7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</row>
    <row r="1007" spans="1:83" ht="15.7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</row>
  </sheetData>
  <mergeCells count="26"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AU1:AV1"/>
    <mergeCell ref="AA1:AB1"/>
    <mergeCell ref="AC1:AD1"/>
    <mergeCell ref="AE1:AF1"/>
    <mergeCell ref="AG1:AH1"/>
    <mergeCell ref="AW1:AX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75" right="0.75" top="1" bottom="1" header="0" footer="0"/>
  <pageSetup paperSize="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E997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32.41796875" customWidth="1"/>
    <col min="2" max="2" width="5.24609375" customWidth="1"/>
    <col min="3" max="3" width="25.421875" customWidth="1"/>
    <col min="4" max="4" width="22.328125" customWidth="1"/>
    <col min="5" max="5" width="18.29296875" customWidth="1"/>
    <col min="6" max="6" width="27.171875" customWidth="1"/>
    <col min="7" max="62" width="18.5625" customWidth="1"/>
    <col min="63" max="63" width="18.0234375" customWidth="1"/>
    <col min="64" max="64" width="16.27734375" customWidth="1"/>
    <col min="65" max="65" width="18.0234375" customWidth="1"/>
    <col min="66" max="66" width="15.73828125" customWidth="1"/>
    <col min="67" max="67" width="14.66015625" customWidth="1"/>
    <col min="68" max="68" width="15.33203125" customWidth="1"/>
    <col min="69" max="70" width="15.73828125" customWidth="1"/>
    <col min="71" max="83" width="8.875" customWidth="1"/>
  </cols>
  <sheetData>
    <row r="1" spans="1:83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4">
        <v>45960</v>
      </c>
      <c r="H1" s="41"/>
      <c r="I1" s="44">
        <v>45961</v>
      </c>
      <c r="J1" s="41"/>
      <c r="K1" s="44">
        <v>45962</v>
      </c>
      <c r="L1" s="41"/>
      <c r="M1" s="44">
        <v>45963</v>
      </c>
      <c r="N1" s="41"/>
      <c r="O1" s="44">
        <v>45964</v>
      </c>
      <c r="P1" s="41"/>
      <c r="Q1" s="44">
        <v>45965</v>
      </c>
      <c r="R1" s="41"/>
      <c r="S1" s="44">
        <v>45966</v>
      </c>
      <c r="T1" s="41"/>
      <c r="U1" s="44">
        <v>45967</v>
      </c>
      <c r="V1" s="41"/>
      <c r="W1" s="44">
        <v>45968</v>
      </c>
      <c r="X1" s="41"/>
      <c r="Y1" s="44">
        <v>45969</v>
      </c>
      <c r="Z1" s="41"/>
      <c r="AA1" s="44">
        <v>45970</v>
      </c>
      <c r="AB1" s="41"/>
      <c r="AC1" s="44">
        <v>45971</v>
      </c>
      <c r="AD1" s="41"/>
      <c r="AE1" s="44">
        <v>45972</v>
      </c>
      <c r="AF1" s="41"/>
      <c r="AG1" s="44">
        <v>45973</v>
      </c>
      <c r="AH1" s="41"/>
      <c r="AI1" s="44">
        <v>45974</v>
      </c>
      <c r="AJ1" s="41"/>
      <c r="AK1" s="44">
        <v>45975</v>
      </c>
      <c r="AL1" s="41"/>
      <c r="AM1" s="44">
        <v>45976</v>
      </c>
      <c r="AN1" s="41"/>
      <c r="AO1" s="44">
        <v>45977</v>
      </c>
      <c r="AP1" s="41"/>
      <c r="AQ1" s="44">
        <v>45978</v>
      </c>
      <c r="AR1" s="41"/>
      <c r="AS1" s="44">
        <v>45979</v>
      </c>
      <c r="AT1" s="41"/>
      <c r="AU1" s="44">
        <v>45980</v>
      </c>
      <c r="AV1" s="41"/>
      <c r="AW1" s="44">
        <v>45981</v>
      </c>
      <c r="AX1" s="41"/>
      <c r="AY1" s="44">
        <v>45982</v>
      </c>
      <c r="AZ1" s="41"/>
      <c r="BA1" s="44">
        <v>45983</v>
      </c>
      <c r="BB1" s="41"/>
      <c r="BC1" s="44">
        <v>45984</v>
      </c>
      <c r="BD1" s="41"/>
      <c r="BE1" s="44">
        <v>45985</v>
      </c>
      <c r="BF1" s="41"/>
      <c r="BG1" s="1" t="s">
        <v>41</v>
      </c>
      <c r="BH1" s="10" t="s">
        <v>69</v>
      </c>
      <c r="BI1" s="1" t="s">
        <v>70</v>
      </c>
      <c r="BJ1" s="1" t="s">
        <v>44</v>
      </c>
      <c r="BK1" s="1" t="s">
        <v>45</v>
      </c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 x14ac:dyDescent="0.2">
      <c r="A2" s="11"/>
      <c r="B2" s="11"/>
      <c r="C2" s="11"/>
      <c r="D2" s="11"/>
      <c r="E2" s="11"/>
      <c r="F2" s="1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48</v>
      </c>
      <c r="M2" s="17" t="s">
        <v>1</v>
      </c>
      <c r="N2" s="17" t="s">
        <v>48</v>
      </c>
      <c r="O2" s="17" t="s">
        <v>1</v>
      </c>
      <c r="P2" s="17" t="s">
        <v>48</v>
      </c>
      <c r="Q2" s="17" t="s">
        <v>1</v>
      </c>
      <c r="R2" s="17" t="s">
        <v>48</v>
      </c>
      <c r="S2" s="17" t="s">
        <v>1</v>
      </c>
      <c r="T2" s="17" t="s">
        <v>48</v>
      </c>
      <c r="U2" s="17" t="s">
        <v>1</v>
      </c>
      <c r="V2" s="17" t="s">
        <v>48</v>
      </c>
      <c r="W2" s="17" t="s">
        <v>1</v>
      </c>
      <c r="X2" s="17" t="s">
        <v>48</v>
      </c>
      <c r="Y2" s="17" t="s">
        <v>1</v>
      </c>
      <c r="Z2" s="17" t="s">
        <v>48</v>
      </c>
      <c r="AA2" s="17" t="s">
        <v>1</v>
      </c>
      <c r="AB2" s="17" t="s">
        <v>48</v>
      </c>
      <c r="AC2" s="17" t="s">
        <v>1</v>
      </c>
      <c r="AD2" s="17" t="s">
        <v>48</v>
      </c>
      <c r="AE2" s="17" t="s">
        <v>1</v>
      </c>
      <c r="AF2" s="17" t="s">
        <v>48</v>
      </c>
      <c r="AG2" s="17" t="s">
        <v>1</v>
      </c>
      <c r="AH2" s="17" t="s">
        <v>48</v>
      </c>
      <c r="AI2" s="17" t="s">
        <v>1</v>
      </c>
      <c r="AJ2" s="17" t="s">
        <v>48</v>
      </c>
      <c r="AK2" s="17" t="s">
        <v>1</v>
      </c>
      <c r="AL2" s="17" t="s">
        <v>48</v>
      </c>
      <c r="AM2" s="17" t="s">
        <v>1</v>
      </c>
      <c r="AN2" s="17" t="s">
        <v>48</v>
      </c>
      <c r="AO2" s="17" t="s">
        <v>1</v>
      </c>
      <c r="AP2" s="17" t="s">
        <v>48</v>
      </c>
      <c r="AQ2" s="17" t="s">
        <v>1</v>
      </c>
      <c r="AR2" s="17" t="s">
        <v>48</v>
      </c>
      <c r="AS2" s="1" t="s">
        <v>318</v>
      </c>
      <c r="AT2" s="1" t="s">
        <v>48</v>
      </c>
      <c r="AU2" s="1" t="s">
        <v>319</v>
      </c>
      <c r="AV2" s="1" t="s">
        <v>48</v>
      </c>
      <c r="AW2" s="1" t="s">
        <v>319</v>
      </c>
      <c r="AX2" s="1" t="s">
        <v>48</v>
      </c>
      <c r="AY2" s="1" t="s">
        <v>319</v>
      </c>
      <c r="AZ2" s="1" t="s">
        <v>48</v>
      </c>
      <c r="BA2" s="1" t="s">
        <v>319</v>
      </c>
      <c r="BB2" s="1" t="s">
        <v>48</v>
      </c>
      <c r="BC2" s="1" t="s">
        <v>319</v>
      </c>
      <c r="BD2" s="1" t="s">
        <v>48</v>
      </c>
      <c r="BE2" s="1" t="s">
        <v>319</v>
      </c>
      <c r="BF2" s="1" t="s">
        <v>48</v>
      </c>
      <c r="BG2" s="11"/>
      <c r="BH2" s="2"/>
      <c r="BI2" s="6"/>
      <c r="BJ2" s="2"/>
      <c r="BK2" s="2"/>
      <c r="BL2" s="18"/>
      <c r="BM2" s="19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 x14ac:dyDescent="0.2">
      <c r="A3" s="6" t="s">
        <v>320</v>
      </c>
      <c r="B3" s="39" t="s">
        <v>50</v>
      </c>
      <c r="C3" s="6">
        <f t="shared" ref="C3:C29" si="0">G3+I3+K3+M3+O3+Q3+S3+U3+W3+Y3+AA3+AC3+AE3+AG3+AI3+AK3+AM3+AO3+AQ3+AS3+AU3+AW3+AY3+BA3+BC3</f>
        <v>330</v>
      </c>
      <c r="D3" s="6">
        <f t="shared" ref="D3:D29" si="1">H3+J3+L3+N3+P3+R3+T3+V3+X3+Z3+AB3+AD3+AF3+AH3+AJ3+AL3+AN3+AP3+AR3+AV3+AX3+AZ3</f>
        <v>30</v>
      </c>
      <c r="E3" s="6">
        <f t="shared" ref="E3:E29" si="2">C3-D3</f>
        <v>300</v>
      </c>
      <c r="F3" s="6" t="s">
        <v>20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112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218</v>
      </c>
      <c r="AH3" s="21">
        <v>30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2">
        <f t="shared" ref="BG3:BG29" si="3">G3-H3+I3-J3+K3-L3+M3-N3+O3-P3+Q3-R3+S3-T3+U3-V3+W3-X3+Y3-Z3+AA3-AB3+AC3-AD3+AE3-AF3+AG3-AH3+AI3-AJ3+AK3-AL3+AM3-AN3+AO3-AP3+AQ3-AR3+AS3-AT3+AU3-AV3+AW3-AX3+AY3-AZ3+BA3-BB3+BC3-BD3+BE3-BF3</f>
        <v>300</v>
      </c>
      <c r="BH3" s="6">
        <v>200</v>
      </c>
      <c r="BI3" s="6">
        <f t="shared" ref="BI3:BI27" si="4">C3*BH3</f>
        <v>66000</v>
      </c>
      <c r="BJ3" s="6">
        <f t="shared" ref="BJ3:BJ27" si="5">D3*BH3</f>
        <v>6000</v>
      </c>
      <c r="BK3" s="6">
        <f t="shared" ref="BK3:BK27" si="6">E3*BH3</f>
        <v>60000</v>
      </c>
      <c r="BL3" s="18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x14ac:dyDescent="0.2">
      <c r="A4" s="6" t="s">
        <v>321</v>
      </c>
      <c r="B4" s="39" t="s">
        <v>50</v>
      </c>
      <c r="C4" s="6">
        <f t="shared" si="0"/>
        <v>18</v>
      </c>
      <c r="D4" s="6">
        <f t="shared" si="1"/>
        <v>18</v>
      </c>
      <c r="E4" s="6">
        <f t="shared" si="2"/>
        <v>0</v>
      </c>
      <c r="F4" s="2"/>
      <c r="G4" s="2">
        <v>18</v>
      </c>
      <c r="H4" s="6">
        <v>0</v>
      </c>
      <c r="I4" s="6">
        <v>0</v>
      </c>
      <c r="J4" s="6">
        <v>0</v>
      </c>
      <c r="K4" s="2">
        <f t="shared" ref="K4:K6" si="7">I4-J4</f>
        <v>0</v>
      </c>
      <c r="L4" s="6">
        <v>0</v>
      </c>
      <c r="M4" s="25">
        <f t="shared" ref="M4:M6" si="8">K4-L4</f>
        <v>0</v>
      </c>
      <c r="N4" s="25">
        <v>0</v>
      </c>
      <c r="O4" s="25">
        <f t="shared" ref="O4:O6" si="9">M4-N4</f>
        <v>0</v>
      </c>
      <c r="P4" s="25">
        <v>0</v>
      </c>
      <c r="Q4" s="25">
        <f t="shared" ref="Q4:Q6" si="10">O4-P4</f>
        <v>0</v>
      </c>
      <c r="R4" s="25">
        <v>0</v>
      </c>
      <c r="S4" s="25">
        <f t="shared" ref="S4:S6" si="11">Q4-R4</f>
        <v>0</v>
      </c>
      <c r="T4" s="21">
        <f>5+1</f>
        <v>6</v>
      </c>
      <c r="U4" s="21">
        <v>0</v>
      </c>
      <c r="V4" s="21">
        <v>0</v>
      </c>
      <c r="W4" s="21">
        <v>0</v>
      </c>
      <c r="X4" s="21">
        <v>12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2">
        <f t="shared" si="3"/>
        <v>0</v>
      </c>
      <c r="BH4" s="6">
        <v>225</v>
      </c>
      <c r="BI4" s="6">
        <f t="shared" si="4"/>
        <v>4050</v>
      </c>
      <c r="BJ4" s="6">
        <f t="shared" si="5"/>
        <v>4050</v>
      </c>
      <c r="BK4" s="6">
        <f t="shared" si="6"/>
        <v>0</v>
      </c>
      <c r="BL4" s="18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x14ac:dyDescent="0.2">
      <c r="A5" s="2" t="s">
        <v>322</v>
      </c>
      <c r="B5" s="39" t="s">
        <v>50</v>
      </c>
      <c r="C5" s="6">
        <f t="shared" si="0"/>
        <v>2</v>
      </c>
      <c r="D5" s="6">
        <f t="shared" si="1"/>
        <v>2</v>
      </c>
      <c r="E5" s="6">
        <f t="shared" si="2"/>
        <v>0</v>
      </c>
      <c r="F5" s="2"/>
      <c r="G5" s="6">
        <v>2</v>
      </c>
      <c r="H5" s="6">
        <v>0</v>
      </c>
      <c r="I5" s="6">
        <v>0</v>
      </c>
      <c r="J5" s="6">
        <v>0</v>
      </c>
      <c r="K5" s="2">
        <f t="shared" si="7"/>
        <v>0</v>
      </c>
      <c r="L5" s="6">
        <v>0</v>
      </c>
      <c r="M5" s="25">
        <f t="shared" si="8"/>
        <v>0</v>
      </c>
      <c r="N5" s="25">
        <v>0</v>
      </c>
      <c r="O5" s="25">
        <f t="shared" si="9"/>
        <v>0</v>
      </c>
      <c r="P5" s="25">
        <v>0</v>
      </c>
      <c r="Q5" s="25">
        <f t="shared" si="10"/>
        <v>0</v>
      </c>
      <c r="R5" s="25">
        <v>0</v>
      </c>
      <c r="S5" s="25">
        <f t="shared" si="11"/>
        <v>0</v>
      </c>
      <c r="T5" s="21">
        <v>1</v>
      </c>
      <c r="U5" s="21">
        <v>0</v>
      </c>
      <c r="V5" s="21">
        <v>0</v>
      </c>
      <c r="W5" s="21">
        <v>0</v>
      </c>
      <c r="X5" s="21">
        <v>1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2">
        <f t="shared" si="3"/>
        <v>0</v>
      </c>
      <c r="BH5" s="6">
        <v>300</v>
      </c>
      <c r="BI5" s="6">
        <f t="shared" si="4"/>
        <v>600</v>
      </c>
      <c r="BJ5" s="6">
        <f t="shared" si="5"/>
        <v>600</v>
      </c>
      <c r="BK5" s="6">
        <f t="shared" si="6"/>
        <v>0</v>
      </c>
      <c r="BL5" s="18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 x14ac:dyDescent="0.2">
      <c r="A6" s="6" t="s">
        <v>323</v>
      </c>
      <c r="B6" s="39" t="s">
        <v>50</v>
      </c>
      <c r="C6" s="6">
        <f t="shared" si="0"/>
        <v>12</v>
      </c>
      <c r="D6" s="6">
        <f t="shared" si="1"/>
        <v>12</v>
      </c>
      <c r="E6" s="6">
        <f t="shared" si="2"/>
        <v>0</v>
      </c>
      <c r="F6" s="6"/>
      <c r="G6" s="6">
        <v>12</v>
      </c>
      <c r="H6" s="6">
        <v>0</v>
      </c>
      <c r="I6" s="6">
        <v>0</v>
      </c>
      <c r="J6" s="6">
        <v>0</v>
      </c>
      <c r="K6" s="2">
        <f t="shared" si="7"/>
        <v>0</v>
      </c>
      <c r="L6" s="6">
        <v>0</v>
      </c>
      <c r="M6" s="25">
        <f t="shared" si="8"/>
        <v>0</v>
      </c>
      <c r="N6" s="25">
        <v>0</v>
      </c>
      <c r="O6" s="25">
        <f t="shared" si="9"/>
        <v>0</v>
      </c>
      <c r="P6" s="25">
        <v>0</v>
      </c>
      <c r="Q6" s="25">
        <f t="shared" si="10"/>
        <v>0</v>
      </c>
      <c r="R6" s="25">
        <v>0</v>
      </c>
      <c r="S6" s="25">
        <f t="shared" si="11"/>
        <v>0</v>
      </c>
      <c r="T6" s="21">
        <f>5+1</f>
        <v>6</v>
      </c>
      <c r="U6" s="21">
        <v>0</v>
      </c>
      <c r="V6" s="21">
        <v>0</v>
      </c>
      <c r="W6" s="21">
        <v>0</v>
      </c>
      <c r="X6" s="21">
        <v>6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2">
        <f t="shared" si="3"/>
        <v>0</v>
      </c>
      <c r="BH6" s="6">
        <v>350</v>
      </c>
      <c r="BI6" s="6">
        <f t="shared" si="4"/>
        <v>4200</v>
      </c>
      <c r="BJ6" s="6">
        <f t="shared" si="5"/>
        <v>4200</v>
      </c>
      <c r="BK6" s="6">
        <f t="shared" si="6"/>
        <v>0</v>
      </c>
      <c r="BL6" s="18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x14ac:dyDescent="0.2">
      <c r="A7" s="6" t="s">
        <v>324</v>
      </c>
      <c r="B7" s="39" t="s">
        <v>50</v>
      </c>
      <c r="C7" s="6">
        <f t="shared" si="0"/>
        <v>80</v>
      </c>
      <c r="D7" s="6">
        <f t="shared" si="1"/>
        <v>0</v>
      </c>
      <c r="E7" s="6">
        <f t="shared" si="2"/>
        <v>80</v>
      </c>
      <c r="F7" s="6" t="s">
        <v>20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80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2">
        <f t="shared" si="3"/>
        <v>80</v>
      </c>
      <c r="BH7" s="6">
        <v>430</v>
      </c>
      <c r="BI7" s="6">
        <f t="shared" si="4"/>
        <v>34400</v>
      </c>
      <c r="BJ7" s="6">
        <f t="shared" si="5"/>
        <v>0</v>
      </c>
      <c r="BK7" s="6">
        <f t="shared" si="6"/>
        <v>34400</v>
      </c>
      <c r="BL7" s="18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 ht="15.75" customHeight="1" x14ac:dyDescent="0.2">
      <c r="A8" s="6" t="s">
        <v>325</v>
      </c>
      <c r="B8" s="39" t="s">
        <v>50</v>
      </c>
      <c r="C8" s="6">
        <f t="shared" si="0"/>
        <v>18</v>
      </c>
      <c r="D8" s="6">
        <f t="shared" si="1"/>
        <v>0</v>
      </c>
      <c r="E8" s="6">
        <f t="shared" si="2"/>
        <v>18</v>
      </c>
      <c r="F8" s="6"/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f>16+2</f>
        <v>18</v>
      </c>
      <c r="Z8" s="21">
        <v>0</v>
      </c>
      <c r="AA8" s="3">
        <v>0</v>
      </c>
      <c r="AB8" s="21">
        <v>0</v>
      </c>
      <c r="AC8" s="3">
        <v>0</v>
      </c>
      <c r="AD8" s="21">
        <v>0</v>
      </c>
      <c r="AE8" s="3">
        <v>0</v>
      </c>
      <c r="AF8" s="21">
        <v>0</v>
      </c>
      <c r="AG8" s="3">
        <v>0</v>
      </c>
      <c r="AH8" s="21">
        <v>0</v>
      </c>
      <c r="AI8" s="3">
        <v>0</v>
      </c>
      <c r="AJ8" s="21">
        <v>0</v>
      </c>
      <c r="AK8" s="3">
        <v>0</v>
      </c>
      <c r="AL8" s="21">
        <v>0</v>
      </c>
      <c r="AM8" s="3">
        <v>0</v>
      </c>
      <c r="AN8" s="21">
        <v>0</v>
      </c>
      <c r="AO8" s="3">
        <v>0</v>
      </c>
      <c r="AP8" s="21">
        <v>0</v>
      </c>
      <c r="AQ8" s="3">
        <v>0</v>
      </c>
      <c r="AR8" s="21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2">
        <f t="shared" si="3"/>
        <v>18</v>
      </c>
      <c r="BH8" s="6">
        <v>460</v>
      </c>
      <c r="BI8" s="6">
        <f t="shared" si="4"/>
        <v>8280</v>
      </c>
      <c r="BJ8" s="6">
        <f t="shared" si="5"/>
        <v>0</v>
      </c>
      <c r="BK8" s="6">
        <f t="shared" si="6"/>
        <v>8280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x14ac:dyDescent="0.2">
      <c r="A9" s="6" t="s">
        <v>326</v>
      </c>
      <c r="B9" s="39" t="s">
        <v>50</v>
      </c>
      <c r="C9" s="6">
        <f t="shared" si="0"/>
        <v>12</v>
      </c>
      <c r="D9" s="6">
        <f t="shared" si="1"/>
        <v>0</v>
      </c>
      <c r="E9" s="6">
        <f t="shared" si="2"/>
        <v>12</v>
      </c>
      <c r="F9" s="6"/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12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2">
        <f t="shared" si="3"/>
        <v>12</v>
      </c>
      <c r="BH9" s="6">
        <v>700</v>
      </c>
      <c r="BI9" s="6">
        <f t="shared" si="4"/>
        <v>8400</v>
      </c>
      <c r="BJ9" s="6">
        <f t="shared" si="5"/>
        <v>0</v>
      </c>
      <c r="BK9" s="6">
        <f t="shared" si="6"/>
        <v>8400</v>
      </c>
      <c r="BL9" s="18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x14ac:dyDescent="0.2">
      <c r="A10" s="2" t="s">
        <v>327</v>
      </c>
      <c r="B10" s="39" t="s">
        <v>50</v>
      </c>
      <c r="C10" s="6">
        <f t="shared" si="0"/>
        <v>10</v>
      </c>
      <c r="D10" s="6">
        <f t="shared" si="1"/>
        <v>10</v>
      </c>
      <c r="E10" s="6">
        <f t="shared" si="2"/>
        <v>0</v>
      </c>
      <c r="F10" s="6"/>
      <c r="G10" s="6">
        <v>10</v>
      </c>
      <c r="H10" s="6">
        <v>0</v>
      </c>
      <c r="I10" s="6">
        <v>0</v>
      </c>
      <c r="J10" s="6">
        <v>0</v>
      </c>
      <c r="K10" s="2">
        <f t="shared" ref="K10:K12" si="12">I10-J10</f>
        <v>0</v>
      </c>
      <c r="L10" s="6">
        <v>0</v>
      </c>
      <c r="M10" s="25">
        <f t="shared" ref="M10:M12" si="13">K10-L10</f>
        <v>0</v>
      </c>
      <c r="N10" s="21">
        <v>5</v>
      </c>
      <c r="O10" s="21">
        <v>0</v>
      </c>
      <c r="P10" s="21">
        <v>0</v>
      </c>
      <c r="Q10" s="21">
        <v>0</v>
      </c>
      <c r="R10" s="21">
        <v>1</v>
      </c>
      <c r="S10" s="21">
        <v>0</v>
      </c>
      <c r="T10" s="21">
        <v>1</v>
      </c>
      <c r="U10" s="21">
        <v>0</v>
      </c>
      <c r="V10" s="21">
        <v>0</v>
      </c>
      <c r="W10" s="21">
        <v>0</v>
      </c>
      <c r="X10" s="21">
        <v>3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2">
        <f t="shared" si="3"/>
        <v>0</v>
      </c>
      <c r="BH10" s="6">
        <v>800</v>
      </c>
      <c r="BI10" s="6">
        <f t="shared" si="4"/>
        <v>8000</v>
      </c>
      <c r="BJ10" s="6">
        <f t="shared" si="5"/>
        <v>8000</v>
      </c>
      <c r="BK10" s="6">
        <f t="shared" si="6"/>
        <v>0</v>
      </c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2">
      <c r="A11" s="2" t="s">
        <v>328</v>
      </c>
      <c r="B11" s="39" t="s">
        <v>50</v>
      </c>
      <c r="C11" s="6">
        <f t="shared" si="0"/>
        <v>12</v>
      </c>
      <c r="D11" s="6">
        <f t="shared" si="1"/>
        <v>12</v>
      </c>
      <c r="E11" s="6">
        <f t="shared" si="2"/>
        <v>0</v>
      </c>
      <c r="F11" s="6"/>
      <c r="G11" s="2">
        <v>12</v>
      </c>
      <c r="H11" s="6">
        <v>0</v>
      </c>
      <c r="I11" s="6">
        <v>0</v>
      </c>
      <c r="J11" s="6">
        <v>0</v>
      </c>
      <c r="K11" s="2">
        <f t="shared" si="12"/>
        <v>0</v>
      </c>
      <c r="L11" s="6">
        <v>0</v>
      </c>
      <c r="M11" s="25">
        <f t="shared" si="13"/>
        <v>0</v>
      </c>
      <c r="N11" s="21">
        <v>5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f>5+2</f>
        <v>7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2">
        <f t="shared" si="3"/>
        <v>0</v>
      </c>
      <c r="BH11" s="6">
        <v>850</v>
      </c>
      <c r="BI11" s="6">
        <f t="shared" si="4"/>
        <v>10200</v>
      </c>
      <c r="BJ11" s="6">
        <f t="shared" si="5"/>
        <v>10200</v>
      </c>
      <c r="BK11" s="6">
        <f t="shared" si="6"/>
        <v>0</v>
      </c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2">
      <c r="A12" s="6" t="s">
        <v>329</v>
      </c>
      <c r="B12" s="39" t="s">
        <v>50</v>
      </c>
      <c r="C12" s="6">
        <f t="shared" si="0"/>
        <v>3</v>
      </c>
      <c r="D12" s="6">
        <f t="shared" si="1"/>
        <v>3</v>
      </c>
      <c r="E12" s="6">
        <f t="shared" si="2"/>
        <v>0</v>
      </c>
      <c r="F12" s="6"/>
      <c r="G12" s="6">
        <v>3</v>
      </c>
      <c r="H12" s="6">
        <v>0</v>
      </c>
      <c r="I12" s="6">
        <v>0</v>
      </c>
      <c r="J12" s="6">
        <v>0</v>
      </c>
      <c r="K12" s="2">
        <f t="shared" si="12"/>
        <v>0</v>
      </c>
      <c r="L12" s="6">
        <v>0</v>
      </c>
      <c r="M12" s="25">
        <f t="shared" si="13"/>
        <v>0</v>
      </c>
      <c r="N12" s="25">
        <v>0</v>
      </c>
      <c r="O12" s="25">
        <f>M12-N12</f>
        <v>0</v>
      </c>
      <c r="P12" s="25">
        <v>0</v>
      </c>
      <c r="Q12" s="25">
        <f>O12-P12</f>
        <v>0</v>
      </c>
      <c r="R12" s="25">
        <v>0</v>
      </c>
      <c r="S12" s="25">
        <f>Q12-R12</f>
        <v>0</v>
      </c>
      <c r="T12" s="21">
        <v>1</v>
      </c>
      <c r="U12" s="21">
        <v>0</v>
      </c>
      <c r="V12" s="21">
        <v>0</v>
      </c>
      <c r="W12" s="21">
        <v>0</v>
      </c>
      <c r="X12" s="21">
        <v>2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2">
        <f t="shared" si="3"/>
        <v>0</v>
      </c>
      <c r="BH12" s="6">
        <v>1000</v>
      </c>
      <c r="BI12" s="6">
        <f t="shared" si="4"/>
        <v>3000</v>
      </c>
      <c r="BJ12" s="6">
        <f t="shared" si="5"/>
        <v>3000</v>
      </c>
      <c r="BK12" s="6">
        <f t="shared" si="6"/>
        <v>0</v>
      </c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ht="15.75" customHeight="1" x14ac:dyDescent="0.2">
      <c r="A13" s="6" t="s">
        <v>330</v>
      </c>
      <c r="B13" s="39" t="s">
        <v>50</v>
      </c>
      <c r="C13" s="6">
        <f t="shared" si="0"/>
        <v>22</v>
      </c>
      <c r="D13" s="6">
        <f t="shared" si="1"/>
        <v>0</v>
      </c>
      <c r="E13" s="6">
        <f t="shared" si="2"/>
        <v>22</v>
      </c>
      <c r="F13" s="6"/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f>18+4</f>
        <v>22</v>
      </c>
      <c r="Z13" s="21">
        <v>0</v>
      </c>
      <c r="AA13" s="3">
        <v>0</v>
      </c>
      <c r="AB13" s="21">
        <v>0</v>
      </c>
      <c r="AC13" s="3">
        <v>0</v>
      </c>
      <c r="AD13" s="21">
        <v>0</v>
      </c>
      <c r="AE13" s="3">
        <v>0</v>
      </c>
      <c r="AF13" s="21">
        <v>0</v>
      </c>
      <c r="AG13" s="3">
        <v>0</v>
      </c>
      <c r="AH13" s="21">
        <v>0</v>
      </c>
      <c r="AI13" s="3">
        <v>0</v>
      </c>
      <c r="AJ13" s="21">
        <v>0</v>
      </c>
      <c r="AK13" s="3">
        <v>0</v>
      </c>
      <c r="AL13" s="21">
        <v>0</v>
      </c>
      <c r="AM13" s="3">
        <v>0</v>
      </c>
      <c r="AN13" s="21">
        <v>0</v>
      </c>
      <c r="AO13" s="3">
        <v>0</v>
      </c>
      <c r="AP13" s="21">
        <v>0</v>
      </c>
      <c r="AQ13" s="3">
        <v>0</v>
      </c>
      <c r="AR13" s="21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2">
        <f t="shared" si="3"/>
        <v>22</v>
      </c>
      <c r="BH13" s="6">
        <v>1200</v>
      </c>
      <c r="BI13" s="6">
        <f t="shared" si="4"/>
        <v>26400</v>
      </c>
      <c r="BJ13" s="6">
        <f t="shared" si="5"/>
        <v>0</v>
      </c>
      <c r="BK13" s="6">
        <f t="shared" si="6"/>
        <v>26400</v>
      </c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ht="15.75" customHeight="1" x14ac:dyDescent="0.2">
      <c r="A14" s="6" t="s">
        <v>331</v>
      </c>
      <c r="B14" s="39" t="s">
        <v>50</v>
      </c>
      <c r="C14" s="6">
        <f t="shared" si="0"/>
        <v>2</v>
      </c>
      <c r="D14" s="6">
        <f t="shared" si="1"/>
        <v>0</v>
      </c>
      <c r="E14" s="6">
        <f t="shared" si="2"/>
        <v>2</v>
      </c>
      <c r="F14" s="6" t="s">
        <v>20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2</v>
      </c>
      <c r="V14" s="3">
        <v>0</v>
      </c>
      <c r="W14" s="3">
        <v>0</v>
      </c>
      <c r="X14" s="3">
        <v>0</v>
      </c>
      <c r="Y14" s="3">
        <v>0</v>
      </c>
      <c r="Z14" s="21">
        <v>0</v>
      </c>
      <c r="AA14" s="3">
        <v>0</v>
      </c>
      <c r="AB14" s="21">
        <v>0</v>
      </c>
      <c r="AC14" s="3">
        <v>0</v>
      </c>
      <c r="AD14" s="21">
        <v>0</v>
      </c>
      <c r="AE14" s="3">
        <v>0</v>
      </c>
      <c r="AF14" s="21">
        <v>0</v>
      </c>
      <c r="AG14" s="3">
        <v>0</v>
      </c>
      <c r="AH14" s="21">
        <v>0</v>
      </c>
      <c r="AI14" s="3">
        <v>0</v>
      </c>
      <c r="AJ14" s="21">
        <v>0</v>
      </c>
      <c r="AK14" s="3">
        <v>0</v>
      </c>
      <c r="AL14" s="21">
        <v>0</v>
      </c>
      <c r="AM14" s="3">
        <v>0</v>
      </c>
      <c r="AN14" s="21">
        <v>0</v>
      </c>
      <c r="AO14" s="3">
        <v>0</v>
      </c>
      <c r="AP14" s="21">
        <v>0</v>
      </c>
      <c r="AQ14" s="3">
        <v>0</v>
      </c>
      <c r="AR14" s="21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2">
        <f t="shared" si="3"/>
        <v>2</v>
      </c>
      <c r="BH14" s="6">
        <v>6000</v>
      </c>
      <c r="BI14" s="6">
        <f t="shared" si="4"/>
        <v>12000</v>
      </c>
      <c r="BJ14" s="6">
        <f t="shared" si="5"/>
        <v>0</v>
      </c>
      <c r="BK14" s="6">
        <f t="shared" si="6"/>
        <v>12000</v>
      </c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ht="15.75" customHeight="1" x14ac:dyDescent="0.2">
      <c r="A15" s="6" t="s">
        <v>332</v>
      </c>
      <c r="B15" s="39" t="s">
        <v>50</v>
      </c>
      <c r="C15" s="6">
        <f t="shared" si="0"/>
        <v>2</v>
      </c>
      <c r="D15" s="6">
        <f t="shared" si="1"/>
        <v>0</v>
      </c>
      <c r="E15" s="6">
        <f t="shared" si="2"/>
        <v>2</v>
      </c>
      <c r="F15" s="6" t="s">
        <v>20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3">
        <v>0</v>
      </c>
      <c r="R15" s="3">
        <v>0</v>
      </c>
      <c r="S15" s="3">
        <v>0</v>
      </c>
      <c r="T15" s="3">
        <v>0</v>
      </c>
      <c r="U15" s="3">
        <v>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2">
        <f t="shared" si="3"/>
        <v>2</v>
      </c>
      <c r="BH15" s="6">
        <v>8000</v>
      </c>
      <c r="BI15" s="6">
        <f t="shared" si="4"/>
        <v>16000</v>
      </c>
      <c r="BJ15" s="6">
        <f t="shared" si="5"/>
        <v>0</v>
      </c>
      <c r="BK15" s="6">
        <f t="shared" si="6"/>
        <v>16000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ht="15.75" customHeight="1" x14ac:dyDescent="0.2">
      <c r="A16" s="6" t="s">
        <v>333</v>
      </c>
      <c r="B16" s="39" t="s">
        <v>50</v>
      </c>
      <c r="C16" s="6">
        <f t="shared" si="0"/>
        <v>25</v>
      </c>
      <c r="D16" s="6">
        <f t="shared" si="1"/>
        <v>0</v>
      </c>
      <c r="E16" s="6">
        <f t="shared" si="2"/>
        <v>25</v>
      </c>
      <c r="F16" s="6" t="s">
        <v>16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25</v>
      </c>
      <c r="X16" s="3">
        <v>0</v>
      </c>
      <c r="Y16" s="3">
        <v>0</v>
      </c>
      <c r="Z16" s="21">
        <v>0</v>
      </c>
      <c r="AA16" s="3">
        <v>0</v>
      </c>
      <c r="AB16" s="21">
        <v>0</v>
      </c>
      <c r="AC16" s="3">
        <v>0</v>
      </c>
      <c r="AD16" s="21">
        <v>0</v>
      </c>
      <c r="AE16" s="3">
        <v>0</v>
      </c>
      <c r="AF16" s="21">
        <v>0</v>
      </c>
      <c r="AG16" s="3">
        <v>0</v>
      </c>
      <c r="AH16" s="21">
        <v>0</v>
      </c>
      <c r="AI16" s="3">
        <v>0</v>
      </c>
      <c r="AJ16" s="21">
        <v>0</v>
      </c>
      <c r="AK16" s="3">
        <v>0</v>
      </c>
      <c r="AL16" s="21">
        <v>0</v>
      </c>
      <c r="AM16" s="3">
        <v>0</v>
      </c>
      <c r="AN16" s="21">
        <v>0</v>
      </c>
      <c r="AO16" s="3">
        <v>0</v>
      </c>
      <c r="AP16" s="21">
        <v>0</v>
      </c>
      <c r="AQ16" s="3">
        <v>0</v>
      </c>
      <c r="AR16" s="21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2">
        <f t="shared" si="3"/>
        <v>25</v>
      </c>
      <c r="BH16" s="6">
        <v>193</v>
      </c>
      <c r="BI16" s="6">
        <f t="shared" si="4"/>
        <v>4825</v>
      </c>
      <c r="BJ16" s="6">
        <f t="shared" si="5"/>
        <v>0</v>
      </c>
      <c r="BK16" s="6">
        <f t="shared" si="6"/>
        <v>4825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ht="15.75" customHeight="1" x14ac:dyDescent="0.2">
      <c r="A17" s="6" t="s">
        <v>334</v>
      </c>
      <c r="B17" s="39" t="s">
        <v>50</v>
      </c>
      <c r="C17" s="6">
        <f t="shared" si="0"/>
        <v>25</v>
      </c>
      <c r="D17" s="6">
        <f t="shared" si="1"/>
        <v>0</v>
      </c>
      <c r="E17" s="6">
        <f t="shared" si="2"/>
        <v>25</v>
      </c>
      <c r="F17" s="6" t="s">
        <v>16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25</v>
      </c>
      <c r="X17" s="3">
        <v>0</v>
      </c>
      <c r="Y17" s="3">
        <v>0</v>
      </c>
      <c r="Z17" s="21">
        <v>0</v>
      </c>
      <c r="AA17" s="3">
        <v>0</v>
      </c>
      <c r="AB17" s="21">
        <v>0</v>
      </c>
      <c r="AC17" s="3">
        <v>0</v>
      </c>
      <c r="AD17" s="21">
        <v>0</v>
      </c>
      <c r="AE17" s="3">
        <v>0</v>
      </c>
      <c r="AF17" s="21">
        <v>0</v>
      </c>
      <c r="AG17" s="3">
        <v>0</v>
      </c>
      <c r="AH17" s="21">
        <v>0</v>
      </c>
      <c r="AI17" s="3">
        <v>0</v>
      </c>
      <c r="AJ17" s="21">
        <v>0</v>
      </c>
      <c r="AK17" s="3">
        <v>0</v>
      </c>
      <c r="AL17" s="21">
        <v>0</v>
      </c>
      <c r="AM17" s="3">
        <v>0</v>
      </c>
      <c r="AN17" s="21">
        <v>0</v>
      </c>
      <c r="AO17" s="3">
        <v>0</v>
      </c>
      <c r="AP17" s="21">
        <v>0</v>
      </c>
      <c r="AQ17" s="3">
        <v>0</v>
      </c>
      <c r="AR17" s="21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2">
        <f t="shared" si="3"/>
        <v>25</v>
      </c>
      <c r="BH17" s="6">
        <v>193</v>
      </c>
      <c r="BI17" s="6">
        <f t="shared" si="4"/>
        <v>4825</v>
      </c>
      <c r="BJ17" s="6">
        <f t="shared" si="5"/>
        <v>0</v>
      </c>
      <c r="BK17" s="6">
        <f t="shared" si="6"/>
        <v>4825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ht="15.75" customHeight="1" x14ac:dyDescent="0.2">
      <c r="A18" s="6" t="s">
        <v>335</v>
      </c>
      <c r="B18" s="39" t="s">
        <v>50</v>
      </c>
      <c r="C18" s="6">
        <f t="shared" si="0"/>
        <v>75</v>
      </c>
      <c r="D18" s="6">
        <f t="shared" si="1"/>
        <v>0</v>
      </c>
      <c r="E18" s="6">
        <f t="shared" si="2"/>
        <v>75</v>
      </c>
      <c r="F18" s="6" t="s">
        <v>16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75</v>
      </c>
      <c r="X18" s="3">
        <v>0</v>
      </c>
      <c r="Y18" s="3">
        <v>0</v>
      </c>
      <c r="Z18" s="21">
        <v>0</v>
      </c>
      <c r="AA18" s="3">
        <v>0</v>
      </c>
      <c r="AB18" s="21">
        <v>0</v>
      </c>
      <c r="AC18" s="3">
        <v>0</v>
      </c>
      <c r="AD18" s="21">
        <v>0</v>
      </c>
      <c r="AE18" s="3">
        <v>0</v>
      </c>
      <c r="AF18" s="21">
        <v>0</v>
      </c>
      <c r="AG18" s="3">
        <v>0</v>
      </c>
      <c r="AH18" s="21">
        <v>0</v>
      </c>
      <c r="AI18" s="3">
        <v>0</v>
      </c>
      <c r="AJ18" s="21">
        <v>0</v>
      </c>
      <c r="AK18" s="3">
        <v>0</v>
      </c>
      <c r="AL18" s="21">
        <v>0</v>
      </c>
      <c r="AM18" s="3">
        <v>0</v>
      </c>
      <c r="AN18" s="21">
        <v>0</v>
      </c>
      <c r="AO18" s="3">
        <v>0</v>
      </c>
      <c r="AP18" s="21">
        <v>0</v>
      </c>
      <c r="AQ18" s="3">
        <v>0</v>
      </c>
      <c r="AR18" s="21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2">
        <f t="shared" si="3"/>
        <v>75</v>
      </c>
      <c r="BH18" s="6">
        <v>193</v>
      </c>
      <c r="BI18" s="6">
        <f t="shared" si="4"/>
        <v>14475</v>
      </c>
      <c r="BJ18" s="6">
        <f t="shared" si="5"/>
        <v>0</v>
      </c>
      <c r="BK18" s="6">
        <f t="shared" si="6"/>
        <v>14475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x14ac:dyDescent="0.2">
      <c r="A19" s="2" t="s">
        <v>336</v>
      </c>
      <c r="B19" s="39" t="s">
        <v>50</v>
      </c>
      <c r="C19" s="6">
        <f t="shared" si="0"/>
        <v>57</v>
      </c>
      <c r="D19" s="6">
        <f t="shared" si="1"/>
        <v>56</v>
      </c>
      <c r="E19" s="6">
        <f t="shared" si="2"/>
        <v>1</v>
      </c>
      <c r="F19" s="6"/>
      <c r="G19" s="6">
        <v>57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25">
        <v>0</v>
      </c>
      <c r="N19" s="21">
        <v>10</v>
      </c>
      <c r="O19" s="25">
        <v>0</v>
      </c>
      <c r="P19" s="21">
        <v>34</v>
      </c>
      <c r="Q19" s="25">
        <v>0</v>
      </c>
      <c r="R19" s="21">
        <v>1</v>
      </c>
      <c r="S19" s="25">
        <v>0</v>
      </c>
      <c r="T19" s="21">
        <v>6</v>
      </c>
      <c r="U19" s="25">
        <v>0</v>
      </c>
      <c r="V19" s="21">
        <v>0</v>
      </c>
      <c r="W19" s="25">
        <v>0</v>
      </c>
      <c r="X19" s="21">
        <v>5</v>
      </c>
      <c r="Y19" s="25">
        <v>0</v>
      </c>
      <c r="Z19" s="21">
        <v>0</v>
      </c>
      <c r="AA19" s="25">
        <v>0</v>
      </c>
      <c r="AB19" s="21">
        <v>0</v>
      </c>
      <c r="AC19" s="25">
        <v>0</v>
      </c>
      <c r="AD19" s="21">
        <v>0</v>
      </c>
      <c r="AE19" s="25">
        <v>0</v>
      </c>
      <c r="AF19" s="21">
        <v>0</v>
      </c>
      <c r="AG19" s="25">
        <v>0</v>
      </c>
      <c r="AH19" s="21">
        <v>0</v>
      </c>
      <c r="AI19" s="25">
        <v>0</v>
      </c>
      <c r="AJ19" s="21">
        <v>0</v>
      </c>
      <c r="AK19" s="25">
        <v>0</v>
      </c>
      <c r="AL19" s="21">
        <v>0</v>
      </c>
      <c r="AM19" s="25">
        <v>0</v>
      </c>
      <c r="AN19" s="21">
        <v>0</v>
      </c>
      <c r="AO19" s="25">
        <v>0</v>
      </c>
      <c r="AP19" s="21">
        <v>0</v>
      </c>
      <c r="AQ19" s="25">
        <v>0</v>
      </c>
      <c r="AR19" s="21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2">
        <f t="shared" si="3"/>
        <v>1</v>
      </c>
      <c r="BH19" s="6">
        <v>38</v>
      </c>
      <c r="BI19" s="6">
        <f t="shared" si="4"/>
        <v>2166</v>
      </c>
      <c r="BJ19" s="6">
        <f t="shared" si="5"/>
        <v>2128</v>
      </c>
      <c r="BK19" s="6">
        <f t="shared" si="6"/>
        <v>38</v>
      </c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 x14ac:dyDescent="0.2">
      <c r="A20" s="6" t="s">
        <v>337</v>
      </c>
      <c r="B20" s="39" t="s">
        <v>50</v>
      </c>
      <c r="C20" s="6">
        <f t="shared" si="0"/>
        <v>4232</v>
      </c>
      <c r="D20" s="6">
        <f t="shared" si="1"/>
        <v>3885</v>
      </c>
      <c r="E20" s="6">
        <f t="shared" si="2"/>
        <v>347</v>
      </c>
      <c r="F20" s="6" t="s">
        <v>338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3">
        <v>0</v>
      </c>
      <c r="N20" s="3">
        <v>0</v>
      </c>
      <c r="O20" s="3">
        <v>0</v>
      </c>
      <c r="P20" s="3">
        <v>0</v>
      </c>
      <c r="Q20" s="3">
        <v>1728</v>
      </c>
      <c r="R20" s="3">
        <v>0</v>
      </c>
      <c r="S20" s="3">
        <v>0</v>
      </c>
      <c r="T20" s="3">
        <f>500+500</f>
        <v>1000</v>
      </c>
      <c r="U20" s="3">
        <v>200</v>
      </c>
      <c r="V20" s="3">
        <v>0</v>
      </c>
      <c r="W20" s="3">
        <v>0</v>
      </c>
      <c r="X20" s="3">
        <v>727</v>
      </c>
      <c r="Y20" s="3">
        <v>0</v>
      </c>
      <c r="Z20" s="21">
        <v>20</v>
      </c>
      <c r="AA20" s="3">
        <v>0</v>
      </c>
      <c r="AB20" s="21">
        <f>10+150</f>
        <v>160</v>
      </c>
      <c r="AC20" s="3">
        <v>2304</v>
      </c>
      <c r="AD20" s="21">
        <v>0</v>
      </c>
      <c r="AE20" s="3">
        <v>0</v>
      </c>
      <c r="AF20" s="21">
        <v>0</v>
      </c>
      <c r="AG20" s="3">
        <v>0</v>
      </c>
      <c r="AH20" s="21">
        <v>0</v>
      </c>
      <c r="AI20" s="3">
        <v>0</v>
      </c>
      <c r="AJ20" s="21">
        <f>176</f>
        <v>176</v>
      </c>
      <c r="AK20" s="3">
        <v>0</v>
      </c>
      <c r="AL20" s="21">
        <f>184+18</f>
        <v>202</v>
      </c>
      <c r="AM20" s="3">
        <v>0</v>
      </c>
      <c r="AN20" s="21">
        <f>288+16+280</f>
        <v>584</v>
      </c>
      <c r="AO20" s="3">
        <v>0</v>
      </c>
      <c r="AP20" s="21">
        <v>0</v>
      </c>
      <c r="AQ20" s="3">
        <v>0</v>
      </c>
      <c r="AR20" s="21">
        <v>800</v>
      </c>
      <c r="AS20" s="6">
        <v>0</v>
      </c>
      <c r="AT20" s="6">
        <v>0</v>
      </c>
      <c r="AU20" s="6">
        <v>0</v>
      </c>
      <c r="AV20" s="6">
        <v>8</v>
      </c>
      <c r="AW20" s="6">
        <v>0</v>
      </c>
      <c r="AX20" s="6">
        <v>8</v>
      </c>
      <c r="AY20" s="6">
        <v>0</v>
      </c>
      <c r="AZ20" s="6">
        <v>200</v>
      </c>
      <c r="BA20" s="6">
        <v>0</v>
      </c>
      <c r="BB20" s="6">
        <v>0</v>
      </c>
      <c r="BC20" s="6">
        <v>0</v>
      </c>
      <c r="BD20" s="6">
        <f>16</f>
        <v>16</v>
      </c>
      <c r="BE20" s="6">
        <v>0</v>
      </c>
      <c r="BF20" s="6">
        <f>16</f>
        <v>16</v>
      </c>
      <c r="BG20" s="2">
        <f t="shared" si="3"/>
        <v>315</v>
      </c>
      <c r="BH20" s="6">
        <v>13</v>
      </c>
      <c r="BI20" s="6">
        <f t="shared" si="4"/>
        <v>55016</v>
      </c>
      <c r="BJ20" s="6">
        <f t="shared" si="5"/>
        <v>50505</v>
      </c>
      <c r="BK20" s="6">
        <f t="shared" si="6"/>
        <v>4511</v>
      </c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 x14ac:dyDescent="0.2">
      <c r="A21" s="6" t="s">
        <v>339</v>
      </c>
      <c r="B21" s="39" t="s">
        <v>50</v>
      </c>
      <c r="C21" s="6">
        <f t="shared" si="0"/>
        <v>1000</v>
      </c>
      <c r="D21" s="6">
        <f t="shared" si="1"/>
        <v>0</v>
      </c>
      <c r="E21" s="6">
        <f t="shared" si="2"/>
        <v>1000</v>
      </c>
      <c r="F21" s="6" t="s">
        <v>20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1000</v>
      </c>
      <c r="V21" s="3">
        <v>0</v>
      </c>
      <c r="W21" s="3">
        <v>0</v>
      </c>
      <c r="X21" s="3">
        <v>0</v>
      </c>
      <c r="Y21" s="3">
        <v>0</v>
      </c>
      <c r="Z21" s="21">
        <v>0</v>
      </c>
      <c r="AA21" s="3">
        <v>0</v>
      </c>
      <c r="AB21" s="21">
        <v>0</v>
      </c>
      <c r="AC21" s="3">
        <v>0</v>
      </c>
      <c r="AD21" s="21">
        <v>0</v>
      </c>
      <c r="AE21" s="3">
        <v>0</v>
      </c>
      <c r="AF21" s="21">
        <v>0</v>
      </c>
      <c r="AG21" s="3">
        <v>0</v>
      </c>
      <c r="AH21" s="21">
        <v>0</v>
      </c>
      <c r="AI21" s="3">
        <v>0</v>
      </c>
      <c r="AJ21" s="21">
        <v>0</v>
      </c>
      <c r="AK21" s="3">
        <v>0</v>
      </c>
      <c r="AL21" s="21">
        <v>0</v>
      </c>
      <c r="AM21" s="3">
        <v>0</v>
      </c>
      <c r="AN21" s="21">
        <v>0</v>
      </c>
      <c r="AO21" s="3">
        <v>0</v>
      </c>
      <c r="AP21" s="21">
        <v>0</v>
      </c>
      <c r="AQ21" s="3">
        <v>0</v>
      </c>
      <c r="AR21" s="21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2">
        <f t="shared" si="3"/>
        <v>1000</v>
      </c>
      <c r="BH21" s="6">
        <v>7.0000000000000007E-2</v>
      </c>
      <c r="BI21" s="6">
        <f t="shared" si="4"/>
        <v>70</v>
      </c>
      <c r="BJ21" s="6">
        <f t="shared" si="5"/>
        <v>0</v>
      </c>
      <c r="BK21" s="6">
        <f t="shared" si="6"/>
        <v>70</v>
      </c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 x14ac:dyDescent="0.2">
      <c r="A22" s="6" t="s">
        <v>340</v>
      </c>
      <c r="B22" s="39" t="s">
        <v>50</v>
      </c>
      <c r="C22" s="6">
        <f t="shared" si="0"/>
        <v>1000</v>
      </c>
      <c r="D22" s="6">
        <f t="shared" si="1"/>
        <v>0</v>
      </c>
      <c r="E22" s="6">
        <f t="shared" si="2"/>
        <v>1000</v>
      </c>
      <c r="F22" s="6" t="s">
        <v>20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1000</v>
      </c>
      <c r="V22" s="3">
        <v>0</v>
      </c>
      <c r="W22" s="3">
        <v>0</v>
      </c>
      <c r="X22" s="3">
        <v>0</v>
      </c>
      <c r="Y22" s="3">
        <v>0</v>
      </c>
      <c r="Z22" s="21">
        <v>0</v>
      </c>
      <c r="AA22" s="3">
        <v>0</v>
      </c>
      <c r="AB22" s="21">
        <v>0</v>
      </c>
      <c r="AC22" s="3">
        <v>0</v>
      </c>
      <c r="AD22" s="21">
        <v>0</v>
      </c>
      <c r="AE22" s="3">
        <v>0</v>
      </c>
      <c r="AF22" s="21">
        <v>0</v>
      </c>
      <c r="AG22" s="3">
        <v>0</v>
      </c>
      <c r="AH22" s="21">
        <v>0</v>
      </c>
      <c r="AI22" s="3">
        <v>0</v>
      </c>
      <c r="AJ22" s="21">
        <v>0</v>
      </c>
      <c r="AK22" s="3">
        <v>0</v>
      </c>
      <c r="AL22" s="21">
        <v>0</v>
      </c>
      <c r="AM22" s="3">
        <v>0</v>
      </c>
      <c r="AN22" s="21">
        <v>0</v>
      </c>
      <c r="AO22" s="3">
        <v>0</v>
      </c>
      <c r="AP22" s="21">
        <v>0</v>
      </c>
      <c r="AQ22" s="3">
        <v>0</v>
      </c>
      <c r="AR22" s="21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2">
        <f t="shared" si="3"/>
        <v>1000</v>
      </c>
      <c r="BH22" s="6">
        <v>7.0000000000000007E-2</v>
      </c>
      <c r="BI22" s="6">
        <f t="shared" si="4"/>
        <v>70</v>
      </c>
      <c r="BJ22" s="6">
        <f t="shared" si="5"/>
        <v>0</v>
      </c>
      <c r="BK22" s="6">
        <f t="shared" si="6"/>
        <v>70</v>
      </c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 x14ac:dyDescent="0.2">
      <c r="A23" s="6" t="s">
        <v>341</v>
      </c>
      <c r="B23" s="39" t="s">
        <v>50</v>
      </c>
      <c r="C23" s="6">
        <f t="shared" si="0"/>
        <v>1000</v>
      </c>
      <c r="D23" s="6">
        <f t="shared" si="1"/>
        <v>0</v>
      </c>
      <c r="E23" s="6">
        <f t="shared" si="2"/>
        <v>1000</v>
      </c>
      <c r="F23" s="6" t="s">
        <v>20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1000</v>
      </c>
      <c r="V23" s="3">
        <v>0</v>
      </c>
      <c r="W23" s="3">
        <v>0</v>
      </c>
      <c r="X23" s="3">
        <v>0</v>
      </c>
      <c r="Y23" s="3">
        <v>0</v>
      </c>
      <c r="Z23" s="21">
        <v>0</v>
      </c>
      <c r="AA23" s="3">
        <v>0</v>
      </c>
      <c r="AB23" s="21">
        <v>0</v>
      </c>
      <c r="AC23" s="3">
        <v>0</v>
      </c>
      <c r="AD23" s="21">
        <v>0</v>
      </c>
      <c r="AE23" s="3">
        <v>0</v>
      </c>
      <c r="AF23" s="21">
        <v>0</v>
      </c>
      <c r="AG23" s="3">
        <v>0</v>
      </c>
      <c r="AH23" s="21">
        <v>0</v>
      </c>
      <c r="AI23" s="3">
        <v>0</v>
      </c>
      <c r="AJ23" s="21">
        <v>0</v>
      </c>
      <c r="AK23" s="3">
        <v>0</v>
      </c>
      <c r="AL23" s="21">
        <v>0</v>
      </c>
      <c r="AM23" s="3">
        <v>0</v>
      </c>
      <c r="AN23" s="21">
        <v>0</v>
      </c>
      <c r="AO23" s="3">
        <v>0</v>
      </c>
      <c r="AP23" s="21">
        <v>0</v>
      </c>
      <c r="AQ23" s="3">
        <v>0</v>
      </c>
      <c r="AR23" s="21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2">
        <f t="shared" si="3"/>
        <v>1000</v>
      </c>
      <c r="BH23" s="6">
        <v>1</v>
      </c>
      <c r="BI23" s="6">
        <f t="shared" si="4"/>
        <v>1000</v>
      </c>
      <c r="BJ23" s="6">
        <f t="shared" si="5"/>
        <v>0</v>
      </c>
      <c r="BK23" s="6">
        <f t="shared" si="6"/>
        <v>1000</v>
      </c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 x14ac:dyDescent="0.2">
      <c r="A24" s="6" t="s">
        <v>342</v>
      </c>
      <c r="B24" s="39" t="s">
        <v>50</v>
      </c>
      <c r="C24" s="6">
        <f t="shared" si="0"/>
        <v>1000</v>
      </c>
      <c r="D24" s="6">
        <f t="shared" si="1"/>
        <v>0</v>
      </c>
      <c r="E24" s="6">
        <f t="shared" si="2"/>
        <v>1000</v>
      </c>
      <c r="F24" s="6" t="s">
        <v>20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1000</v>
      </c>
      <c r="V24" s="3">
        <v>0</v>
      </c>
      <c r="W24" s="3">
        <v>0</v>
      </c>
      <c r="X24" s="3">
        <v>0</v>
      </c>
      <c r="Y24" s="3">
        <v>0</v>
      </c>
      <c r="Z24" s="21">
        <v>0</v>
      </c>
      <c r="AA24" s="3">
        <v>0</v>
      </c>
      <c r="AB24" s="21">
        <v>0</v>
      </c>
      <c r="AC24" s="3">
        <v>0</v>
      </c>
      <c r="AD24" s="21">
        <v>0</v>
      </c>
      <c r="AE24" s="3">
        <v>0</v>
      </c>
      <c r="AF24" s="21">
        <v>0</v>
      </c>
      <c r="AG24" s="3">
        <v>0</v>
      </c>
      <c r="AH24" s="21">
        <v>0</v>
      </c>
      <c r="AI24" s="3">
        <v>0</v>
      </c>
      <c r="AJ24" s="21">
        <v>0</v>
      </c>
      <c r="AK24" s="3">
        <v>0</v>
      </c>
      <c r="AL24" s="21">
        <v>0</v>
      </c>
      <c r="AM24" s="3">
        <v>0</v>
      </c>
      <c r="AN24" s="21">
        <v>0</v>
      </c>
      <c r="AO24" s="3">
        <v>0</v>
      </c>
      <c r="AP24" s="21">
        <v>0</v>
      </c>
      <c r="AQ24" s="3">
        <v>0</v>
      </c>
      <c r="AR24" s="21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2">
        <f t="shared" si="3"/>
        <v>1000</v>
      </c>
      <c r="BH24" s="6">
        <v>1.2</v>
      </c>
      <c r="BI24" s="6">
        <f t="shared" si="4"/>
        <v>1200</v>
      </c>
      <c r="BJ24" s="6">
        <f t="shared" si="5"/>
        <v>0</v>
      </c>
      <c r="BK24" s="6">
        <f t="shared" si="6"/>
        <v>1200</v>
      </c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 x14ac:dyDescent="0.2">
      <c r="A25" s="6" t="s">
        <v>343</v>
      </c>
      <c r="B25" s="39" t="s">
        <v>50</v>
      </c>
      <c r="C25" s="6">
        <f t="shared" si="0"/>
        <v>116</v>
      </c>
      <c r="D25" s="6">
        <f t="shared" si="1"/>
        <v>25</v>
      </c>
      <c r="E25" s="6">
        <f t="shared" si="2"/>
        <v>91</v>
      </c>
      <c r="F25" s="6" t="s">
        <v>344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116</v>
      </c>
      <c r="X25" s="3">
        <v>0</v>
      </c>
      <c r="Y25" s="3">
        <v>0</v>
      </c>
      <c r="Z25" s="21">
        <v>0</v>
      </c>
      <c r="AA25" s="3">
        <v>0</v>
      </c>
      <c r="AB25" s="21">
        <v>0</v>
      </c>
      <c r="AC25" s="3">
        <v>0</v>
      </c>
      <c r="AD25" s="21">
        <v>0</v>
      </c>
      <c r="AE25" s="3">
        <v>0</v>
      </c>
      <c r="AF25" s="21">
        <v>0</v>
      </c>
      <c r="AG25" s="3">
        <v>0</v>
      </c>
      <c r="AH25" s="21">
        <v>25</v>
      </c>
      <c r="AI25" s="3">
        <v>0</v>
      </c>
      <c r="AJ25" s="21">
        <v>0</v>
      </c>
      <c r="AK25" s="3">
        <v>0</v>
      </c>
      <c r="AL25" s="21">
        <v>0</v>
      </c>
      <c r="AM25" s="3">
        <v>0</v>
      </c>
      <c r="AN25" s="21">
        <v>0</v>
      </c>
      <c r="AO25" s="3">
        <v>0</v>
      </c>
      <c r="AP25" s="21">
        <v>0</v>
      </c>
      <c r="AQ25" s="3">
        <v>0</v>
      </c>
      <c r="AR25" s="21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2">
        <f t="shared" si="3"/>
        <v>91</v>
      </c>
      <c r="BH25" s="6">
        <v>315</v>
      </c>
      <c r="BI25" s="6">
        <f t="shared" si="4"/>
        <v>36540</v>
      </c>
      <c r="BJ25" s="6">
        <f t="shared" si="5"/>
        <v>7875</v>
      </c>
      <c r="BK25" s="6">
        <f t="shared" si="6"/>
        <v>28665</v>
      </c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 x14ac:dyDescent="0.2">
      <c r="A26" s="6" t="s">
        <v>345</v>
      </c>
      <c r="B26" s="39" t="s">
        <v>50</v>
      </c>
      <c r="C26" s="6">
        <f t="shared" si="0"/>
        <v>200</v>
      </c>
      <c r="D26" s="6">
        <f t="shared" si="1"/>
        <v>100</v>
      </c>
      <c r="E26" s="6">
        <f t="shared" si="2"/>
        <v>100</v>
      </c>
      <c r="F26" s="6" t="s">
        <v>20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200</v>
      </c>
      <c r="V26" s="3">
        <v>0</v>
      </c>
      <c r="W26" s="3">
        <v>0</v>
      </c>
      <c r="X26" s="3">
        <v>0</v>
      </c>
      <c r="Y26" s="3">
        <v>0</v>
      </c>
      <c r="Z26" s="21">
        <v>0</v>
      </c>
      <c r="AA26" s="3">
        <v>0</v>
      </c>
      <c r="AB26" s="21">
        <v>0</v>
      </c>
      <c r="AC26" s="3">
        <v>0</v>
      </c>
      <c r="AD26" s="21">
        <v>0</v>
      </c>
      <c r="AE26" s="3">
        <v>0</v>
      </c>
      <c r="AF26" s="21">
        <v>0</v>
      </c>
      <c r="AG26" s="3">
        <v>0</v>
      </c>
      <c r="AH26" s="21">
        <v>100</v>
      </c>
      <c r="AI26" s="3">
        <v>0</v>
      </c>
      <c r="AJ26" s="21">
        <v>0</v>
      </c>
      <c r="AK26" s="3">
        <v>0</v>
      </c>
      <c r="AL26" s="21">
        <v>0</v>
      </c>
      <c r="AM26" s="3">
        <v>0</v>
      </c>
      <c r="AN26" s="21">
        <v>0</v>
      </c>
      <c r="AO26" s="3">
        <v>0</v>
      </c>
      <c r="AP26" s="21">
        <v>0</v>
      </c>
      <c r="AQ26" s="3">
        <v>0</v>
      </c>
      <c r="AR26" s="21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2">
        <f t="shared" si="3"/>
        <v>100</v>
      </c>
      <c r="BH26" s="6">
        <v>3</v>
      </c>
      <c r="BI26" s="6">
        <f t="shared" si="4"/>
        <v>600</v>
      </c>
      <c r="BJ26" s="6">
        <f t="shared" si="5"/>
        <v>300</v>
      </c>
      <c r="BK26" s="6">
        <f t="shared" si="6"/>
        <v>300</v>
      </c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 ht="15.75" customHeight="1" x14ac:dyDescent="0.2">
      <c r="A27" s="6" t="s">
        <v>346</v>
      </c>
      <c r="B27" s="39" t="s">
        <v>50</v>
      </c>
      <c r="C27" s="6">
        <f t="shared" si="0"/>
        <v>300</v>
      </c>
      <c r="D27" s="6">
        <f t="shared" si="1"/>
        <v>0</v>
      </c>
      <c r="E27" s="6">
        <f t="shared" si="2"/>
        <v>300</v>
      </c>
      <c r="F27" s="2"/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1">
        <v>0</v>
      </c>
      <c r="AA27" s="3">
        <v>0</v>
      </c>
      <c r="AB27" s="21">
        <v>0</v>
      </c>
      <c r="AC27" s="3">
        <v>0</v>
      </c>
      <c r="AD27" s="21">
        <v>0</v>
      </c>
      <c r="AE27" s="3">
        <v>0</v>
      </c>
      <c r="AF27" s="21">
        <v>0</v>
      </c>
      <c r="AG27" s="3">
        <v>0</v>
      </c>
      <c r="AH27" s="21">
        <v>0</v>
      </c>
      <c r="AI27" s="3">
        <v>0</v>
      </c>
      <c r="AJ27" s="21">
        <v>0</v>
      </c>
      <c r="AK27" s="3">
        <v>300</v>
      </c>
      <c r="AL27" s="21">
        <v>0</v>
      </c>
      <c r="AM27" s="3">
        <v>0</v>
      </c>
      <c r="AN27" s="21">
        <v>0</v>
      </c>
      <c r="AO27" s="3">
        <v>0</v>
      </c>
      <c r="AP27" s="21">
        <v>0</v>
      </c>
      <c r="AQ27" s="3">
        <v>0</v>
      </c>
      <c r="AR27" s="21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2">
        <f t="shared" si="3"/>
        <v>300</v>
      </c>
      <c r="BH27" s="6">
        <v>261.16000000000003</v>
      </c>
      <c r="BI27" s="6">
        <f t="shared" si="4"/>
        <v>78348.000000000015</v>
      </c>
      <c r="BJ27" s="6">
        <f t="shared" si="5"/>
        <v>0</v>
      </c>
      <c r="BK27" s="6">
        <f t="shared" si="6"/>
        <v>78348.000000000015</v>
      </c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 ht="15.75" customHeight="1" x14ac:dyDescent="0.2">
      <c r="A28" s="6" t="s">
        <v>347</v>
      </c>
      <c r="B28" s="39" t="s">
        <v>50</v>
      </c>
      <c r="C28" s="6">
        <f t="shared" si="0"/>
        <v>100</v>
      </c>
      <c r="D28" s="6">
        <f t="shared" si="1"/>
        <v>0</v>
      </c>
      <c r="E28" s="6">
        <f t="shared" si="2"/>
        <v>100</v>
      </c>
      <c r="F28" s="6" t="s">
        <v>20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1">
        <v>0</v>
      </c>
      <c r="AA28" s="3">
        <v>0</v>
      </c>
      <c r="AB28" s="21">
        <v>0</v>
      </c>
      <c r="AC28" s="3">
        <v>0</v>
      </c>
      <c r="AD28" s="21">
        <v>0</v>
      </c>
      <c r="AE28" s="3">
        <v>0</v>
      </c>
      <c r="AF28" s="21">
        <v>0</v>
      </c>
      <c r="AG28" s="3">
        <v>0</v>
      </c>
      <c r="AH28" s="21">
        <v>0</v>
      </c>
      <c r="AI28" s="3">
        <v>0</v>
      </c>
      <c r="AJ28" s="21">
        <v>0</v>
      </c>
      <c r="AK28" s="3">
        <v>0</v>
      </c>
      <c r="AL28" s="21">
        <v>0</v>
      </c>
      <c r="AM28" s="3">
        <v>0</v>
      </c>
      <c r="AN28" s="21">
        <v>0</v>
      </c>
      <c r="AO28" s="3">
        <v>0</v>
      </c>
      <c r="AP28" s="21">
        <v>0</v>
      </c>
      <c r="AQ28" s="3">
        <v>0</v>
      </c>
      <c r="AR28" s="21">
        <v>0</v>
      </c>
      <c r="AS28" s="6">
        <f>74+26</f>
        <v>100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2">
        <f t="shared" si="3"/>
        <v>100</v>
      </c>
      <c r="BH28" s="6"/>
      <c r="BI28" s="6">
        <f t="shared" ref="BI28:BK28" si="14">SUM(BI3:BI27)</f>
        <v>400665</v>
      </c>
      <c r="BJ28" s="6">
        <f t="shared" si="14"/>
        <v>96858</v>
      </c>
      <c r="BK28" s="6">
        <f t="shared" si="14"/>
        <v>303807</v>
      </c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 ht="15.75" customHeight="1" x14ac:dyDescent="0.2">
      <c r="A29" s="28" t="s">
        <v>348</v>
      </c>
      <c r="B29" s="39" t="s">
        <v>349</v>
      </c>
      <c r="C29" s="6">
        <f t="shared" si="0"/>
        <v>150</v>
      </c>
      <c r="D29" s="6">
        <f t="shared" si="1"/>
        <v>0</v>
      </c>
      <c r="E29" s="6">
        <f t="shared" si="2"/>
        <v>150</v>
      </c>
      <c r="F29" s="6" t="s">
        <v>20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150</v>
      </c>
      <c r="Z29" s="21">
        <v>0</v>
      </c>
      <c r="AA29" s="3">
        <v>0</v>
      </c>
      <c r="AB29" s="21">
        <v>0</v>
      </c>
      <c r="AC29" s="3">
        <v>0</v>
      </c>
      <c r="AD29" s="21">
        <v>0</v>
      </c>
      <c r="AE29" s="3">
        <v>0</v>
      </c>
      <c r="AF29" s="21">
        <v>0</v>
      </c>
      <c r="AG29" s="3">
        <v>0</v>
      </c>
      <c r="AH29" s="21">
        <v>0</v>
      </c>
      <c r="AI29" s="3">
        <v>0</v>
      </c>
      <c r="AJ29" s="21">
        <v>0</v>
      </c>
      <c r="AK29" s="3">
        <v>0</v>
      </c>
      <c r="AL29" s="21">
        <v>0</v>
      </c>
      <c r="AM29" s="3">
        <v>0</v>
      </c>
      <c r="AN29" s="21">
        <v>0</v>
      </c>
      <c r="AO29" s="3">
        <v>0</v>
      </c>
      <c r="AP29" s="21">
        <v>0</v>
      </c>
      <c r="AQ29" s="3">
        <v>0</v>
      </c>
      <c r="AR29" s="21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2">
        <f t="shared" si="3"/>
        <v>150</v>
      </c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:83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:83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:83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:83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:83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:83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</row>
    <row r="38" spans="1:83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</row>
    <row r="39" spans="1:83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</row>
    <row r="40" spans="1:83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</row>
    <row r="41" spans="1:83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</row>
    <row r="42" spans="1:83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</row>
    <row r="43" spans="1:83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</row>
    <row r="44" spans="1:83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  <row r="45" spans="1:83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</row>
    <row r="46" spans="1:83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</row>
    <row r="47" spans="1:83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1:83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</row>
    <row r="49" spans="1:83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1:83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</row>
    <row r="51" spans="1:83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</row>
    <row r="52" spans="1:83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</row>
    <row r="53" spans="1:83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</row>
    <row r="54" spans="1:83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</row>
    <row r="55" spans="1:83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</row>
    <row r="56" spans="1:83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</row>
    <row r="57" spans="1:83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</row>
    <row r="58" spans="1:83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</row>
    <row r="59" spans="1:83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</row>
    <row r="60" spans="1:83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</row>
    <row r="61" spans="1:83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</row>
    <row r="62" spans="1:83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</row>
    <row r="63" spans="1:83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 spans="1:83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</row>
    <row r="65" spans="1:83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</row>
    <row r="66" spans="1:83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</row>
    <row r="67" spans="1:83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</row>
    <row r="68" spans="1:83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</row>
    <row r="69" spans="1:83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</row>
    <row r="70" spans="1:83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</row>
    <row r="71" spans="1:83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</row>
    <row r="72" spans="1:83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</row>
    <row r="73" spans="1:83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</row>
    <row r="74" spans="1:83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1:83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1:83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</row>
    <row r="77" spans="1:83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</row>
    <row r="78" spans="1:83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</row>
    <row r="80" spans="1:83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</row>
    <row r="81" spans="1:83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</row>
    <row r="82" spans="1:83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</row>
    <row r="83" spans="1:83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</row>
    <row r="84" spans="1:83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</row>
    <row r="85" spans="1:83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</row>
    <row r="86" spans="1:83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</row>
    <row r="87" spans="1:83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1:83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1:83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1:83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1:83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</row>
    <row r="92" spans="1:83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</row>
    <row r="93" spans="1:83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</row>
    <row r="94" spans="1:83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</row>
    <row r="95" spans="1:83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</row>
    <row r="96" spans="1:83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</row>
    <row r="97" spans="1:83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</row>
    <row r="98" spans="1:83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</row>
    <row r="99" spans="1:83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</row>
    <row r="100" spans="1:83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1:83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</row>
    <row r="102" spans="1:83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</row>
    <row r="103" spans="1:83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1:83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</row>
    <row r="105" spans="1:83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</row>
    <row r="106" spans="1:83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</row>
    <row r="107" spans="1:83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</row>
    <row r="108" spans="1:83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</row>
    <row r="109" spans="1:83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</row>
    <row r="110" spans="1:83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</row>
    <row r="111" spans="1:83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</row>
    <row r="112" spans="1:83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</row>
    <row r="113" spans="1:83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</row>
    <row r="114" spans="1:83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</row>
    <row r="115" spans="1:83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</row>
    <row r="116" spans="1:83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</row>
    <row r="117" spans="1:83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</row>
    <row r="118" spans="1:83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</row>
    <row r="119" spans="1:83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</row>
    <row r="120" spans="1:83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</row>
    <row r="121" spans="1:83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</row>
    <row r="122" spans="1:83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</row>
    <row r="123" spans="1:83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</row>
    <row r="124" spans="1:83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</row>
    <row r="125" spans="1:83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</row>
    <row r="126" spans="1:83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</row>
    <row r="127" spans="1:83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</row>
    <row r="128" spans="1:83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</row>
    <row r="129" spans="1:83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</row>
    <row r="130" spans="1:83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</row>
    <row r="131" spans="1:83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</row>
    <row r="132" spans="1:83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</row>
    <row r="133" spans="1:83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</row>
    <row r="134" spans="1:83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</row>
    <row r="135" spans="1:83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</row>
    <row r="136" spans="1:8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</row>
    <row r="137" spans="1:8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</row>
    <row r="138" spans="1:8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</row>
    <row r="139" spans="1:8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</row>
    <row r="140" spans="1:8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</row>
    <row r="141" spans="1:8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</row>
    <row r="142" spans="1:8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</row>
    <row r="143" spans="1:8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</row>
    <row r="144" spans="1:8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</row>
    <row r="145" spans="1:8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</row>
    <row r="146" spans="1:8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</row>
    <row r="147" spans="1:8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</row>
    <row r="148" spans="1:8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</row>
    <row r="149" spans="1:8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</row>
    <row r="150" spans="1:8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</row>
    <row r="151" spans="1:8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</row>
    <row r="152" spans="1:8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</row>
    <row r="153" spans="1:8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</row>
    <row r="154" spans="1:8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</row>
    <row r="155" spans="1:8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</row>
    <row r="156" spans="1:8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</row>
    <row r="157" spans="1:8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</row>
    <row r="158" spans="1:8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</row>
    <row r="159" spans="1:8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</row>
    <row r="160" spans="1:8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</row>
    <row r="161" spans="1:8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</row>
    <row r="162" spans="1:8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</row>
    <row r="163" spans="1:8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</row>
    <row r="164" spans="1:8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</row>
    <row r="165" spans="1:8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</row>
    <row r="166" spans="1:8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</row>
    <row r="167" spans="1:8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</row>
    <row r="168" spans="1:8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</row>
    <row r="169" spans="1:8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</row>
    <row r="170" spans="1:8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</row>
    <row r="171" spans="1:8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</row>
    <row r="172" spans="1:8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</row>
    <row r="173" spans="1:8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</row>
    <row r="174" spans="1:8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</row>
    <row r="175" spans="1:8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</row>
    <row r="176" spans="1:8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</row>
    <row r="177" spans="1:8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</row>
    <row r="178" spans="1:8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</row>
    <row r="179" spans="1:8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</row>
    <row r="180" spans="1:8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</row>
    <row r="181" spans="1:8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</row>
    <row r="182" spans="1:8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</row>
    <row r="183" spans="1:8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</row>
    <row r="184" spans="1:8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</row>
    <row r="185" spans="1:8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</row>
    <row r="186" spans="1:8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</row>
    <row r="187" spans="1:8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</row>
    <row r="188" spans="1:8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</row>
    <row r="189" spans="1:8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</row>
    <row r="190" spans="1:8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</row>
    <row r="191" spans="1:8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</row>
    <row r="192" spans="1:8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</row>
    <row r="193" spans="1:8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</row>
    <row r="194" spans="1:8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</row>
    <row r="195" spans="1:8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</row>
    <row r="196" spans="1:8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</row>
    <row r="197" spans="1:8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</row>
    <row r="198" spans="1:8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</row>
    <row r="199" spans="1:8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</row>
    <row r="200" spans="1:8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</row>
    <row r="201" spans="1:8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</row>
    <row r="202" spans="1:8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</row>
    <row r="203" spans="1:8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</row>
    <row r="204" spans="1:8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</row>
    <row r="205" spans="1:8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</row>
    <row r="206" spans="1:8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</row>
    <row r="207" spans="1:8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</row>
    <row r="208" spans="1:8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</row>
    <row r="209" spans="1:8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</row>
    <row r="210" spans="1:8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</row>
    <row r="211" spans="1:8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</row>
    <row r="212" spans="1:8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</row>
    <row r="213" spans="1:8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</row>
    <row r="214" spans="1:8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</row>
    <row r="215" spans="1:8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</row>
    <row r="216" spans="1:8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</row>
    <row r="217" spans="1:8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</row>
    <row r="218" spans="1:8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</row>
    <row r="219" spans="1:8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</row>
    <row r="220" spans="1:8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</row>
    <row r="221" spans="1:8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</row>
    <row r="222" spans="1:8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</row>
    <row r="223" spans="1:8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</row>
    <row r="224" spans="1:8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</row>
    <row r="225" spans="1:8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</row>
    <row r="226" spans="1:8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</row>
    <row r="227" spans="1:8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</row>
    <row r="228" spans="1:8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</row>
    <row r="229" spans="1:8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1:8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</row>
    <row r="231" spans="1:8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</row>
    <row r="232" spans="1:8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</row>
    <row r="233" spans="1:8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</row>
    <row r="234" spans="1:8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</row>
    <row r="235" spans="1:8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</row>
    <row r="236" spans="1:8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</row>
    <row r="237" spans="1:8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</row>
    <row r="239" spans="1:8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</row>
    <row r="240" spans="1:8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</row>
    <row r="241" spans="1:8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</row>
    <row r="242" spans="1:8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</row>
    <row r="243" spans="1:8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</row>
    <row r="244" spans="1:8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</row>
    <row r="245" spans="1:8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</row>
    <row r="246" spans="1:8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</row>
    <row r="247" spans="1:8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</row>
    <row r="248" spans="1:8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</row>
    <row r="249" spans="1:8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</row>
    <row r="250" spans="1:8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</row>
    <row r="251" spans="1:8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</row>
    <row r="252" spans="1:8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</row>
    <row r="253" spans="1:8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1:8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</row>
    <row r="255" spans="1:8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</row>
    <row r="256" spans="1:8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</row>
    <row r="257" spans="1:8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</row>
    <row r="258" spans="1:8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</row>
    <row r="259" spans="1:8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</row>
    <row r="260" spans="1:8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</row>
    <row r="261" spans="1:8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</row>
    <row r="262" spans="1:8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</row>
    <row r="263" spans="1:8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</row>
    <row r="264" spans="1:8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</row>
    <row r="265" spans="1:8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</row>
    <row r="266" spans="1:8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</row>
    <row r="267" spans="1:8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</row>
    <row r="268" spans="1:8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</row>
    <row r="269" spans="1:8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</row>
    <row r="270" spans="1:8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</row>
    <row r="271" spans="1:8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</row>
    <row r="272" spans="1:8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</row>
    <row r="273" spans="1:8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</row>
    <row r="274" spans="1:8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</row>
    <row r="275" spans="1:8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</row>
    <row r="276" spans="1:8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</row>
    <row r="277" spans="1:8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</row>
    <row r="278" spans="1:8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1:8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</row>
    <row r="280" spans="1:8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</row>
    <row r="281" spans="1:8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</row>
    <row r="282" spans="1:8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</row>
    <row r="283" spans="1:8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</row>
    <row r="284" spans="1:8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</row>
    <row r="285" spans="1:8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</row>
    <row r="286" spans="1:8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</row>
    <row r="287" spans="1:8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</row>
    <row r="288" spans="1:8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</row>
    <row r="289" spans="1:8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</row>
    <row r="290" spans="1:8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</row>
    <row r="292" spans="1:8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</row>
    <row r="293" spans="1:8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</row>
    <row r="294" spans="1:8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</row>
    <row r="295" spans="1:8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</row>
    <row r="296" spans="1:8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</row>
    <row r="297" spans="1:8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</row>
    <row r="298" spans="1:8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</row>
    <row r="299" spans="1:8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</row>
    <row r="300" spans="1:8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</row>
    <row r="301" spans="1:8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</row>
    <row r="302" spans="1:8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</row>
    <row r="303" spans="1:8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1:8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</row>
    <row r="305" spans="1:8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</row>
    <row r="306" spans="1:8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</row>
    <row r="307" spans="1:8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</row>
    <row r="308" spans="1:8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</row>
    <row r="309" spans="1:8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</row>
    <row r="310" spans="1:8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</row>
    <row r="311" spans="1:8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</row>
    <row r="312" spans="1:8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</row>
    <row r="313" spans="1:8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</row>
    <row r="314" spans="1:8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</row>
    <row r="315" spans="1:8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</row>
    <row r="316" spans="1:8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</row>
    <row r="317" spans="1:8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</row>
    <row r="318" spans="1:8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</row>
    <row r="319" spans="1:8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</row>
    <row r="320" spans="1:8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</row>
    <row r="321" spans="1:8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</row>
    <row r="322" spans="1:8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</row>
    <row r="323" spans="1:8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</row>
    <row r="324" spans="1:8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</row>
    <row r="325" spans="1:8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</row>
    <row r="326" spans="1:8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</row>
    <row r="327" spans="1:8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</row>
    <row r="328" spans="1:8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</row>
    <row r="329" spans="1:8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</row>
    <row r="330" spans="1:8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</row>
    <row r="331" spans="1:8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</row>
    <row r="332" spans="1:8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</row>
    <row r="333" spans="1:8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</row>
    <row r="334" spans="1:8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</row>
    <row r="335" spans="1:8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</row>
    <row r="336" spans="1:8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</row>
    <row r="337" spans="1:8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</row>
    <row r="338" spans="1:8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</row>
    <row r="339" spans="1:8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</row>
    <row r="340" spans="1:8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</row>
    <row r="341" spans="1:8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</row>
    <row r="342" spans="1:8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</row>
    <row r="343" spans="1:8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</row>
    <row r="344" spans="1:8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</row>
    <row r="345" spans="1:8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</row>
    <row r="346" spans="1:8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</row>
    <row r="347" spans="1:8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</row>
    <row r="348" spans="1:8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</row>
    <row r="349" spans="1:8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</row>
    <row r="350" spans="1:8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</row>
    <row r="351" spans="1:8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</row>
    <row r="352" spans="1:8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</row>
    <row r="353" spans="1:8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</row>
    <row r="354" spans="1:8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</row>
    <row r="355" spans="1:8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</row>
    <row r="356" spans="1:8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</row>
    <row r="357" spans="1:8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</row>
    <row r="358" spans="1:8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</row>
    <row r="359" spans="1:8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</row>
    <row r="360" spans="1:8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</row>
    <row r="361" spans="1:8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</row>
    <row r="362" spans="1:8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</row>
    <row r="363" spans="1:8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</row>
    <row r="364" spans="1:8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</row>
    <row r="365" spans="1:8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</row>
    <row r="366" spans="1:8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</row>
    <row r="367" spans="1:8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</row>
    <row r="368" spans="1:8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</row>
    <row r="369" spans="1:8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</row>
    <row r="370" spans="1:8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</row>
    <row r="371" spans="1:8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</row>
    <row r="372" spans="1:8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</row>
    <row r="373" spans="1:8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</row>
    <row r="374" spans="1:8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</row>
    <row r="375" spans="1:8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</row>
    <row r="376" spans="1:8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</row>
    <row r="377" spans="1:8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</row>
    <row r="378" spans="1:8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</row>
    <row r="379" spans="1:8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</row>
    <row r="380" spans="1:8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</row>
    <row r="381" spans="1:8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</row>
    <row r="382" spans="1:8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</row>
    <row r="383" spans="1:8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</row>
    <row r="384" spans="1:8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</row>
    <row r="385" spans="1:8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</row>
    <row r="386" spans="1:8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</row>
    <row r="387" spans="1:8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</row>
    <row r="388" spans="1:8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</row>
    <row r="389" spans="1:8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</row>
    <row r="390" spans="1:8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</row>
    <row r="391" spans="1:8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</row>
    <row r="392" spans="1:8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</row>
    <row r="393" spans="1:8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</row>
    <row r="394" spans="1:8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</row>
    <row r="395" spans="1:8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</row>
    <row r="396" spans="1:8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</row>
    <row r="397" spans="1:8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</row>
    <row r="398" spans="1:8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</row>
    <row r="399" spans="1:8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</row>
    <row r="400" spans="1:8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</row>
    <row r="401" spans="1:8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</row>
    <row r="402" spans="1:8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</row>
    <row r="403" spans="1:8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</row>
    <row r="404" spans="1:8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</row>
    <row r="405" spans="1:8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</row>
    <row r="406" spans="1:8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</row>
    <row r="407" spans="1:8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</row>
    <row r="408" spans="1:8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</row>
    <row r="409" spans="1:8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</row>
    <row r="410" spans="1:8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</row>
    <row r="411" spans="1:8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</row>
    <row r="412" spans="1:8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</row>
    <row r="413" spans="1:8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</row>
    <row r="414" spans="1:8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</row>
    <row r="415" spans="1:8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</row>
    <row r="416" spans="1:8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</row>
    <row r="417" spans="1:8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</row>
    <row r="418" spans="1:8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</row>
    <row r="419" spans="1:8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</row>
    <row r="420" spans="1:8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</row>
    <row r="421" spans="1:8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</row>
    <row r="422" spans="1:8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</row>
    <row r="423" spans="1:8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</row>
    <row r="424" spans="1:8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</row>
    <row r="425" spans="1:8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</row>
    <row r="426" spans="1:8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</row>
    <row r="427" spans="1:8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</row>
    <row r="428" spans="1:8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</row>
    <row r="429" spans="1:8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</row>
    <row r="430" spans="1:8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</row>
    <row r="431" spans="1:8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</row>
    <row r="432" spans="1:8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</row>
    <row r="433" spans="1:8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</row>
    <row r="434" spans="1:8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</row>
    <row r="435" spans="1:8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</row>
    <row r="436" spans="1:8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</row>
    <row r="437" spans="1:8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</row>
    <row r="438" spans="1:8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</row>
    <row r="439" spans="1:8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</row>
    <row r="440" spans="1:8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</row>
    <row r="441" spans="1:8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</row>
    <row r="442" spans="1:8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</row>
    <row r="443" spans="1:8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</row>
    <row r="444" spans="1:8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</row>
    <row r="445" spans="1:8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</row>
    <row r="446" spans="1:8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</row>
    <row r="447" spans="1:8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</row>
    <row r="448" spans="1:8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</row>
    <row r="449" spans="1:8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</row>
    <row r="450" spans="1:8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</row>
    <row r="451" spans="1:8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</row>
    <row r="452" spans="1:8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</row>
    <row r="453" spans="1:8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</row>
    <row r="454" spans="1:8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</row>
    <row r="455" spans="1:8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</row>
    <row r="456" spans="1:8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</row>
    <row r="457" spans="1:8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</row>
    <row r="458" spans="1:8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</row>
    <row r="459" spans="1:8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</row>
    <row r="460" spans="1:8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</row>
    <row r="461" spans="1:8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</row>
    <row r="462" spans="1:8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</row>
    <row r="463" spans="1:8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</row>
    <row r="464" spans="1:8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</row>
    <row r="465" spans="1:8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</row>
    <row r="466" spans="1:8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</row>
    <row r="467" spans="1:8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</row>
    <row r="468" spans="1:8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</row>
    <row r="469" spans="1:8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</row>
    <row r="470" spans="1:8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</row>
    <row r="471" spans="1:8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</row>
    <row r="472" spans="1:8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</row>
    <row r="473" spans="1:8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</row>
    <row r="474" spans="1:8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</row>
    <row r="475" spans="1:8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</row>
    <row r="476" spans="1:8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</row>
    <row r="477" spans="1:8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</row>
    <row r="478" spans="1:8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</row>
    <row r="479" spans="1:8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</row>
    <row r="480" spans="1:8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</row>
    <row r="481" spans="1:8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</row>
    <row r="482" spans="1:8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</row>
    <row r="483" spans="1:8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</row>
    <row r="484" spans="1:8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</row>
    <row r="485" spans="1:8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</row>
    <row r="486" spans="1:8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</row>
    <row r="487" spans="1:8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</row>
    <row r="488" spans="1:8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</row>
    <row r="489" spans="1:8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</row>
    <row r="490" spans="1:8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</row>
    <row r="491" spans="1:8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</row>
    <row r="492" spans="1:8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</row>
    <row r="493" spans="1:8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</row>
    <row r="494" spans="1:8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</row>
    <row r="495" spans="1:8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</row>
    <row r="496" spans="1:8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</row>
    <row r="497" spans="1:8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</row>
    <row r="498" spans="1:8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</row>
    <row r="499" spans="1:8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</row>
    <row r="500" spans="1:8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</row>
    <row r="501" spans="1:8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</row>
    <row r="502" spans="1:8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</row>
    <row r="503" spans="1:8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</row>
    <row r="504" spans="1:8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</row>
    <row r="505" spans="1:8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</row>
    <row r="506" spans="1:8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</row>
    <row r="507" spans="1:8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</row>
    <row r="508" spans="1:8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</row>
    <row r="509" spans="1:8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</row>
    <row r="510" spans="1:8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</row>
    <row r="511" spans="1:8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</row>
    <row r="512" spans="1:8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</row>
    <row r="513" spans="1:8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</row>
    <row r="514" spans="1:8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</row>
    <row r="515" spans="1:8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</row>
    <row r="516" spans="1:8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</row>
    <row r="517" spans="1:8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</row>
    <row r="518" spans="1:8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</row>
    <row r="519" spans="1:8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</row>
    <row r="520" spans="1:8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</row>
    <row r="521" spans="1:8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</row>
    <row r="522" spans="1:8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</row>
    <row r="523" spans="1:8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</row>
    <row r="524" spans="1:8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</row>
    <row r="525" spans="1:8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</row>
    <row r="526" spans="1:8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</row>
    <row r="527" spans="1:8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</row>
    <row r="528" spans="1:8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</row>
    <row r="529" spans="1:8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</row>
    <row r="530" spans="1:8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</row>
    <row r="531" spans="1:8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</row>
    <row r="532" spans="1:8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</row>
    <row r="533" spans="1:8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</row>
    <row r="534" spans="1:8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</row>
    <row r="535" spans="1:8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</row>
    <row r="536" spans="1:8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</row>
    <row r="537" spans="1:8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</row>
    <row r="538" spans="1:8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</row>
    <row r="539" spans="1:8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</row>
    <row r="540" spans="1:8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</row>
    <row r="541" spans="1:8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</row>
    <row r="542" spans="1:8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</row>
    <row r="543" spans="1:8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</row>
    <row r="544" spans="1:8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</row>
    <row r="545" spans="1:8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</row>
    <row r="546" spans="1:8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</row>
    <row r="547" spans="1:8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</row>
    <row r="548" spans="1:8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</row>
    <row r="549" spans="1:8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</row>
    <row r="550" spans="1:8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</row>
    <row r="551" spans="1:8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</row>
    <row r="552" spans="1:8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</row>
    <row r="553" spans="1:8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</row>
    <row r="554" spans="1:8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</row>
    <row r="555" spans="1:8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</row>
    <row r="556" spans="1:8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</row>
    <row r="557" spans="1:8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</row>
    <row r="558" spans="1:8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</row>
    <row r="559" spans="1:8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</row>
    <row r="560" spans="1:8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</row>
    <row r="561" spans="1:8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</row>
    <row r="562" spans="1:8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</row>
    <row r="563" spans="1:8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</row>
    <row r="564" spans="1:8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</row>
    <row r="565" spans="1:8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</row>
    <row r="566" spans="1:8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</row>
    <row r="567" spans="1:8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</row>
    <row r="568" spans="1:8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</row>
    <row r="570" spans="1:8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</row>
    <row r="571" spans="1:8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</row>
    <row r="572" spans="1:8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</row>
    <row r="575" spans="1:8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</row>
    <row r="581" spans="1:8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</row>
    <row r="582" spans="1:8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</row>
    <row r="589" spans="1:8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</row>
    <row r="590" spans="1:8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</row>
    <row r="591" spans="1:8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</row>
    <row r="592" spans="1:8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</row>
    <row r="593" spans="1:8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</row>
    <row r="594" spans="1:8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</row>
    <row r="595" spans="1:8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</row>
    <row r="596" spans="1:8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  <row r="598" spans="1:8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</row>
    <row r="599" spans="1:8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</row>
    <row r="600" spans="1:8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</row>
    <row r="601" spans="1:8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</row>
    <row r="602" spans="1:8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</row>
    <row r="603" spans="1:8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</row>
    <row r="604" spans="1:8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</row>
    <row r="605" spans="1:8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</row>
    <row r="606" spans="1:8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</row>
    <row r="607" spans="1:8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</row>
    <row r="608" spans="1:8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 spans="1:8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</row>
    <row r="610" spans="1:8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</row>
    <row r="611" spans="1:8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</row>
    <row r="612" spans="1:8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</row>
    <row r="613" spans="1:8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</row>
    <row r="614" spans="1:8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</row>
    <row r="615" spans="1:8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</row>
    <row r="616" spans="1:8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</row>
    <row r="617" spans="1:8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</row>
    <row r="618" spans="1:8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</row>
    <row r="619" spans="1:8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</row>
    <row r="620" spans="1:8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</row>
    <row r="621" spans="1:8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</row>
    <row r="622" spans="1:8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</row>
    <row r="623" spans="1:8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</row>
    <row r="624" spans="1:8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</row>
    <row r="625" spans="1:8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</row>
    <row r="626" spans="1:8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</row>
    <row r="627" spans="1:8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</row>
    <row r="628" spans="1:8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</row>
    <row r="629" spans="1:8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</row>
    <row r="630" spans="1:8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</row>
    <row r="631" spans="1:8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</row>
    <row r="632" spans="1:8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</row>
    <row r="633" spans="1:8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</row>
    <row r="634" spans="1:8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</row>
    <row r="635" spans="1:8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</row>
    <row r="636" spans="1:8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</row>
    <row r="637" spans="1:8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</row>
    <row r="638" spans="1:8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</row>
    <row r="639" spans="1:8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</row>
    <row r="640" spans="1:8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</row>
    <row r="641" spans="1:8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</row>
    <row r="642" spans="1:8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</row>
    <row r="643" spans="1:8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</row>
    <row r="644" spans="1:8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</row>
    <row r="645" spans="1:8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</row>
    <row r="646" spans="1:8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</row>
    <row r="647" spans="1:8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</row>
    <row r="648" spans="1:8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</row>
    <row r="649" spans="1:8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</row>
    <row r="650" spans="1:8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</row>
    <row r="651" spans="1:8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</row>
    <row r="652" spans="1:8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</row>
    <row r="653" spans="1:8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</row>
    <row r="654" spans="1:8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</row>
    <row r="655" spans="1:8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</row>
    <row r="656" spans="1:8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</row>
    <row r="657" spans="1:8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</row>
    <row r="658" spans="1:8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</row>
    <row r="659" spans="1:8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</row>
    <row r="660" spans="1:8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</row>
    <row r="661" spans="1:8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</row>
    <row r="662" spans="1:8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</row>
    <row r="663" spans="1:8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</row>
    <row r="664" spans="1:8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</row>
    <row r="665" spans="1:8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</row>
    <row r="666" spans="1:8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</row>
    <row r="667" spans="1:8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</row>
    <row r="668" spans="1:8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</row>
    <row r="669" spans="1:8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</row>
    <row r="670" spans="1:8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</row>
    <row r="671" spans="1:8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</row>
    <row r="672" spans="1:8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</row>
    <row r="673" spans="1:8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</row>
    <row r="674" spans="1:8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</row>
    <row r="675" spans="1:8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</row>
    <row r="676" spans="1:8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</row>
    <row r="677" spans="1:8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</row>
    <row r="678" spans="1:8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</row>
    <row r="679" spans="1:8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</row>
    <row r="680" spans="1:8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</row>
    <row r="681" spans="1:8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</row>
    <row r="682" spans="1:8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</row>
    <row r="683" spans="1:8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</row>
    <row r="684" spans="1:8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</row>
    <row r="685" spans="1:8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</row>
    <row r="686" spans="1:8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</row>
    <row r="687" spans="1:8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</row>
    <row r="688" spans="1:8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</row>
    <row r="689" spans="1:8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</row>
    <row r="690" spans="1:8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</row>
    <row r="691" spans="1:8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</row>
    <row r="692" spans="1:8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</row>
    <row r="693" spans="1:8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</row>
    <row r="694" spans="1:8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</row>
    <row r="695" spans="1:8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</row>
    <row r="696" spans="1:8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</row>
    <row r="697" spans="1:8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</row>
    <row r="698" spans="1:8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</row>
    <row r="699" spans="1:8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</row>
    <row r="700" spans="1:8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</row>
    <row r="701" spans="1:8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</row>
    <row r="702" spans="1:8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</row>
    <row r="703" spans="1:8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</row>
    <row r="704" spans="1:8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</row>
    <row r="705" spans="1:8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</row>
    <row r="706" spans="1:8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</row>
    <row r="707" spans="1:8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</row>
    <row r="708" spans="1:8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</row>
    <row r="709" spans="1:8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</row>
    <row r="710" spans="1:8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</row>
    <row r="711" spans="1:8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</row>
    <row r="712" spans="1:8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</row>
    <row r="713" spans="1:8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</row>
    <row r="714" spans="1:8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</row>
    <row r="715" spans="1:8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</row>
    <row r="716" spans="1:8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</row>
    <row r="717" spans="1:8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</row>
    <row r="718" spans="1:8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</row>
    <row r="719" spans="1:8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</row>
    <row r="720" spans="1:8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</row>
    <row r="721" spans="1:8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</row>
    <row r="722" spans="1:8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</row>
    <row r="723" spans="1:8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</row>
    <row r="724" spans="1:8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</row>
    <row r="725" spans="1:8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</row>
    <row r="726" spans="1:8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</row>
    <row r="727" spans="1:8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</row>
    <row r="728" spans="1:8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</row>
    <row r="729" spans="1:8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</row>
    <row r="730" spans="1:8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</row>
    <row r="731" spans="1:8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</row>
    <row r="732" spans="1:8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</row>
    <row r="733" spans="1:8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</row>
    <row r="734" spans="1:8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</row>
    <row r="735" spans="1:8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</row>
    <row r="736" spans="1:8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</row>
    <row r="737" spans="1:8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</row>
    <row r="738" spans="1:8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</row>
    <row r="739" spans="1:8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</row>
    <row r="740" spans="1:8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</row>
    <row r="741" spans="1:8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</row>
    <row r="742" spans="1:8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</row>
    <row r="743" spans="1:8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</row>
    <row r="744" spans="1:8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</row>
    <row r="745" spans="1:8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</row>
    <row r="746" spans="1:8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</row>
    <row r="747" spans="1:8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</row>
    <row r="748" spans="1:8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</row>
    <row r="749" spans="1:8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</row>
    <row r="750" spans="1:8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</row>
    <row r="751" spans="1:8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</row>
    <row r="752" spans="1:8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</row>
    <row r="753" spans="1:8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</row>
    <row r="754" spans="1:8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</row>
    <row r="755" spans="1:8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</row>
    <row r="756" spans="1:8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</row>
    <row r="757" spans="1:8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</row>
    <row r="758" spans="1:8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</row>
    <row r="759" spans="1:8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</row>
    <row r="760" spans="1:8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</row>
    <row r="761" spans="1:8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</row>
    <row r="762" spans="1:8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</row>
    <row r="763" spans="1:8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</row>
    <row r="764" spans="1:8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</row>
    <row r="765" spans="1:8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</row>
    <row r="766" spans="1:8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</row>
    <row r="767" spans="1:8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</row>
    <row r="768" spans="1:8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</row>
    <row r="769" spans="1:8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</row>
    <row r="770" spans="1:8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</row>
    <row r="771" spans="1:8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</row>
    <row r="772" spans="1:8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</row>
    <row r="773" spans="1:8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</row>
    <row r="774" spans="1:8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</row>
    <row r="775" spans="1:8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</row>
    <row r="776" spans="1:8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</row>
    <row r="777" spans="1:8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</row>
    <row r="778" spans="1:8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</row>
    <row r="779" spans="1:8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</row>
    <row r="780" spans="1:8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</row>
    <row r="781" spans="1:8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</row>
    <row r="782" spans="1:8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</row>
    <row r="783" spans="1:8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</row>
    <row r="784" spans="1:8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</row>
    <row r="785" spans="1:8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</row>
    <row r="786" spans="1:8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</row>
    <row r="787" spans="1:8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</row>
    <row r="788" spans="1:8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</row>
    <row r="789" spans="1:8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</row>
    <row r="790" spans="1:8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</row>
    <row r="791" spans="1:8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</row>
    <row r="792" spans="1:8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</row>
    <row r="793" spans="1:8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</row>
    <row r="794" spans="1:8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</row>
    <row r="795" spans="1:8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</row>
    <row r="796" spans="1:8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</row>
    <row r="797" spans="1:8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</row>
    <row r="798" spans="1:8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</row>
    <row r="799" spans="1:8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</row>
    <row r="800" spans="1:8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</row>
    <row r="801" spans="1:8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</row>
    <row r="802" spans="1:8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</row>
    <row r="803" spans="1:8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</row>
    <row r="804" spans="1:8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</row>
    <row r="805" spans="1:8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</row>
    <row r="806" spans="1:8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</row>
    <row r="807" spans="1:8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</row>
    <row r="808" spans="1:8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</row>
    <row r="809" spans="1:8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</row>
    <row r="810" spans="1:8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</row>
    <row r="811" spans="1:8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</row>
    <row r="812" spans="1:8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</row>
    <row r="813" spans="1:8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</row>
    <row r="814" spans="1:8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</row>
    <row r="815" spans="1:8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</row>
    <row r="816" spans="1:8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</row>
    <row r="817" spans="1:8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</row>
    <row r="818" spans="1:8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</row>
    <row r="819" spans="1:8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</row>
    <row r="820" spans="1:8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</row>
    <row r="821" spans="1:8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</row>
    <row r="822" spans="1:8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</row>
    <row r="823" spans="1:8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</row>
    <row r="824" spans="1:8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</row>
    <row r="825" spans="1:8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</row>
    <row r="826" spans="1:8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</row>
    <row r="827" spans="1:8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</row>
    <row r="828" spans="1:8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</row>
    <row r="829" spans="1:8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</row>
    <row r="830" spans="1:8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</row>
    <row r="831" spans="1:8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</row>
    <row r="832" spans="1:8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</row>
    <row r="833" spans="1:8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</row>
    <row r="834" spans="1:8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</row>
    <row r="835" spans="1:8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</row>
    <row r="836" spans="1:8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</row>
    <row r="837" spans="1:8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</row>
    <row r="838" spans="1:8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</row>
    <row r="839" spans="1:8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</row>
    <row r="840" spans="1:8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</row>
    <row r="841" spans="1:8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</row>
    <row r="842" spans="1:8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</row>
    <row r="843" spans="1:8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</row>
    <row r="844" spans="1:8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</row>
    <row r="845" spans="1:8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</row>
    <row r="846" spans="1:8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</row>
    <row r="847" spans="1:8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</row>
    <row r="848" spans="1:8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</row>
    <row r="849" spans="1:8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</row>
    <row r="850" spans="1:8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</row>
    <row r="851" spans="1:8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</row>
    <row r="852" spans="1:8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</row>
    <row r="853" spans="1:8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</row>
    <row r="854" spans="1:8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</row>
    <row r="855" spans="1:8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</row>
    <row r="856" spans="1:8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</row>
    <row r="857" spans="1:8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</row>
    <row r="858" spans="1:8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</row>
    <row r="859" spans="1:8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</row>
    <row r="860" spans="1:8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</row>
    <row r="861" spans="1:8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</row>
    <row r="862" spans="1:8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</row>
    <row r="863" spans="1:8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</row>
    <row r="864" spans="1:8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</row>
    <row r="865" spans="1:8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</row>
    <row r="866" spans="1:8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</row>
    <row r="867" spans="1:8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</row>
    <row r="868" spans="1:8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</row>
    <row r="869" spans="1:8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</row>
    <row r="870" spans="1:8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</row>
    <row r="871" spans="1:8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</row>
    <row r="872" spans="1:8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</row>
    <row r="873" spans="1:8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</row>
    <row r="874" spans="1:8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</row>
    <row r="875" spans="1:8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</row>
    <row r="876" spans="1:8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</row>
    <row r="877" spans="1:8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</row>
    <row r="878" spans="1:8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</row>
    <row r="879" spans="1:8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</row>
    <row r="880" spans="1:8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</row>
    <row r="881" spans="1:8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</row>
    <row r="882" spans="1:8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</row>
    <row r="883" spans="1:8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</row>
    <row r="884" spans="1:8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</row>
    <row r="885" spans="1:8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</row>
    <row r="886" spans="1:8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</row>
    <row r="887" spans="1:8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</row>
    <row r="888" spans="1:8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</row>
    <row r="889" spans="1:8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</row>
    <row r="890" spans="1:8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</row>
    <row r="891" spans="1:8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</row>
    <row r="892" spans="1:8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</row>
    <row r="893" spans="1:8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</row>
    <row r="894" spans="1:8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</row>
    <row r="895" spans="1:8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</row>
    <row r="896" spans="1:8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</row>
    <row r="897" spans="1:8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</row>
    <row r="898" spans="1:8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</row>
    <row r="899" spans="1:8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</row>
    <row r="900" spans="1:8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</row>
    <row r="901" spans="1:8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</row>
    <row r="902" spans="1:8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</row>
    <row r="903" spans="1:8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</row>
    <row r="904" spans="1:8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</row>
    <row r="905" spans="1:8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</row>
    <row r="906" spans="1:8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</row>
    <row r="907" spans="1:8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</row>
    <row r="908" spans="1:8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</row>
    <row r="909" spans="1:8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</row>
    <row r="910" spans="1:8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</row>
    <row r="911" spans="1:8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</row>
    <row r="912" spans="1:8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</row>
    <row r="913" spans="1:8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</row>
    <row r="914" spans="1:8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</row>
    <row r="915" spans="1:8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</row>
    <row r="916" spans="1:8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</row>
    <row r="917" spans="1:8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</row>
    <row r="918" spans="1:8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</row>
    <row r="919" spans="1:8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</row>
    <row r="920" spans="1:8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</row>
    <row r="921" spans="1:8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</row>
    <row r="922" spans="1:8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</row>
    <row r="923" spans="1:8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</row>
    <row r="924" spans="1:8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</row>
    <row r="925" spans="1:8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</row>
    <row r="926" spans="1:8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</row>
    <row r="927" spans="1:8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</row>
    <row r="928" spans="1:8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</row>
    <row r="929" spans="1:8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</row>
    <row r="930" spans="1:8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</row>
    <row r="931" spans="1:8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</row>
    <row r="932" spans="1:8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</row>
    <row r="933" spans="1:8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</row>
    <row r="934" spans="1:8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</row>
    <row r="935" spans="1:8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</row>
    <row r="936" spans="1:8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</row>
    <row r="937" spans="1:8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</row>
    <row r="938" spans="1:8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</row>
    <row r="939" spans="1:8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</row>
    <row r="940" spans="1:8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</row>
    <row r="941" spans="1:8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</row>
    <row r="942" spans="1:8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</row>
    <row r="943" spans="1:8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</row>
    <row r="944" spans="1:8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</row>
    <row r="945" spans="1:8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</row>
    <row r="946" spans="1:8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</row>
    <row r="947" spans="1:8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</row>
    <row r="948" spans="1:83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</row>
    <row r="949" spans="1:83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</row>
    <row r="950" spans="1:83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</row>
    <row r="951" spans="1:83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</row>
    <row r="952" spans="1:83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</row>
    <row r="953" spans="1:83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</row>
    <row r="954" spans="1:83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</row>
    <row r="955" spans="1:83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</row>
    <row r="956" spans="1:83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</row>
    <row r="957" spans="1:83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</row>
    <row r="958" spans="1:83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</row>
    <row r="959" spans="1:83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</row>
    <row r="960" spans="1:83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</row>
    <row r="961" spans="1:83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</row>
    <row r="962" spans="1:83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</row>
    <row r="963" spans="1:83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</row>
    <row r="964" spans="1:83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</row>
    <row r="965" spans="1:83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</row>
    <row r="966" spans="1:83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</row>
    <row r="967" spans="1:83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</row>
    <row r="968" spans="1:83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</row>
    <row r="969" spans="1:83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</row>
    <row r="970" spans="1:83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</row>
    <row r="971" spans="1:83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</row>
    <row r="972" spans="1:83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</row>
    <row r="973" spans="1:83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</row>
    <row r="974" spans="1:83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</row>
    <row r="975" spans="1:83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</row>
    <row r="976" spans="1:83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</row>
    <row r="977" spans="1:83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</row>
    <row r="978" spans="1:83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</row>
    <row r="979" spans="1:83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</row>
    <row r="980" spans="1:83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</row>
    <row r="981" spans="1:83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</row>
    <row r="982" spans="1:83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</row>
    <row r="983" spans="1:83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</row>
    <row r="984" spans="1:83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</row>
    <row r="985" spans="1:83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</row>
    <row r="986" spans="1:83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</row>
    <row r="987" spans="1:83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</row>
    <row r="988" spans="1:83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</row>
    <row r="989" spans="1:83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</row>
    <row r="990" spans="1:83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</row>
    <row r="991" spans="1:83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</row>
    <row r="992" spans="1:83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</row>
    <row r="993" spans="1:83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</row>
    <row r="994" spans="1:83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</row>
    <row r="995" spans="1:83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</row>
    <row r="996" spans="1:83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</row>
    <row r="997" spans="1:83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</row>
  </sheetData>
  <mergeCells count="26"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AU1:AV1"/>
    <mergeCell ref="AA1:AB1"/>
    <mergeCell ref="AC1:AD1"/>
    <mergeCell ref="AE1:AF1"/>
    <mergeCell ref="AG1:AH1"/>
    <mergeCell ref="AW1:AX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25" right="0.25" top="0.75" bottom="0.75" header="0" footer="0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 Sheet</vt:lpstr>
      <vt:lpstr>Food &amp; Water </vt:lpstr>
      <vt:lpstr>Medical Supplies </vt:lpstr>
      <vt:lpstr>Shelter&amp;NFI</vt:lpstr>
      <vt:lpstr>Hygiene and Sanitation</vt:lpstr>
      <vt:lpstr>Logistics &amp; Engineering Equipme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2025-10-30T14:08:46Z</dcterms:created>
</cp:coreProperties>
</file>