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xr:revisionPtr revIDLastSave="0" documentId="8_{6BE441BE-B3E8-6D4C-9CE1-EBB9CABD7036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Information Sheet" sheetId="1" r:id="rId1"/>
    <sheet name="Food &amp; Water " sheetId="2" r:id="rId2"/>
    <sheet name="Medical Supplies " sheetId="3" r:id="rId3"/>
    <sheet name="Shelter&amp;NFI" sheetId="4" r:id="rId4"/>
    <sheet name="Hygiene and Sanitation" sheetId="5" r:id="rId5"/>
    <sheet name="Logistics &amp; Engineering Equipme" sheetId="6" r:id="rId6"/>
  </sheets>
  <definedNames>
    <definedName name="_xlnm._FilterDatabase" localSheetId="3" hidden="1">'Shelter&amp;NFI'!$A$1:$BQ$115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7pttfMuM7DDDR0WqgpdMdwifU+ezJ+T8XCUBRDoWzwE="/>
    </ext>
  </extLst>
</workbook>
</file>

<file path=xl/calcChain.xml><?xml version="1.0" encoding="utf-8"?>
<calcChain xmlns="http://schemas.openxmlformats.org/spreadsheetml/2006/main">
  <c r="BO29" i="6" l="1"/>
  <c r="C29" i="6"/>
  <c r="D29" i="6"/>
  <c r="E29" i="6"/>
  <c r="C3" i="6"/>
  <c r="D3" i="6"/>
  <c r="E3" i="6"/>
  <c r="BS3" i="6"/>
  <c r="K4" i="6"/>
  <c r="M4" i="6"/>
  <c r="O4" i="6"/>
  <c r="Q4" i="6"/>
  <c r="S4" i="6"/>
  <c r="C4" i="6"/>
  <c r="T4" i="6"/>
  <c r="D4" i="6"/>
  <c r="E4" i="6"/>
  <c r="BS4" i="6"/>
  <c r="K5" i="6"/>
  <c r="M5" i="6"/>
  <c r="O5" i="6"/>
  <c r="Q5" i="6"/>
  <c r="S5" i="6"/>
  <c r="C5" i="6"/>
  <c r="D5" i="6"/>
  <c r="E5" i="6"/>
  <c r="BS5" i="6"/>
  <c r="K6" i="6"/>
  <c r="M6" i="6"/>
  <c r="O6" i="6"/>
  <c r="Q6" i="6"/>
  <c r="S6" i="6"/>
  <c r="C6" i="6"/>
  <c r="T6" i="6"/>
  <c r="D6" i="6"/>
  <c r="E6" i="6"/>
  <c r="BS6" i="6"/>
  <c r="C7" i="6"/>
  <c r="D7" i="6"/>
  <c r="E7" i="6"/>
  <c r="BS7" i="6"/>
  <c r="Y8" i="6"/>
  <c r="C8" i="6"/>
  <c r="D8" i="6"/>
  <c r="E8" i="6"/>
  <c r="BS8" i="6"/>
  <c r="C9" i="6"/>
  <c r="D9" i="6"/>
  <c r="E9" i="6"/>
  <c r="BS9" i="6"/>
  <c r="K10" i="6"/>
  <c r="M10" i="6"/>
  <c r="C10" i="6"/>
  <c r="D10" i="6"/>
  <c r="E10" i="6"/>
  <c r="BS10" i="6"/>
  <c r="K11" i="6"/>
  <c r="M11" i="6"/>
  <c r="C11" i="6"/>
  <c r="T11" i="6"/>
  <c r="D11" i="6"/>
  <c r="E11" i="6"/>
  <c r="BS11" i="6"/>
  <c r="K12" i="6"/>
  <c r="M12" i="6"/>
  <c r="O12" i="6"/>
  <c r="Q12" i="6"/>
  <c r="S12" i="6"/>
  <c r="C12" i="6"/>
  <c r="D12" i="6"/>
  <c r="E12" i="6"/>
  <c r="BS12" i="6"/>
  <c r="Y13" i="6"/>
  <c r="C13" i="6"/>
  <c r="D13" i="6"/>
  <c r="E13" i="6"/>
  <c r="BS13" i="6"/>
  <c r="C14" i="6"/>
  <c r="D14" i="6"/>
  <c r="E14" i="6"/>
  <c r="BS14" i="6"/>
  <c r="C15" i="6"/>
  <c r="D15" i="6"/>
  <c r="E15" i="6"/>
  <c r="BS15" i="6"/>
  <c r="C16" i="6"/>
  <c r="D16" i="6"/>
  <c r="E16" i="6"/>
  <c r="BS16" i="6"/>
  <c r="C17" i="6"/>
  <c r="D17" i="6"/>
  <c r="E17" i="6"/>
  <c r="BS17" i="6"/>
  <c r="C18" i="6"/>
  <c r="D18" i="6"/>
  <c r="E18" i="6"/>
  <c r="BS18" i="6"/>
  <c r="C19" i="6"/>
  <c r="D19" i="6"/>
  <c r="E19" i="6"/>
  <c r="BS19" i="6"/>
  <c r="C20" i="6"/>
  <c r="T20" i="6"/>
  <c r="AB20" i="6"/>
  <c r="AJ20" i="6"/>
  <c r="AL20" i="6"/>
  <c r="AN20" i="6"/>
  <c r="BD20" i="6"/>
  <c r="BF20" i="6"/>
  <c r="D20" i="6"/>
  <c r="E20" i="6"/>
  <c r="BS20" i="6"/>
  <c r="C21" i="6"/>
  <c r="D21" i="6"/>
  <c r="E21" i="6"/>
  <c r="BS21" i="6"/>
  <c r="C22" i="6"/>
  <c r="D22" i="6"/>
  <c r="E22" i="6"/>
  <c r="BS22" i="6"/>
  <c r="C23" i="6"/>
  <c r="D23" i="6"/>
  <c r="E23" i="6"/>
  <c r="BS23" i="6"/>
  <c r="C24" i="6"/>
  <c r="D24" i="6"/>
  <c r="E24" i="6"/>
  <c r="BS24" i="6"/>
  <c r="C25" i="6"/>
  <c r="D25" i="6"/>
  <c r="E25" i="6"/>
  <c r="BS25" i="6"/>
  <c r="C26" i="6"/>
  <c r="D26" i="6"/>
  <c r="E26" i="6"/>
  <c r="BS26" i="6"/>
  <c r="C27" i="6"/>
  <c r="D27" i="6"/>
  <c r="E27" i="6"/>
  <c r="BS27" i="6"/>
  <c r="BS28" i="6"/>
  <c r="BR3" i="6"/>
  <c r="BR4" i="6"/>
  <c r="BR5" i="6"/>
  <c r="BR6" i="6"/>
  <c r="BR7" i="6"/>
  <c r="BR8" i="6"/>
  <c r="BR9" i="6"/>
  <c r="BR10" i="6"/>
  <c r="BR11" i="6"/>
  <c r="BR12" i="6"/>
  <c r="BR13" i="6"/>
  <c r="BR14" i="6"/>
  <c r="BR15" i="6"/>
  <c r="BR16" i="6"/>
  <c r="BR17" i="6"/>
  <c r="BR18" i="6"/>
  <c r="BR19" i="6"/>
  <c r="BR20" i="6"/>
  <c r="BR21" i="6"/>
  <c r="BR22" i="6"/>
  <c r="BR23" i="6"/>
  <c r="BR24" i="6"/>
  <c r="BR25" i="6"/>
  <c r="BR26" i="6"/>
  <c r="BR27" i="6"/>
  <c r="BR28" i="6"/>
  <c r="BQ3" i="6"/>
  <c r="BQ4" i="6"/>
  <c r="BQ5" i="6"/>
  <c r="BQ6" i="6"/>
  <c r="BQ7" i="6"/>
  <c r="BQ8" i="6"/>
  <c r="BQ9" i="6"/>
  <c r="BQ10" i="6"/>
  <c r="BQ11" i="6"/>
  <c r="BQ12" i="6"/>
  <c r="BQ13" i="6"/>
  <c r="BQ14" i="6"/>
  <c r="BQ15" i="6"/>
  <c r="BQ16" i="6"/>
  <c r="BQ17" i="6"/>
  <c r="BQ18" i="6"/>
  <c r="BQ19" i="6"/>
  <c r="BQ20" i="6"/>
  <c r="BQ21" i="6"/>
  <c r="BQ22" i="6"/>
  <c r="BQ23" i="6"/>
  <c r="BQ24" i="6"/>
  <c r="BQ25" i="6"/>
  <c r="BQ26" i="6"/>
  <c r="BQ27" i="6"/>
  <c r="BQ28" i="6"/>
  <c r="AS28" i="6"/>
  <c r="BJ28" i="6"/>
  <c r="BO28" i="6"/>
  <c r="C28" i="6"/>
  <c r="D28" i="6"/>
  <c r="E28" i="6"/>
  <c r="BO27" i="6"/>
  <c r="BO26" i="6"/>
  <c r="BO25" i="6"/>
  <c r="BO24" i="6"/>
  <c r="BO23" i="6"/>
  <c r="BO22" i="6"/>
  <c r="BO21" i="6"/>
  <c r="BO20" i="6"/>
  <c r="BO19" i="6"/>
  <c r="BO18" i="6"/>
  <c r="BO17" i="6"/>
  <c r="BO16" i="6"/>
  <c r="BO15" i="6"/>
  <c r="BO14" i="6"/>
  <c r="BO13" i="6"/>
  <c r="BO12" i="6"/>
  <c r="BO11" i="6"/>
  <c r="BO10" i="6"/>
  <c r="BO9" i="6"/>
  <c r="BO8" i="6"/>
  <c r="BO7" i="6"/>
  <c r="BO6" i="6"/>
  <c r="BO5" i="6"/>
  <c r="BO4" i="6"/>
  <c r="BO3" i="6"/>
  <c r="BO46" i="5"/>
  <c r="C46" i="5"/>
  <c r="D46" i="5"/>
  <c r="E46" i="5"/>
  <c r="BO45" i="5"/>
  <c r="C45" i="5"/>
  <c r="D45" i="5"/>
  <c r="E45" i="5"/>
  <c r="BO44" i="5"/>
  <c r="C44" i="5"/>
  <c r="D44" i="5"/>
  <c r="E44" i="5"/>
  <c r="BO43" i="5"/>
  <c r="C43" i="5"/>
  <c r="D43" i="5"/>
  <c r="E43" i="5"/>
  <c r="BO42" i="5"/>
  <c r="C42" i="5"/>
  <c r="D42" i="5"/>
  <c r="E42" i="5"/>
  <c r="AI41" i="5"/>
  <c r="BO41" i="5"/>
  <c r="C41" i="5"/>
  <c r="D41" i="5"/>
  <c r="E41" i="5"/>
  <c r="C40" i="5"/>
  <c r="D40" i="5"/>
  <c r="E40" i="5"/>
  <c r="BS40" i="5"/>
  <c r="BR40" i="5"/>
  <c r="BQ40" i="5"/>
  <c r="BO40" i="5"/>
  <c r="C39" i="5"/>
  <c r="D39" i="5"/>
  <c r="E39" i="5"/>
  <c r="BS39" i="5"/>
  <c r="BR39" i="5"/>
  <c r="BQ39" i="5"/>
  <c r="BO39" i="5"/>
  <c r="C38" i="5"/>
  <c r="D38" i="5"/>
  <c r="E38" i="5"/>
  <c r="BS38" i="5"/>
  <c r="BR38" i="5"/>
  <c r="BQ38" i="5"/>
  <c r="BO38" i="5"/>
  <c r="C37" i="5"/>
  <c r="D37" i="5"/>
  <c r="E37" i="5"/>
  <c r="BS37" i="5"/>
  <c r="BR37" i="5"/>
  <c r="BQ37" i="5"/>
  <c r="BO37" i="5"/>
  <c r="C36" i="5"/>
  <c r="D36" i="5"/>
  <c r="E36" i="5"/>
  <c r="BS36" i="5"/>
  <c r="BR36" i="5"/>
  <c r="BQ36" i="5"/>
  <c r="BO36" i="5"/>
  <c r="C35" i="5"/>
  <c r="D35" i="5"/>
  <c r="E35" i="5"/>
  <c r="BS35" i="5"/>
  <c r="BR35" i="5"/>
  <c r="BQ35" i="5"/>
  <c r="BO35" i="5"/>
  <c r="C34" i="5"/>
  <c r="D34" i="5"/>
  <c r="E34" i="5"/>
  <c r="BS34" i="5"/>
  <c r="BR34" i="5"/>
  <c r="BQ34" i="5"/>
  <c r="BO34" i="5"/>
  <c r="C33" i="5"/>
  <c r="D33" i="5"/>
  <c r="E33" i="5"/>
  <c r="BS33" i="5"/>
  <c r="BR33" i="5"/>
  <c r="BQ33" i="5"/>
  <c r="BO33" i="5"/>
  <c r="C32" i="5"/>
  <c r="D32" i="5"/>
  <c r="E32" i="5"/>
  <c r="BS32" i="5"/>
  <c r="BR32" i="5"/>
  <c r="BQ32" i="5"/>
  <c r="BO32" i="5"/>
  <c r="C31" i="5"/>
  <c r="D31" i="5"/>
  <c r="E31" i="5"/>
  <c r="BS31" i="5"/>
  <c r="BR31" i="5"/>
  <c r="BQ31" i="5"/>
  <c r="BO31" i="5"/>
  <c r="BO30" i="5"/>
  <c r="C30" i="5"/>
  <c r="D30" i="5"/>
  <c r="E30" i="5"/>
  <c r="BO29" i="5"/>
  <c r="C29" i="5"/>
  <c r="D29" i="5"/>
  <c r="E29" i="5"/>
  <c r="BO28" i="5"/>
  <c r="C28" i="5"/>
  <c r="D28" i="5"/>
  <c r="E28" i="5"/>
  <c r="BO27" i="5"/>
  <c r="C27" i="5"/>
  <c r="D27" i="5"/>
  <c r="E27" i="5"/>
  <c r="BO26" i="5"/>
  <c r="C26" i="5"/>
  <c r="D26" i="5"/>
  <c r="E26" i="5"/>
  <c r="Y25" i="5"/>
  <c r="C25" i="5"/>
  <c r="AN25" i="5"/>
  <c r="AX25" i="5"/>
  <c r="D25" i="5"/>
  <c r="E25" i="5"/>
  <c r="BS25" i="5"/>
  <c r="BR25" i="5"/>
  <c r="BQ25" i="5"/>
  <c r="BO25" i="5"/>
  <c r="C24" i="5"/>
  <c r="AN24" i="5"/>
  <c r="AX24" i="5"/>
  <c r="D24" i="5"/>
  <c r="E24" i="5"/>
  <c r="BS24" i="5"/>
  <c r="BR24" i="5"/>
  <c r="BQ24" i="5"/>
  <c r="BO24" i="5"/>
  <c r="Y23" i="5"/>
  <c r="C23" i="5"/>
  <c r="AN23" i="5"/>
  <c r="AX23" i="5"/>
  <c r="D23" i="5"/>
  <c r="E23" i="5"/>
  <c r="BS23" i="5"/>
  <c r="BR23" i="5"/>
  <c r="BQ23" i="5"/>
  <c r="BO23" i="5"/>
  <c r="C22" i="5"/>
  <c r="D22" i="5"/>
  <c r="E22" i="5"/>
  <c r="BS22" i="5"/>
  <c r="BR22" i="5"/>
  <c r="BQ22" i="5"/>
  <c r="BO22" i="5"/>
  <c r="Y21" i="5"/>
  <c r="C21" i="5"/>
  <c r="D21" i="5"/>
  <c r="E21" i="5"/>
  <c r="BS21" i="5"/>
  <c r="BR21" i="5"/>
  <c r="BQ21" i="5"/>
  <c r="BO21" i="5"/>
  <c r="C20" i="5"/>
  <c r="AN20" i="5"/>
  <c r="AX20" i="5"/>
  <c r="D20" i="5"/>
  <c r="E20" i="5"/>
  <c r="BS20" i="5"/>
  <c r="BR20" i="5"/>
  <c r="BQ20" i="5"/>
  <c r="BO20" i="5"/>
  <c r="Y19" i="5"/>
  <c r="C19" i="5"/>
  <c r="D19" i="5"/>
  <c r="E19" i="5"/>
  <c r="BS19" i="5"/>
  <c r="BR19" i="5"/>
  <c r="BQ19" i="5"/>
  <c r="BO19" i="5"/>
  <c r="C18" i="5"/>
  <c r="D18" i="5"/>
  <c r="E18" i="5"/>
  <c r="BS18" i="5"/>
  <c r="BR18" i="5"/>
  <c r="BQ18" i="5"/>
  <c r="BO18" i="5"/>
  <c r="AI17" i="5"/>
  <c r="C17" i="5"/>
  <c r="D17" i="5"/>
  <c r="E17" i="5"/>
  <c r="BS17" i="5"/>
  <c r="BR17" i="5"/>
  <c r="BQ17" i="5"/>
  <c r="BO17" i="5"/>
  <c r="W16" i="5"/>
  <c r="AI16" i="5"/>
  <c r="C16" i="5"/>
  <c r="D16" i="5"/>
  <c r="E16" i="5"/>
  <c r="BS16" i="5"/>
  <c r="BR16" i="5"/>
  <c r="BQ16" i="5"/>
  <c r="BO16" i="5"/>
  <c r="C15" i="5"/>
  <c r="D15" i="5"/>
  <c r="E15" i="5"/>
  <c r="BS15" i="5"/>
  <c r="BR15" i="5"/>
  <c r="BQ15" i="5"/>
  <c r="BO15" i="5"/>
  <c r="AI14" i="5"/>
  <c r="C14" i="5"/>
  <c r="D14" i="5"/>
  <c r="E14" i="5"/>
  <c r="BS14" i="5"/>
  <c r="BR14" i="5"/>
  <c r="BQ14" i="5"/>
  <c r="BO14" i="5"/>
  <c r="C13" i="5"/>
  <c r="AZ13" i="5"/>
  <c r="D13" i="5"/>
  <c r="E13" i="5"/>
  <c r="BS13" i="5"/>
  <c r="BR13" i="5"/>
  <c r="BQ13" i="5"/>
  <c r="BO13" i="5"/>
  <c r="Y12" i="5"/>
  <c r="AI12" i="5"/>
  <c r="C12" i="5"/>
  <c r="AZ12" i="5"/>
  <c r="D12" i="5"/>
  <c r="E12" i="5"/>
  <c r="BS12" i="5"/>
  <c r="BR12" i="5"/>
  <c r="BQ12" i="5"/>
  <c r="BO12" i="5"/>
  <c r="AI11" i="5"/>
  <c r="C11" i="5"/>
  <c r="AL11" i="5"/>
  <c r="AZ11" i="5"/>
  <c r="D11" i="5"/>
  <c r="E11" i="5"/>
  <c r="BS11" i="5"/>
  <c r="BR11" i="5"/>
  <c r="BQ11" i="5"/>
  <c r="BO11" i="5"/>
  <c r="C10" i="5"/>
  <c r="D10" i="5"/>
  <c r="E10" i="5"/>
  <c r="BS10" i="5"/>
  <c r="BR10" i="5"/>
  <c r="BQ10" i="5"/>
  <c r="BO10" i="5"/>
  <c r="C9" i="5"/>
  <c r="D9" i="5"/>
  <c r="E9" i="5"/>
  <c r="BS9" i="5"/>
  <c r="BR9" i="5"/>
  <c r="BQ9" i="5"/>
  <c r="BO9" i="5"/>
  <c r="C8" i="5"/>
  <c r="D8" i="5"/>
  <c r="E8" i="5"/>
  <c r="BS8" i="5"/>
  <c r="BR8" i="5"/>
  <c r="BQ8" i="5"/>
  <c r="BO8" i="5"/>
  <c r="C7" i="5"/>
  <c r="D7" i="5"/>
  <c r="E7" i="5"/>
  <c r="BS7" i="5"/>
  <c r="BR7" i="5"/>
  <c r="BQ7" i="5"/>
  <c r="BO7" i="5"/>
  <c r="C6" i="5"/>
  <c r="D6" i="5"/>
  <c r="E6" i="5"/>
  <c r="BS6" i="5"/>
  <c r="BR6" i="5"/>
  <c r="BQ6" i="5"/>
  <c r="BO6" i="5"/>
  <c r="C5" i="5"/>
  <c r="D5" i="5"/>
  <c r="E5" i="5"/>
  <c r="BS5" i="5"/>
  <c r="BR5" i="5"/>
  <c r="BQ5" i="5"/>
  <c r="BO5" i="5"/>
  <c r="C4" i="5"/>
  <c r="D4" i="5"/>
  <c r="E4" i="5"/>
  <c r="BS4" i="5"/>
  <c r="BR4" i="5"/>
  <c r="BQ4" i="5"/>
  <c r="BO4" i="5"/>
  <c r="C3" i="5"/>
  <c r="AF3" i="5"/>
  <c r="AH3" i="5"/>
  <c r="AL3" i="5"/>
  <c r="AV3" i="5"/>
  <c r="AZ3" i="5"/>
  <c r="D3" i="5"/>
  <c r="E3" i="5"/>
  <c r="BS3" i="5"/>
  <c r="BR3" i="5"/>
  <c r="BQ3" i="5"/>
  <c r="BO3" i="5"/>
  <c r="BI63" i="4"/>
  <c r="BO63" i="4"/>
  <c r="C63" i="4"/>
  <c r="D63" i="4"/>
  <c r="E63" i="4"/>
  <c r="BO62" i="4"/>
  <c r="C62" i="4"/>
  <c r="D62" i="4"/>
  <c r="E62" i="4"/>
  <c r="BJ61" i="4"/>
  <c r="BO61" i="4"/>
  <c r="C61" i="4"/>
  <c r="D61" i="4"/>
  <c r="E61" i="4"/>
  <c r="BJ60" i="4"/>
  <c r="BO60" i="4"/>
  <c r="C60" i="4"/>
  <c r="D60" i="4"/>
  <c r="E60" i="4"/>
  <c r="BJ59" i="4"/>
  <c r="BO59" i="4"/>
  <c r="C59" i="4"/>
  <c r="D59" i="4"/>
  <c r="E59" i="4"/>
  <c r="C58" i="4"/>
  <c r="D58" i="4"/>
  <c r="E58" i="4"/>
  <c r="BS58" i="4"/>
  <c r="BR58" i="4"/>
  <c r="BQ58" i="4"/>
  <c r="BO58" i="4"/>
  <c r="C57" i="4"/>
  <c r="BQ57" i="4"/>
  <c r="BO57" i="4"/>
  <c r="D57" i="4"/>
  <c r="E57" i="4"/>
  <c r="Y56" i="4"/>
  <c r="C56" i="4"/>
  <c r="BQ56" i="4"/>
  <c r="BO56" i="4"/>
  <c r="D56" i="4"/>
  <c r="E56" i="4"/>
  <c r="C55" i="4"/>
  <c r="D55" i="4"/>
  <c r="E55" i="4"/>
  <c r="BS55" i="4"/>
  <c r="BR55" i="4"/>
  <c r="BQ55" i="4"/>
  <c r="BO55" i="4"/>
  <c r="Y54" i="4"/>
  <c r="C54" i="4"/>
  <c r="D54" i="4"/>
  <c r="E54" i="4"/>
  <c r="BS54" i="4"/>
  <c r="BR54" i="4"/>
  <c r="BQ54" i="4"/>
  <c r="BO54" i="4"/>
  <c r="Y53" i="4"/>
  <c r="C53" i="4"/>
  <c r="D53" i="4"/>
  <c r="E53" i="4"/>
  <c r="BS53" i="4"/>
  <c r="BR53" i="4"/>
  <c r="BQ53" i="4"/>
  <c r="BO53" i="4"/>
  <c r="Y52" i="4"/>
  <c r="C52" i="4"/>
  <c r="D52" i="4"/>
  <c r="E52" i="4"/>
  <c r="BS52" i="4"/>
  <c r="BR52" i="4"/>
  <c r="BQ52" i="4"/>
  <c r="BO52" i="4"/>
  <c r="Y51" i="4"/>
  <c r="C51" i="4"/>
  <c r="D51" i="4"/>
  <c r="E51" i="4"/>
  <c r="BS51" i="4"/>
  <c r="BR51" i="4"/>
  <c r="BQ51" i="4"/>
  <c r="BO51" i="4"/>
  <c r="Y50" i="4"/>
  <c r="C50" i="4"/>
  <c r="D50" i="4"/>
  <c r="E50" i="4"/>
  <c r="BS50" i="4"/>
  <c r="BR50" i="4"/>
  <c r="BQ50" i="4"/>
  <c r="BO50" i="4"/>
  <c r="Y49" i="4"/>
  <c r="C49" i="4"/>
  <c r="D49" i="4"/>
  <c r="E49" i="4"/>
  <c r="BS49" i="4"/>
  <c r="BR49" i="4"/>
  <c r="BQ49" i="4"/>
  <c r="BO49" i="4"/>
  <c r="Y48" i="4"/>
  <c r="C48" i="4"/>
  <c r="D48" i="4"/>
  <c r="E48" i="4"/>
  <c r="BS48" i="4"/>
  <c r="BR48" i="4"/>
  <c r="BQ48" i="4"/>
  <c r="BO48" i="4"/>
  <c r="Y47" i="4"/>
  <c r="C47" i="4"/>
  <c r="D47" i="4"/>
  <c r="E47" i="4"/>
  <c r="BS47" i="4"/>
  <c r="BR47" i="4"/>
  <c r="BQ47" i="4"/>
  <c r="BO47" i="4"/>
  <c r="Y46" i="4"/>
  <c r="C46" i="4"/>
  <c r="AN46" i="4"/>
  <c r="AX46" i="4"/>
  <c r="BF46" i="4"/>
  <c r="D46" i="4"/>
  <c r="E46" i="4"/>
  <c r="BS46" i="4"/>
  <c r="BR46" i="4"/>
  <c r="BQ46" i="4"/>
  <c r="BO46" i="4"/>
  <c r="C45" i="4"/>
  <c r="AN45" i="4"/>
  <c r="AX45" i="4"/>
  <c r="D45" i="4"/>
  <c r="E45" i="4"/>
  <c r="BS45" i="4"/>
  <c r="BR45" i="4"/>
  <c r="BQ45" i="4"/>
  <c r="BO45" i="4"/>
  <c r="C44" i="4"/>
  <c r="D44" i="4"/>
  <c r="E44" i="4"/>
  <c r="BS44" i="4"/>
  <c r="BR44" i="4"/>
  <c r="BQ44" i="4"/>
  <c r="BO44" i="4"/>
  <c r="C43" i="4"/>
  <c r="BJ43" i="4"/>
  <c r="D43" i="4"/>
  <c r="E43" i="4"/>
  <c r="BS43" i="4"/>
  <c r="BR43" i="4"/>
  <c r="BQ43" i="4"/>
  <c r="BO43" i="4"/>
  <c r="C42" i="4"/>
  <c r="D42" i="4"/>
  <c r="E42" i="4"/>
  <c r="BS42" i="4"/>
  <c r="BR42" i="4"/>
  <c r="BQ42" i="4"/>
  <c r="BO42" i="4"/>
  <c r="C41" i="4"/>
  <c r="D41" i="4"/>
  <c r="E41" i="4"/>
  <c r="BS41" i="4"/>
  <c r="BR41" i="4"/>
  <c r="BQ41" i="4"/>
  <c r="BO41" i="4"/>
  <c r="C40" i="4"/>
  <c r="AN40" i="4"/>
  <c r="D40" i="4"/>
  <c r="E40" i="4"/>
  <c r="BS40" i="4"/>
  <c r="BR40" i="4"/>
  <c r="BQ40" i="4"/>
  <c r="BO40" i="4"/>
  <c r="C39" i="4"/>
  <c r="AN39" i="4"/>
  <c r="BJ39" i="4"/>
  <c r="D39" i="4"/>
  <c r="E39" i="4"/>
  <c r="BS39" i="4"/>
  <c r="BR39" i="4"/>
  <c r="BQ39" i="4"/>
  <c r="BO39" i="4"/>
  <c r="C38" i="4"/>
  <c r="BJ38" i="4"/>
  <c r="D38" i="4"/>
  <c r="E38" i="4"/>
  <c r="BS38" i="4"/>
  <c r="BR38" i="4"/>
  <c r="BQ38" i="4"/>
  <c r="BO38" i="4"/>
  <c r="C37" i="4"/>
  <c r="D37" i="4"/>
  <c r="E37" i="4"/>
  <c r="BS37" i="4"/>
  <c r="BR37" i="4"/>
  <c r="BQ37" i="4"/>
  <c r="BO37" i="4"/>
  <c r="S36" i="4"/>
  <c r="C36" i="4"/>
  <c r="AN36" i="4"/>
  <c r="BJ36" i="4"/>
  <c r="D36" i="4"/>
  <c r="E36" i="4"/>
  <c r="BS36" i="4"/>
  <c r="BR36" i="4"/>
  <c r="BQ36" i="4"/>
  <c r="BO36" i="4"/>
  <c r="C35" i="4"/>
  <c r="AN35" i="4"/>
  <c r="AX35" i="4"/>
  <c r="D35" i="4"/>
  <c r="E35" i="4"/>
  <c r="BS35" i="4"/>
  <c r="BR35" i="4"/>
  <c r="BQ35" i="4"/>
  <c r="BO35" i="4"/>
  <c r="C34" i="4"/>
  <c r="D34" i="4"/>
  <c r="E34" i="4"/>
  <c r="BS34" i="4"/>
  <c r="BR34" i="4"/>
  <c r="BQ34" i="4"/>
  <c r="BO34" i="4"/>
  <c r="C33" i="4"/>
  <c r="D33" i="4"/>
  <c r="E33" i="4"/>
  <c r="BS33" i="4"/>
  <c r="BR33" i="4"/>
  <c r="BQ33" i="4"/>
  <c r="BO33" i="4"/>
  <c r="Y32" i="4"/>
  <c r="C32" i="4"/>
  <c r="AX32" i="4"/>
  <c r="D32" i="4"/>
  <c r="E32" i="4"/>
  <c r="BS32" i="4"/>
  <c r="BR32" i="4"/>
  <c r="BQ32" i="4"/>
  <c r="BO32" i="4"/>
  <c r="C31" i="4"/>
  <c r="D31" i="4"/>
  <c r="E31" i="4"/>
  <c r="BS31" i="4"/>
  <c r="BR31" i="4"/>
  <c r="BQ31" i="4"/>
  <c r="BO31" i="4"/>
  <c r="C30" i="4"/>
  <c r="D30" i="4"/>
  <c r="E30" i="4"/>
  <c r="BS30" i="4"/>
  <c r="BR30" i="4"/>
  <c r="BQ30" i="4"/>
  <c r="BO30" i="4"/>
  <c r="S29" i="4"/>
  <c r="C29" i="4"/>
  <c r="T29" i="4"/>
  <c r="AB29" i="4"/>
  <c r="AH29" i="4"/>
  <c r="AN29" i="4"/>
  <c r="AX29" i="4"/>
  <c r="BJ29" i="4"/>
  <c r="D29" i="4"/>
  <c r="E29" i="4"/>
  <c r="BS29" i="4"/>
  <c r="BR29" i="4"/>
  <c r="BQ29" i="4"/>
  <c r="BO29" i="4"/>
  <c r="C28" i="4"/>
  <c r="BJ28" i="4"/>
  <c r="D28" i="4"/>
  <c r="E28" i="4"/>
  <c r="BS28" i="4"/>
  <c r="BR28" i="4"/>
  <c r="BQ28" i="4"/>
  <c r="BO28" i="4"/>
  <c r="Y27" i="4"/>
  <c r="C27" i="4"/>
  <c r="AN27" i="4"/>
  <c r="AX27" i="4"/>
  <c r="D27" i="4"/>
  <c r="E27" i="4"/>
  <c r="BS27" i="4"/>
  <c r="BR27" i="4"/>
  <c r="BQ27" i="4"/>
  <c r="BO27" i="4"/>
  <c r="C26" i="4"/>
  <c r="AN26" i="4"/>
  <c r="BJ26" i="4"/>
  <c r="D26" i="4"/>
  <c r="E26" i="4"/>
  <c r="BS26" i="4"/>
  <c r="BR26" i="4"/>
  <c r="BQ26" i="4"/>
  <c r="BO26" i="4"/>
  <c r="C25" i="4"/>
  <c r="D25" i="4"/>
  <c r="E25" i="4"/>
  <c r="BS25" i="4"/>
  <c r="BR25" i="4"/>
  <c r="BQ25" i="4"/>
  <c r="BO25" i="4"/>
  <c r="Q24" i="4"/>
  <c r="C24" i="4"/>
  <c r="T24" i="4"/>
  <c r="X24" i="4"/>
  <c r="AF24" i="4"/>
  <c r="AH24" i="4"/>
  <c r="AJ24" i="4"/>
  <c r="AL24" i="4"/>
  <c r="D24" i="4"/>
  <c r="E24" i="4"/>
  <c r="BS24" i="4"/>
  <c r="BR24" i="4"/>
  <c r="BQ24" i="4"/>
  <c r="BO24" i="4"/>
  <c r="BJ23" i="4"/>
  <c r="BO23" i="4"/>
  <c r="C23" i="4"/>
  <c r="D23" i="4"/>
  <c r="E23" i="4"/>
  <c r="BO22" i="4"/>
  <c r="C22" i="4"/>
  <c r="D22" i="4"/>
  <c r="E22" i="4"/>
  <c r="Y21" i="4"/>
  <c r="C21" i="4"/>
  <c r="AX21" i="4"/>
  <c r="D21" i="4"/>
  <c r="E21" i="4"/>
  <c r="BS21" i="4"/>
  <c r="BR21" i="4"/>
  <c r="BQ21" i="4"/>
  <c r="BO21" i="4"/>
  <c r="C20" i="4"/>
  <c r="D20" i="4"/>
  <c r="E20" i="4"/>
  <c r="BS20" i="4"/>
  <c r="BR20" i="4"/>
  <c r="BQ20" i="4"/>
  <c r="BO20" i="4"/>
  <c r="Y19" i="4"/>
  <c r="C19" i="4"/>
  <c r="AL19" i="4"/>
  <c r="AN19" i="4"/>
  <c r="AX19" i="4"/>
  <c r="D19" i="4"/>
  <c r="E19" i="4"/>
  <c r="BS19" i="4"/>
  <c r="BR19" i="4"/>
  <c r="BQ19" i="4"/>
  <c r="BO19" i="4"/>
  <c r="Y18" i="4"/>
  <c r="C18" i="4"/>
  <c r="AX18" i="4"/>
  <c r="D18" i="4"/>
  <c r="E18" i="4"/>
  <c r="BS18" i="4"/>
  <c r="BR18" i="4"/>
  <c r="BQ18" i="4"/>
  <c r="BO18" i="4"/>
  <c r="C17" i="4"/>
  <c r="D17" i="4"/>
  <c r="E17" i="4"/>
  <c r="BS17" i="4"/>
  <c r="BR17" i="4"/>
  <c r="BQ17" i="4"/>
  <c r="BO17" i="4"/>
  <c r="Y16" i="4"/>
  <c r="C16" i="4"/>
  <c r="AL16" i="4"/>
  <c r="AX16" i="4"/>
  <c r="D16" i="4"/>
  <c r="E16" i="4"/>
  <c r="BS16" i="4"/>
  <c r="BR16" i="4"/>
  <c r="BQ16" i="4"/>
  <c r="BO16" i="4"/>
  <c r="C15" i="4"/>
  <c r="D15" i="4"/>
  <c r="E15" i="4"/>
  <c r="BS15" i="4"/>
  <c r="BR15" i="4"/>
  <c r="BQ15" i="4"/>
  <c r="BO15" i="4"/>
  <c r="C14" i="4"/>
  <c r="D14" i="4"/>
  <c r="E14" i="4"/>
  <c r="BS14" i="4"/>
  <c r="BR14" i="4"/>
  <c r="BQ14" i="4"/>
  <c r="BO14" i="4"/>
  <c r="Y13" i="4"/>
  <c r="C13" i="4"/>
  <c r="AN13" i="4"/>
  <c r="D13" i="4"/>
  <c r="E13" i="4"/>
  <c r="BS13" i="4"/>
  <c r="BR13" i="4"/>
  <c r="BQ13" i="4"/>
  <c r="BO13" i="4"/>
  <c r="C12" i="4"/>
  <c r="AX12" i="4"/>
  <c r="D12" i="4"/>
  <c r="E12" i="4"/>
  <c r="BS12" i="4"/>
  <c r="BR12" i="4"/>
  <c r="BQ12" i="4"/>
  <c r="BO12" i="4"/>
  <c r="C11" i="4"/>
  <c r="D11" i="4"/>
  <c r="E11" i="4"/>
  <c r="BS11" i="4"/>
  <c r="BR11" i="4"/>
  <c r="BQ11" i="4"/>
  <c r="BO11" i="4"/>
  <c r="C10" i="4"/>
  <c r="D10" i="4"/>
  <c r="E10" i="4"/>
  <c r="BS10" i="4"/>
  <c r="BR10" i="4"/>
  <c r="BQ10" i="4"/>
  <c r="BO10" i="4"/>
  <c r="C9" i="4"/>
  <c r="D9" i="4"/>
  <c r="E9" i="4"/>
  <c r="BS9" i="4"/>
  <c r="BR9" i="4"/>
  <c r="BQ9" i="4"/>
  <c r="BO9" i="4"/>
  <c r="C8" i="4"/>
  <c r="D8" i="4"/>
  <c r="E8" i="4"/>
  <c r="BS8" i="4"/>
  <c r="BR8" i="4"/>
  <c r="BQ8" i="4"/>
  <c r="BO8" i="4"/>
  <c r="C7" i="4"/>
  <c r="D7" i="4"/>
  <c r="E7" i="4"/>
  <c r="BS7" i="4"/>
  <c r="BR7" i="4"/>
  <c r="BQ7" i="4"/>
  <c r="BO7" i="4"/>
  <c r="C6" i="4"/>
  <c r="D6" i="4"/>
  <c r="E6" i="4"/>
  <c r="BS6" i="4"/>
  <c r="BR6" i="4"/>
  <c r="BQ6" i="4"/>
  <c r="BO6" i="4"/>
  <c r="C5" i="4"/>
  <c r="AN5" i="4"/>
  <c r="D5" i="4"/>
  <c r="E5" i="4"/>
  <c r="BS5" i="4"/>
  <c r="BR5" i="4"/>
  <c r="BQ5" i="4"/>
  <c r="BO5" i="4"/>
  <c r="C4" i="4"/>
  <c r="AN4" i="4"/>
  <c r="AX4" i="4"/>
  <c r="D4" i="4"/>
  <c r="E4" i="4"/>
  <c r="BS4" i="4"/>
  <c r="BR4" i="4"/>
  <c r="BQ4" i="4"/>
  <c r="BO4" i="4"/>
  <c r="K3" i="4"/>
  <c r="M3" i="4"/>
  <c r="O3" i="4"/>
  <c r="Q3" i="4"/>
  <c r="S3" i="4"/>
  <c r="C3" i="4"/>
  <c r="BJ3" i="4"/>
  <c r="D3" i="4"/>
  <c r="E3" i="4"/>
  <c r="BS3" i="4"/>
  <c r="BR3" i="4"/>
  <c r="BQ3" i="4"/>
  <c r="BO3" i="4"/>
  <c r="K3" i="3"/>
  <c r="M3" i="3"/>
  <c r="O3" i="3"/>
  <c r="C3" i="3"/>
  <c r="D3" i="3"/>
  <c r="E3" i="3"/>
  <c r="BS3" i="3"/>
  <c r="K4" i="3"/>
  <c r="M4" i="3"/>
  <c r="O4" i="3"/>
  <c r="C4" i="3"/>
  <c r="D4" i="3"/>
  <c r="E4" i="3"/>
  <c r="BS4" i="3"/>
  <c r="K5" i="3"/>
  <c r="M5" i="3"/>
  <c r="O5" i="3"/>
  <c r="C5" i="3"/>
  <c r="D5" i="3"/>
  <c r="E5" i="3"/>
  <c r="BS5" i="3"/>
  <c r="C6" i="3"/>
  <c r="D6" i="3"/>
  <c r="E6" i="3"/>
  <c r="BS6" i="3"/>
  <c r="K7" i="3"/>
  <c r="M7" i="3"/>
  <c r="O7" i="3"/>
  <c r="C7" i="3"/>
  <c r="D7" i="3"/>
  <c r="E7" i="3"/>
  <c r="BS7" i="3"/>
  <c r="K8" i="3"/>
  <c r="M8" i="3"/>
  <c r="O8" i="3"/>
  <c r="C8" i="3"/>
  <c r="D8" i="3"/>
  <c r="E8" i="3"/>
  <c r="BS8" i="3"/>
  <c r="K9" i="3"/>
  <c r="M9" i="3"/>
  <c r="O9" i="3"/>
  <c r="C9" i="3"/>
  <c r="D9" i="3"/>
  <c r="E9" i="3"/>
  <c r="BS9" i="3"/>
  <c r="K10" i="3"/>
  <c r="M10" i="3"/>
  <c r="O10" i="3"/>
  <c r="C10" i="3"/>
  <c r="D10" i="3"/>
  <c r="E10" i="3"/>
  <c r="BS10" i="3"/>
  <c r="K11" i="3"/>
  <c r="M11" i="3"/>
  <c r="O11" i="3"/>
  <c r="C11" i="3"/>
  <c r="D11" i="3"/>
  <c r="E11" i="3"/>
  <c r="BS11" i="3"/>
  <c r="K12" i="3"/>
  <c r="M12" i="3"/>
  <c r="O12" i="3"/>
  <c r="C12" i="3"/>
  <c r="D12" i="3"/>
  <c r="E12" i="3"/>
  <c r="BS12" i="3"/>
  <c r="K13" i="3"/>
  <c r="M13" i="3"/>
  <c r="O13" i="3"/>
  <c r="C13" i="3"/>
  <c r="D13" i="3"/>
  <c r="E13" i="3"/>
  <c r="BS13" i="3"/>
  <c r="K14" i="3"/>
  <c r="M14" i="3"/>
  <c r="O14" i="3"/>
  <c r="C14" i="3"/>
  <c r="D14" i="3"/>
  <c r="E14" i="3"/>
  <c r="BS14" i="3"/>
  <c r="K15" i="3"/>
  <c r="M15" i="3"/>
  <c r="O15" i="3"/>
  <c r="C15" i="3"/>
  <c r="D15" i="3"/>
  <c r="E15" i="3"/>
  <c r="BS15" i="3"/>
  <c r="K16" i="3"/>
  <c r="M16" i="3"/>
  <c r="O16" i="3"/>
  <c r="C16" i="3"/>
  <c r="D16" i="3"/>
  <c r="E16" i="3"/>
  <c r="BS16" i="3"/>
  <c r="K17" i="3"/>
  <c r="M17" i="3"/>
  <c r="O17" i="3"/>
  <c r="C17" i="3"/>
  <c r="D17" i="3"/>
  <c r="E17" i="3"/>
  <c r="BS17" i="3"/>
  <c r="K18" i="3"/>
  <c r="M18" i="3"/>
  <c r="O18" i="3"/>
  <c r="C18" i="3"/>
  <c r="D18" i="3"/>
  <c r="E18" i="3"/>
  <c r="BS18" i="3"/>
  <c r="K19" i="3"/>
  <c r="M19" i="3"/>
  <c r="O19" i="3"/>
  <c r="C19" i="3"/>
  <c r="D19" i="3"/>
  <c r="E19" i="3"/>
  <c r="BS19" i="3"/>
  <c r="K20" i="3"/>
  <c r="M20" i="3"/>
  <c r="O20" i="3"/>
  <c r="C20" i="3"/>
  <c r="D20" i="3"/>
  <c r="E20" i="3"/>
  <c r="BS20" i="3"/>
  <c r="K21" i="3"/>
  <c r="M21" i="3"/>
  <c r="O21" i="3"/>
  <c r="C21" i="3"/>
  <c r="D21" i="3"/>
  <c r="E21" i="3"/>
  <c r="BS21" i="3"/>
  <c r="K22" i="3"/>
  <c r="M22" i="3"/>
  <c r="O22" i="3"/>
  <c r="C22" i="3"/>
  <c r="D22" i="3"/>
  <c r="E22" i="3"/>
  <c r="BS22" i="3"/>
  <c r="K23" i="3"/>
  <c r="M23" i="3"/>
  <c r="O23" i="3"/>
  <c r="C23" i="3"/>
  <c r="D23" i="3"/>
  <c r="E23" i="3"/>
  <c r="BS23" i="3"/>
  <c r="K24" i="3"/>
  <c r="M24" i="3"/>
  <c r="O24" i="3"/>
  <c r="C24" i="3"/>
  <c r="D24" i="3"/>
  <c r="E24" i="3"/>
  <c r="BS24" i="3"/>
  <c r="K25" i="3"/>
  <c r="M25" i="3"/>
  <c r="O25" i="3"/>
  <c r="C25" i="3"/>
  <c r="D25" i="3"/>
  <c r="E25" i="3"/>
  <c r="BS25" i="3"/>
  <c r="K26" i="3"/>
  <c r="M26" i="3"/>
  <c r="O26" i="3"/>
  <c r="C26" i="3"/>
  <c r="D26" i="3"/>
  <c r="E26" i="3"/>
  <c r="BS26" i="3"/>
  <c r="K27" i="3"/>
  <c r="M27" i="3"/>
  <c r="O27" i="3"/>
  <c r="C27" i="3"/>
  <c r="D27" i="3"/>
  <c r="E27" i="3"/>
  <c r="BS27" i="3"/>
  <c r="K28" i="3"/>
  <c r="M28" i="3"/>
  <c r="O28" i="3"/>
  <c r="C28" i="3"/>
  <c r="D28" i="3"/>
  <c r="E28" i="3"/>
  <c r="BS28" i="3"/>
  <c r="K29" i="3"/>
  <c r="M29" i="3"/>
  <c r="O29" i="3"/>
  <c r="C29" i="3"/>
  <c r="D29" i="3"/>
  <c r="E29" i="3"/>
  <c r="BS29" i="3"/>
  <c r="K30" i="3"/>
  <c r="M30" i="3"/>
  <c r="O30" i="3"/>
  <c r="C30" i="3"/>
  <c r="D30" i="3"/>
  <c r="E30" i="3"/>
  <c r="BS30" i="3"/>
  <c r="K31" i="3"/>
  <c r="M31" i="3"/>
  <c r="O31" i="3"/>
  <c r="C31" i="3"/>
  <c r="D31" i="3"/>
  <c r="E31" i="3"/>
  <c r="BS31" i="3"/>
  <c r="K32" i="3"/>
  <c r="M32" i="3"/>
  <c r="O32" i="3"/>
  <c r="C32" i="3"/>
  <c r="D32" i="3"/>
  <c r="E32" i="3"/>
  <c r="BS32" i="3"/>
  <c r="K33" i="3"/>
  <c r="M33" i="3"/>
  <c r="O33" i="3"/>
  <c r="C33" i="3"/>
  <c r="D33" i="3"/>
  <c r="E33" i="3"/>
  <c r="BS33" i="3"/>
  <c r="K34" i="3"/>
  <c r="M34" i="3"/>
  <c r="O34" i="3"/>
  <c r="C34" i="3"/>
  <c r="D34" i="3"/>
  <c r="E34" i="3"/>
  <c r="BS34" i="3"/>
  <c r="K35" i="3"/>
  <c r="M35" i="3"/>
  <c r="O35" i="3"/>
  <c r="C35" i="3"/>
  <c r="D35" i="3"/>
  <c r="E35" i="3"/>
  <c r="BS35" i="3"/>
  <c r="K36" i="3"/>
  <c r="M36" i="3"/>
  <c r="O36" i="3"/>
  <c r="C36" i="3"/>
  <c r="D36" i="3"/>
  <c r="E36" i="3"/>
  <c r="BS36" i="3"/>
  <c r="K37" i="3"/>
  <c r="M37" i="3"/>
  <c r="O37" i="3"/>
  <c r="C37" i="3"/>
  <c r="D37" i="3"/>
  <c r="E37" i="3"/>
  <c r="BS37" i="3"/>
  <c r="K38" i="3"/>
  <c r="M38" i="3"/>
  <c r="O38" i="3"/>
  <c r="C38" i="3"/>
  <c r="D38" i="3"/>
  <c r="E38" i="3"/>
  <c r="BS38" i="3"/>
  <c r="K39" i="3"/>
  <c r="M39" i="3"/>
  <c r="O39" i="3"/>
  <c r="C39" i="3"/>
  <c r="D39" i="3"/>
  <c r="E39" i="3"/>
  <c r="BS39" i="3"/>
  <c r="K40" i="3"/>
  <c r="M40" i="3"/>
  <c r="O40" i="3"/>
  <c r="C40" i="3"/>
  <c r="D40" i="3"/>
  <c r="E40" i="3"/>
  <c r="BS40" i="3"/>
  <c r="K41" i="3"/>
  <c r="M41" i="3"/>
  <c r="O41" i="3"/>
  <c r="C41" i="3"/>
  <c r="D41" i="3"/>
  <c r="E41" i="3"/>
  <c r="BS41" i="3"/>
  <c r="K42" i="3"/>
  <c r="M42" i="3"/>
  <c r="O42" i="3"/>
  <c r="C42" i="3"/>
  <c r="D42" i="3"/>
  <c r="E42" i="3"/>
  <c r="BS42" i="3"/>
  <c r="C43" i="3"/>
  <c r="D43" i="3"/>
  <c r="E43" i="3"/>
  <c r="BS43" i="3"/>
  <c r="C44" i="3"/>
  <c r="D44" i="3"/>
  <c r="E44" i="3"/>
  <c r="BS44" i="3"/>
  <c r="C45" i="3"/>
  <c r="D45" i="3"/>
  <c r="E45" i="3"/>
  <c r="BS45" i="3"/>
  <c r="C46" i="3"/>
  <c r="D46" i="3"/>
  <c r="E46" i="3"/>
  <c r="BS46" i="3"/>
  <c r="C47" i="3"/>
  <c r="D47" i="3"/>
  <c r="E47" i="3"/>
  <c r="BS47" i="3"/>
  <c r="C48" i="3"/>
  <c r="D48" i="3"/>
  <c r="E48" i="3"/>
  <c r="BS48" i="3"/>
  <c r="C49" i="3"/>
  <c r="D49" i="3"/>
  <c r="E49" i="3"/>
  <c r="BS49" i="3"/>
  <c r="C50" i="3"/>
  <c r="D50" i="3"/>
  <c r="E50" i="3"/>
  <c r="BS50" i="3"/>
  <c r="C51" i="3"/>
  <c r="D51" i="3"/>
  <c r="E51" i="3"/>
  <c r="BS51" i="3"/>
  <c r="C52" i="3"/>
  <c r="D52" i="3"/>
  <c r="E52" i="3"/>
  <c r="BS52" i="3"/>
  <c r="C53" i="3"/>
  <c r="D53" i="3"/>
  <c r="E53" i="3"/>
  <c r="BS53" i="3"/>
  <c r="C54" i="3"/>
  <c r="D54" i="3"/>
  <c r="E54" i="3"/>
  <c r="BS54" i="3"/>
  <c r="C55" i="3"/>
  <c r="D55" i="3"/>
  <c r="E55" i="3"/>
  <c r="BS55" i="3"/>
  <c r="C56" i="3"/>
  <c r="D56" i="3"/>
  <c r="E56" i="3"/>
  <c r="BS56" i="3"/>
  <c r="C57" i="3"/>
  <c r="D57" i="3"/>
  <c r="E57" i="3"/>
  <c r="BS57" i="3"/>
  <c r="C58" i="3"/>
  <c r="D58" i="3"/>
  <c r="E58" i="3"/>
  <c r="BS58" i="3"/>
  <c r="C59" i="3"/>
  <c r="D59" i="3"/>
  <c r="E59" i="3"/>
  <c r="BS59" i="3"/>
  <c r="C60" i="3"/>
  <c r="D60" i="3"/>
  <c r="E60" i="3"/>
  <c r="BS60" i="3"/>
  <c r="C61" i="3"/>
  <c r="D61" i="3"/>
  <c r="E61" i="3"/>
  <c r="BS61" i="3"/>
  <c r="C62" i="3"/>
  <c r="D62" i="3"/>
  <c r="E62" i="3"/>
  <c r="BS62" i="3"/>
  <c r="C63" i="3"/>
  <c r="D63" i="3"/>
  <c r="E63" i="3"/>
  <c r="BS63" i="3"/>
  <c r="C64" i="3"/>
  <c r="D64" i="3"/>
  <c r="E64" i="3"/>
  <c r="BS64" i="3"/>
  <c r="C65" i="3"/>
  <c r="D65" i="3"/>
  <c r="E65" i="3"/>
  <c r="BS65" i="3"/>
  <c r="C66" i="3"/>
  <c r="D66" i="3"/>
  <c r="E66" i="3"/>
  <c r="BS66" i="3"/>
  <c r="C67" i="3"/>
  <c r="D67" i="3"/>
  <c r="E67" i="3"/>
  <c r="BS67" i="3"/>
  <c r="C68" i="3"/>
  <c r="D68" i="3"/>
  <c r="E68" i="3"/>
  <c r="BS68" i="3"/>
  <c r="C69" i="3"/>
  <c r="D69" i="3"/>
  <c r="E69" i="3"/>
  <c r="BS69" i="3"/>
  <c r="C70" i="3"/>
  <c r="D70" i="3"/>
  <c r="E70" i="3"/>
  <c r="BS70" i="3"/>
  <c r="C71" i="3"/>
  <c r="D71" i="3"/>
  <c r="E71" i="3"/>
  <c r="BS71" i="3"/>
  <c r="C72" i="3"/>
  <c r="D72" i="3"/>
  <c r="E72" i="3"/>
  <c r="BS72" i="3"/>
  <c r="C73" i="3"/>
  <c r="D73" i="3"/>
  <c r="E73" i="3"/>
  <c r="BS73" i="3"/>
  <c r="C74" i="3"/>
  <c r="D74" i="3"/>
  <c r="E74" i="3"/>
  <c r="BS74" i="3"/>
  <c r="C75" i="3"/>
  <c r="D75" i="3"/>
  <c r="E75" i="3"/>
  <c r="BS75" i="3"/>
  <c r="C76" i="3"/>
  <c r="D76" i="3"/>
  <c r="E76" i="3"/>
  <c r="BS76" i="3"/>
  <c r="C77" i="3"/>
  <c r="D77" i="3"/>
  <c r="E77" i="3"/>
  <c r="BS77" i="3"/>
  <c r="C78" i="3"/>
  <c r="D78" i="3"/>
  <c r="E78" i="3"/>
  <c r="BS78" i="3"/>
  <c r="C79" i="3"/>
  <c r="D79" i="3"/>
  <c r="E79" i="3"/>
  <c r="BS79" i="3"/>
  <c r="C80" i="3"/>
  <c r="D80" i="3"/>
  <c r="E80" i="3"/>
  <c r="BS80" i="3"/>
  <c r="C81" i="3"/>
  <c r="D81" i="3"/>
  <c r="E81" i="3"/>
  <c r="BS81" i="3"/>
  <c r="C82" i="3"/>
  <c r="D82" i="3"/>
  <c r="E82" i="3"/>
  <c r="BS82" i="3"/>
  <c r="C83" i="3"/>
  <c r="D83" i="3"/>
  <c r="E83" i="3"/>
  <c r="BS83" i="3"/>
  <c r="C84" i="3"/>
  <c r="D84" i="3"/>
  <c r="E84" i="3"/>
  <c r="BS84" i="3"/>
  <c r="C85" i="3"/>
  <c r="D85" i="3"/>
  <c r="E85" i="3"/>
  <c r="BS85" i="3"/>
  <c r="C86" i="3"/>
  <c r="D86" i="3"/>
  <c r="E86" i="3"/>
  <c r="BS86" i="3"/>
  <c r="C87" i="3"/>
  <c r="D87" i="3"/>
  <c r="E87" i="3"/>
  <c r="BS87" i="3"/>
  <c r="C88" i="3"/>
  <c r="D88" i="3"/>
  <c r="E88" i="3"/>
  <c r="BS88" i="3"/>
  <c r="C89" i="3"/>
  <c r="D89" i="3"/>
  <c r="E89" i="3"/>
  <c r="BS89" i="3"/>
  <c r="C90" i="3"/>
  <c r="D90" i="3"/>
  <c r="E90" i="3"/>
  <c r="BS90" i="3"/>
  <c r="C91" i="3"/>
  <c r="D91" i="3"/>
  <c r="E91" i="3"/>
  <c r="BS91" i="3"/>
  <c r="C92" i="3"/>
  <c r="D92" i="3"/>
  <c r="E92" i="3"/>
  <c r="BS92" i="3"/>
  <c r="C93" i="3"/>
  <c r="D93" i="3"/>
  <c r="E93" i="3"/>
  <c r="BS93" i="3"/>
  <c r="C94" i="3"/>
  <c r="D94" i="3"/>
  <c r="E94" i="3"/>
  <c r="BS94" i="3"/>
  <c r="C95" i="3"/>
  <c r="D95" i="3"/>
  <c r="E95" i="3"/>
  <c r="BS95" i="3"/>
  <c r="C96" i="3"/>
  <c r="D96" i="3"/>
  <c r="E96" i="3"/>
  <c r="BS96" i="3"/>
  <c r="C97" i="3"/>
  <c r="D97" i="3"/>
  <c r="E97" i="3"/>
  <c r="BS97" i="3"/>
  <c r="C98" i="3"/>
  <c r="D98" i="3"/>
  <c r="E98" i="3"/>
  <c r="BS98" i="3"/>
  <c r="C99" i="3"/>
  <c r="D99" i="3"/>
  <c r="E99" i="3"/>
  <c r="BS99" i="3"/>
  <c r="C100" i="3"/>
  <c r="D100" i="3"/>
  <c r="E100" i="3"/>
  <c r="BS100" i="3"/>
  <c r="C101" i="3"/>
  <c r="D101" i="3"/>
  <c r="E101" i="3"/>
  <c r="BS101" i="3"/>
  <c r="C102" i="3"/>
  <c r="D102" i="3"/>
  <c r="E102" i="3"/>
  <c r="BS102" i="3"/>
  <c r="C103" i="3"/>
  <c r="D103" i="3"/>
  <c r="E103" i="3"/>
  <c r="BS103" i="3"/>
  <c r="C104" i="3"/>
  <c r="D104" i="3"/>
  <c r="E104" i="3"/>
  <c r="BS104" i="3"/>
  <c r="C105" i="3"/>
  <c r="D105" i="3"/>
  <c r="E105" i="3"/>
  <c r="BS105" i="3"/>
  <c r="C106" i="3"/>
  <c r="D106" i="3"/>
  <c r="E106" i="3"/>
  <c r="BS106" i="3"/>
  <c r="C107" i="3"/>
  <c r="D107" i="3"/>
  <c r="E107" i="3"/>
  <c r="BS107" i="3"/>
  <c r="C108" i="3"/>
  <c r="D108" i="3"/>
  <c r="E108" i="3"/>
  <c r="BS108" i="3"/>
  <c r="C109" i="3"/>
  <c r="D109" i="3"/>
  <c r="E109" i="3"/>
  <c r="BS109" i="3"/>
  <c r="C110" i="3"/>
  <c r="D110" i="3"/>
  <c r="E110" i="3"/>
  <c r="BS110" i="3"/>
  <c r="C111" i="3"/>
  <c r="D111" i="3"/>
  <c r="E111" i="3"/>
  <c r="BS111" i="3"/>
  <c r="C112" i="3"/>
  <c r="D112" i="3"/>
  <c r="E112" i="3"/>
  <c r="BS112" i="3"/>
  <c r="C113" i="3"/>
  <c r="D113" i="3"/>
  <c r="E113" i="3"/>
  <c r="BS113" i="3"/>
  <c r="C114" i="3"/>
  <c r="D114" i="3"/>
  <c r="E114" i="3"/>
  <c r="BS114" i="3"/>
  <c r="BS130" i="3"/>
  <c r="BR3" i="3"/>
  <c r="BR4" i="3"/>
  <c r="BR5" i="3"/>
  <c r="BR6" i="3"/>
  <c r="BR7" i="3"/>
  <c r="BR8" i="3"/>
  <c r="BR9" i="3"/>
  <c r="BR10" i="3"/>
  <c r="BR11" i="3"/>
  <c r="BR12" i="3"/>
  <c r="BR13" i="3"/>
  <c r="BR14" i="3"/>
  <c r="BR15" i="3"/>
  <c r="BR16" i="3"/>
  <c r="BR17" i="3"/>
  <c r="BR18" i="3"/>
  <c r="BR19" i="3"/>
  <c r="BR20" i="3"/>
  <c r="BR21" i="3"/>
  <c r="BR22" i="3"/>
  <c r="BR23" i="3"/>
  <c r="BR24" i="3"/>
  <c r="BR25" i="3"/>
  <c r="BR26" i="3"/>
  <c r="BR27" i="3"/>
  <c r="BR28" i="3"/>
  <c r="BR29" i="3"/>
  <c r="BR30" i="3"/>
  <c r="BR31" i="3"/>
  <c r="BR32" i="3"/>
  <c r="BR33" i="3"/>
  <c r="BR34" i="3"/>
  <c r="BR35" i="3"/>
  <c r="BR36" i="3"/>
  <c r="BR37" i="3"/>
  <c r="BR38" i="3"/>
  <c r="BR39" i="3"/>
  <c r="BR40" i="3"/>
  <c r="BR41" i="3"/>
  <c r="BR42" i="3"/>
  <c r="BR43" i="3"/>
  <c r="BR44" i="3"/>
  <c r="BR45" i="3"/>
  <c r="BR46" i="3"/>
  <c r="BR47" i="3"/>
  <c r="BR48" i="3"/>
  <c r="BR49" i="3"/>
  <c r="BR50" i="3"/>
  <c r="BR51" i="3"/>
  <c r="BR52" i="3"/>
  <c r="BR53" i="3"/>
  <c r="BR54" i="3"/>
  <c r="BR55" i="3"/>
  <c r="BR56" i="3"/>
  <c r="BR57" i="3"/>
  <c r="BR58" i="3"/>
  <c r="BR59" i="3"/>
  <c r="BR60" i="3"/>
  <c r="BR61" i="3"/>
  <c r="BR62" i="3"/>
  <c r="BR63" i="3"/>
  <c r="BR64" i="3"/>
  <c r="BR65" i="3"/>
  <c r="BR66" i="3"/>
  <c r="BR67" i="3"/>
  <c r="BR68" i="3"/>
  <c r="BR69" i="3"/>
  <c r="BR70" i="3"/>
  <c r="BR71" i="3"/>
  <c r="BR72" i="3"/>
  <c r="BR73" i="3"/>
  <c r="BR74" i="3"/>
  <c r="BR75" i="3"/>
  <c r="BR76" i="3"/>
  <c r="BR77" i="3"/>
  <c r="BR78" i="3"/>
  <c r="BR79" i="3"/>
  <c r="BR80" i="3"/>
  <c r="BR81" i="3"/>
  <c r="BR82" i="3"/>
  <c r="BR83" i="3"/>
  <c r="BR84" i="3"/>
  <c r="BR85" i="3"/>
  <c r="BR86" i="3"/>
  <c r="BR87" i="3"/>
  <c r="BR88" i="3"/>
  <c r="BR89" i="3"/>
  <c r="BR90" i="3"/>
  <c r="BR91" i="3"/>
  <c r="BR92" i="3"/>
  <c r="BR93" i="3"/>
  <c r="BR94" i="3"/>
  <c r="BR95" i="3"/>
  <c r="BR96" i="3"/>
  <c r="BR97" i="3"/>
  <c r="BR98" i="3"/>
  <c r="BR99" i="3"/>
  <c r="BR100" i="3"/>
  <c r="BR101" i="3"/>
  <c r="BR102" i="3"/>
  <c r="BR103" i="3"/>
  <c r="BR104" i="3"/>
  <c r="BR105" i="3"/>
  <c r="BR106" i="3"/>
  <c r="BR107" i="3"/>
  <c r="BR108" i="3"/>
  <c r="BR109" i="3"/>
  <c r="BR110" i="3"/>
  <c r="BR111" i="3"/>
  <c r="BR112" i="3"/>
  <c r="BR113" i="3"/>
  <c r="BR114" i="3"/>
  <c r="BR130" i="3"/>
  <c r="BQ3" i="3"/>
  <c r="BQ4" i="3"/>
  <c r="BQ5" i="3"/>
  <c r="BQ6" i="3"/>
  <c r="BQ7" i="3"/>
  <c r="BQ8" i="3"/>
  <c r="BQ9" i="3"/>
  <c r="BQ10" i="3"/>
  <c r="BQ11" i="3"/>
  <c r="BQ12" i="3"/>
  <c r="BQ13" i="3"/>
  <c r="BQ14" i="3"/>
  <c r="BQ15" i="3"/>
  <c r="BQ16" i="3"/>
  <c r="BQ17" i="3"/>
  <c r="BQ18" i="3"/>
  <c r="BQ19" i="3"/>
  <c r="BQ20" i="3"/>
  <c r="BQ21" i="3"/>
  <c r="BQ22" i="3"/>
  <c r="BQ23" i="3"/>
  <c r="BQ24" i="3"/>
  <c r="BQ25" i="3"/>
  <c r="BQ26" i="3"/>
  <c r="BQ27" i="3"/>
  <c r="BQ28" i="3"/>
  <c r="BQ29" i="3"/>
  <c r="BQ30" i="3"/>
  <c r="BQ31" i="3"/>
  <c r="BQ32" i="3"/>
  <c r="BQ33" i="3"/>
  <c r="BQ34" i="3"/>
  <c r="BQ35" i="3"/>
  <c r="BQ36" i="3"/>
  <c r="BQ37" i="3"/>
  <c r="BQ38" i="3"/>
  <c r="BQ39" i="3"/>
  <c r="BQ40" i="3"/>
  <c r="BQ41" i="3"/>
  <c r="BQ42" i="3"/>
  <c r="BQ43" i="3"/>
  <c r="BQ44" i="3"/>
  <c r="BQ45" i="3"/>
  <c r="BQ46" i="3"/>
  <c r="BQ47" i="3"/>
  <c r="BQ48" i="3"/>
  <c r="BQ49" i="3"/>
  <c r="BQ50" i="3"/>
  <c r="BQ51" i="3"/>
  <c r="BQ52" i="3"/>
  <c r="BQ53" i="3"/>
  <c r="BQ54" i="3"/>
  <c r="BQ55" i="3"/>
  <c r="BQ56" i="3"/>
  <c r="BQ57" i="3"/>
  <c r="BQ58" i="3"/>
  <c r="BQ59" i="3"/>
  <c r="BQ60" i="3"/>
  <c r="BQ61" i="3"/>
  <c r="BQ62" i="3"/>
  <c r="BQ63" i="3"/>
  <c r="BQ64" i="3"/>
  <c r="BQ65" i="3"/>
  <c r="BQ66" i="3"/>
  <c r="BQ67" i="3"/>
  <c r="BQ68" i="3"/>
  <c r="BQ69" i="3"/>
  <c r="BQ70" i="3"/>
  <c r="BQ71" i="3"/>
  <c r="BQ72" i="3"/>
  <c r="BQ73" i="3"/>
  <c r="BQ74" i="3"/>
  <c r="BQ75" i="3"/>
  <c r="BQ76" i="3"/>
  <c r="BQ77" i="3"/>
  <c r="BQ78" i="3"/>
  <c r="BQ79" i="3"/>
  <c r="BQ80" i="3"/>
  <c r="BQ81" i="3"/>
  <c r="BQ82" i="3"/>
  <c r="BQ83" i="3"/>
  <c r="BQ84" i="3"/>
  <c r="BQ85" i="3"/>
  <c r="BQ86" i="3"/>
  <c r="BQ87" i="3"/>
  <c r="BQ88" i="3"/>
  <c r="BQ89" i="3"/>
  <c r="BQ90" i="3"/>
  <c r="BQ91" i="3"/>
  <c r="BQ92" i="3"/>
  <c r="BQ93" i="3"/>
  <c r="BQ94" i="3"/>
  <c r="BQ95" i="3"/>
  <c r="BQ96" i="3"/>
  <c r="BQ97" i="3"/>
  <c r="BQ98" i="3"/>
  <c r="BQ99" i="3"/>
  <c r="BQ100" i="3"/>
  <c r="BQ101" i="3"/>
  <c r="BQ102" i="3"/>
  <c r="BQ103" i="3"/>
  <c r="BQ104" i="3"/>
  <c r="BQ105" i="3"/>
  <c r="BQ106" i="3"/>
  <c r="BQ107" i="3"/>
  <c r="BQ108" i="3"/>
  <c r="BQ109" i="3"/>
  <c r="BQ110" i="3"/>
  <c r="BQ111" i="3"/>
  <c r="BQ112" i="3"/>
  <c r="BQ113" i="3"/>
  <c r="BQ114" i="3"/>
  <c r="BQ130" i="3"/>
  <c r="BO114" i="3"/>
  <c r="BO113" i="3"/>
  <c r="BO112" i="3"/>
  <c r="BO111" i="3"/>
  <c r="BO110" i="3"/>
  <c r="BO109" i="3"/>
  <c r="BO108" i="3"/>
  <c r="BO107" i="3"/>
  <c r="BO106" i="3"/>
  <c r="BO105" i="3"/>
  <c r="BO104" i="3"/>
  <c r="BO103" i="3"/>
  <c r="BO102" i="3"/>
  <c r="BO101" i="3"/>
  <c r="BO100" i="3"/>
  <c r="BO99" i="3"/>
  <c r="BO98" i="3"/>
  <c r="BO97" i="3"/>
  <c r="BO96" i="3"/>
  <c r="BO95" i="3"/>
  <c r="BO94" i="3"/>
  <c r="BO93" i="3"/>
  <c r="BO92" i="3"/>
  <c r="BO91" i="3"/>
  <c r="BO90" i="3"/>
  <c r="BO89" i="3"/>
  <c r="BO88" i="3"/>
  <c r="BO87" i="3"/>
  <c r="BO86" i="3"/>
  <c r="BO85" i="3"/>
  <c r="BO84" i="3"/>
  <c r="BO83" i="3"/>
  <c r="BO82" i="3"/>
  <c r="BO81" i="3"/>
  <c r="BO80" i="3"/>
  <c r="BO79" i="3"/>
  <c r="BO78" i="3"/>
  <c r="BO77" i="3"/>
  <c r="BO76" i="3"/>
  <c r="BO75" i="3"/>
  <c r="BO74" i="3"/>
  <c r="BO73" i="3"/>
  <c r="BO72" i="3"/>
  <c r="BO71" i="3"/>
  <c r="BO70" i="3"/>
  <c r="BO69" i="3"/>
  <c r="BO68" i="3"/>
  <c r="BO67" i="3"/>
  <c r="BO66" i="3"/>
  <c r="BO65" i="3"/>
  <c r="BO64" i="3"/>
  <c r="BO63" i="3"/>
  <c r="BO62" i="3"/>
  <c r="BO61" i="3"/>
  <c r="BO60" i="3"/>
  <c r="BO59" i="3"/>
  <c r="BO58" i="3"/>
  <c r="BO57" i="3"/>
  <c r="BO56" i="3"/>
  <c r="BO55" i="3"/>
  <c r="BO54" i="3"/>
  <c r="BO53" i="3"/>
  <c r="BO52" i="3"/>
  <c r="BO51" i="3"/>
  <c r="BO50" i="3"/>
  <c r="BO49" i="3"/>
  <c r="BO48" i="3"/>
  <c r="BO47" i="3"/>
  <c r="BO46" i="3"/>
  <c r="BO45" i="3"/>
  <c r="BO44" i="3"/>
  <c r="BO43" i="3"/>
  <c r="BO42" i="3"/>
  <c r="BO41" i="3"/>
  <c r="BO40" i="3"/>
  <c r="BO39" i="3"/>
  <c r="BO38" i="3"/>
  <c r="BO37" i="3"/>
  <c r="BO36" i="3"/>
  <c r="BO35" i="3"/>
  <c r="BO34" i="3"/>
  <c r="BO33" i="3"/>
  <c r="BO32" i="3"/>
  <c r="BO31" i="3"/>
  <c r="BO30" i="3"/>
  <c r="BO29" i="3"/>
  <c r="BO28" i="3"/>
  <c r="BO27" i="3"/>
  <c r="BO26" i="3"/>
  <c r="BO25" i="3"/>
  <c r="BO24" i="3"/>
  <c r="BO23" i="3"/>
  <c r="BO22" i="3"/>
  <c r="BO21" i="3"/>
  <c r="BO20" i="3"/>
  <c r="BO19" i="3"/>
  <c r="BO18" i="3"/>
  <c r="BO17" i="3"/>
  <c r="BO16" i="3"/>
  <c r="BO15" i="3"/>
  <c r="BO14" i="3"/>
  <c r="BO13" i="3"/>
  <c r="BO12" i="3"/>
  <c r="BO11" i="3"/>
  <c r="BO10" i="3"/>
  <c r="BO9" i="3"/>
  <c r="BO8" i="3"/>
  <c r="BO7" i="3"/>
  <c r="BO6" i="3"/>
  <c r="BO5" i="3"/>
  <c r="BO4" i="3"/>
  <c r="BO3" i="3"/>
  <c r="AI25" i="2"/>
  <c r="C25" i="2"/>
  <c r="D25" i="2"/>
  <c r="E25" i="2"/>
  <c r="BS25" i="2"/>
  <c r="BR25" i="2"/>
  <c r="BQ25" i="2"/>
  <c r="BO25" i="2"/>
  <c r="C24" i="2"/>
  <c r="D24" i="2"/>
  <c r="E24" i="2"/>
  <c r="BS24" i="2"/>
  <c r="BR24" i="2"/>
  <c r="BQ24" i="2"/>
  <c r="BO24" i="2"/>
  <c r="C23" i="2"/>
  <c r="D23" i="2"/>
  <c r="E23" i="2"/>
  <c r="BS23" i="2"/>
  <c r="BR23" i="2"/>
  <c r="BQ23" i="2"/>
  <c r="BO23" i="2"/>
  <c r="C22" i="2"/>
  <c r="D22" i="2"/>
  <c r="E22" i="2"/>
  <c r="BS22" i="2"/>
  <c r="BR22" i="2"/>
  <c r="BQ22" i="2"/>
  <c r="BO22" i="2"/>
  <c r="AI21" i="2"/>
  <c r="C21" i="2"/>
  <c r="D21" i="2"/>
  <c r="E21" i="2"/>
  <c r="BS21" i="2"/>
  <c r="BR21" i="2"/>
  <c r="BQ21" i="2"/>
  <c r="BO21" i="2"/>
  <c r="AI20" i="2"/>
  <c r="C20" i="2"/>
  <c r="D20" i="2"/>
  <c r="E20" i="2"/>
  <c r="BS20" i="2"/>
  <c r="BR20" i="2"/>
  <c r="BQ20" i="2"/>
  <c r="BO20" i="2"/>
  <c r="C19" i="2"/>
  <c r="D19" i="2"/>
  <c r="E19" i="2"/>
  <c r="BS19" i="2"/>
  <c r="BR19" i="2"/>
  <c r="BQ19" i="2"/>
  <c r="BO19" i="2"/>
  <c r="C18" i="2"/>
  <c r="D18" i="2"/>
  <c r="E18" i="2"/>
  <c r="BS18" i="2"/>
  <c r="BR18" i="2"/>
  <c r="BQ18" i="2"/>
  <c r="BO18" i="2"/>
  <c r="C17" i="2"/>
  <c r="D17" i="2"/>
  <c r="E17" i="2"/>
  <c r="BS17" i="2"/>
  <c r="BR17" i="2"/>
  <c r="BQ17" i="2"/>
  <c r="BO17" i="2"/>
  <c r="C16" i="2"/>
  <c r="D16" i="2"/>
  <c r="E16" i="2"/>
  <c r="BS16" i="2"/>
  <c r="BR16" i="2"/>
  <c r="BQ16" i="2"/>
  <c r="BO16" i="2"/>
  <c r="C15" i="2"/>
  <c r="D15" i="2"/>
  <c r="E15" i="2"/>
  <c r="BS15" i="2"/>
  <c r="BR15" i="2"/>
  <c r="BQ15" i="2"/>
  <c r="BO15" i="2"/>
  <c r="C14" i="2"/>
  <c r="D14" i="2"/>
  <c r="E14" i="2"/>
  <c r="BS14" i="2"/>
  <c r="BR14" i="2"/>
  <c r="BQ14" i="2"/>
  <c r="BO14" i="2"/>
  <c r="C13" i="2"/>
  <c r="D13" i="2"/>
  <c r="E13" i="2"/>
  <c r="BS13" i="2"/>
  <c r="BR13" i="2"/>
  <c r="BQ13" i="2"/>
  <c r="BO13" i="2"/>
  <c r="C12" i="2"/>
  <c r="D12" i="2"/>
  <c r="E12" i="2"/>
  <c r="BS12" i="2"/>
  <c r="BR12" i="2"/>
  <c r="BQ12" i="2"/>
  <c r="BO12" i="2"/>
  <c r="C11" i="2"/>
  <c r="D11" i="2"/>
  <c r="E11" i="2"/>
  <c r="BS11" i="2"/>
  <c r="BR11" i="2"/>
  <c r="BQ11" i="2"/>
  <c r="BO11" i="2"/>
  <c r="C10" i="2"/>
  <c r="AR10" i="2"/>
  <c r="D10" i="2"/>
  <c r="E10" i="2"/>
  <c r="BS10" i="2"/>
  <c r="BR10" i="2"/>
  <c r="BQ10" i="2"/>
  <c r="BO10" i="2"/>
  <c r="C9" i="2"/>
  <c r="D9" i="2"/>
  <c r="E9" i="2"/>
  <c r="BS9" i="2"/>
  <c r="BR9" i="2"/>
  <c r="BQ9" i="2"/>
  <c r="BO9" i="2"/>
  <c r="AM8" i="2"/>
  <c r="C8" i="2"/>
  <c r="AZ8" i="2"/>
  <c r="BJ8" i="2"/>
  <c r="D8" i="2"/>
  <c r="E8" i="2"/>
  <c r="BS8" i="2"/>
  <c r="BR8" i="2"/>
  <c r="BQ8" i="2"/>
  <c r="BO8" i="2"/>
  <c r="C7" i="2"/>
  <c r="BJ7" i="2"/>
  <c r="D7" i="2"/>
  <c r="E7" i="2"/>
  <c r="BS7" i="2"/>
  <c r="BR7" i="2"/>
  <c r="BQ7" i="2"/>
  <c r="BO7" i="2"/>
  <c r="BO6" i="2"/>
  <c r="C6" i="2"/>
  <c r="D6" i="2"/>
  <c r="E6" i="2"/>
  <c r="O5" i="2"/>
  <c r="C5" i="2"/>
  <c r="T5" i="2"/>
  <c r="AR5" i="2"/>
  <c r="AX5" i="2"/>
  <c r="D5" i="2"/>
  <c r="E5" i="2"/>
  <c r="BS5" i="2"/>
  <c r="BR5" i="2"/>
  <c r="BQ5" i="2"/>
  <c r="BO5" i="2"/>
  <c r="C4" i="2"/>
  <c r="D4" i="2"/>
  <c r="E4" i="2"/>
  <c r="BS4" i="2"/>
  <c r="BR4" i="2"/>
  <c r="BQ4" i="2"/>
  <c r="BO4" i="2"/>
  <c r="AE3" i="2"/>
  <c r="C3" i="2"/>
  <c r="H3" i="2"/>
  <c r="N3" i="2"/>
  <c r="T3" i="2"/>
  <c r="V3" i="2"/>
  <c r="X3" i="2"/>
  <c r="Z3" i="2"/>
  <c r="AB3" i="2"/>
  <c r="AF3" i="2"/>
  <c r="AJ3" i="2"/>
  <c r="AL3" i="2"/>
  <c r="AN3" i="2"/>
  <c r="AR3" i="2"/>
  <c r="AX3" i="2"/>
  <c r="AZ3" i="2"/>
  <c r="BH3" i="2"/>
  <c r="BL3" i="2"/>
  <c r="D3" i="2"/>
  <c r="E3" i="2"/>
  <c r="BS3" i="2"/>
  <c r="BR3" i="2"/>
  <c r="BQ3" i="2"/>
  <c r="BO3" i="2"/>
  <c r="M8" i="1"/>
  <c r="M9" i="1"/>
  <c r="M10" i="1"/>
  <c r="M13" i="1"/>
  <c r="L8" i="1"/>
  <c r="L9" i="1"/>
  <c r="L10" i="1"/>
  <c r="L13" i="1"/>
  <c r="K8" i="1"/>
  <c r="K9" i="1"/>
  <c r="K10" i="1"/>
  <c r="K13" i="1"/>
  <c r="M12" i="1"/>
  <c r="L12" i="1"/>
  <c r="K12" i="1"/>
  <c r="M11" i="1"/>
  <c r="L11" i="1"/>
  <c r="K11" i="1"/>
</calcChain>
</file>

<file path=xl/sharedStrings.xml><?xml version="1.0" encoding="utf-8"?>
<sst xmlns="http://schemas.openxmlformats.org/spreadsheetml/2006/main" count="1050" uniqueCount="363">
  <si>
    <t>Estimated Cost Analysis</t>
  </si>
  <si>
    <t>Received</t>
  </si>
  <si>
    <t>Issued</t>
  </si>
  <si>
    <t>Remaining</t>
  </si>
  <si>
    <t>Food and Water</t>
  </si>
  <si>
    <t>Medical Supplies</t>
  </si>
  <si>
    <r>
      <rPr>
        <sz val="33"/>
        <color theme="1"/>
        <rFont val="Calibri"/>
      </rPr>
      <t>NATIONAL STAGING CENTRE INVENTORY SYSTEM</t>
    </r>
    <r>
      <rPr>
        <sz val="11"/>
        <color theme="1"/>
        <rFont val="Calibri"/>
      </rPr>
      <t xml:space="preserve"> </t>
    </r>
  </si>
  <si>
    <t>Shelter and NFI</t>
  </si>
  <si>
    <t>Hygiene and Sanitation</t>
  </si>
  <si>
    <t>Logs and Engr Eqpt</t>
  </si>
  <si>
    <t>Totals</t>
  </si>
  <si>
    <t>National Staging Centres</t>
  </si>
  <si>
    <t>Abbreviations</t>
  </si>
  <si>
    <t>Address</t>
  </si>
  <si>
    <t xml:space="preserve">Point of Contact </t>
  </si>
  <si>
    <t xml:space="preserve">Kingston Wharf </t>
  </si>
  <si>
    <t>KW</t>
  </si>
  <si>
    <t xml:space="preserve">195 Second Street Kingston 13, Newport West, Jamaica </t>
  </si>
  <si>
    <t>Capt S CORNWALL</t>
  </si>
  <si>
    <t>Marcus Garvey</t>
  </si>
  <si>
    <t>MG</t>
  </si>
  <si>
    <t xml:space="preserve">80 Marcus Garvey Drive, Kingston </t>
  </si>
  <si>
    <t xml:space="preserve">Lt S WILLIAMS </t>
  </si>
  <si>
    <t>IAM Jet Centre</t>
  </si>
  <si>
    <t>MOBAY</t>
  </si>
  <si>
    <t>Burke Barracks, Montego Bay</t>
  </si>
  <si>
    <t>Lt S SCOTT</t>
  </si>
  <si>
    <t xml:space="preserve">Distribution Hubs </t>
  </si>
  <si>
    <t>St Elizabeth- Black River</t>
  </si>
  <si>
    <t>Trelawny - Multi Purpose Stadium</t>
  </si>
  <si>
    <t>St James- Burke Barracks</t>
  </si>
  <si>
    <t>Hanover - Lucea</t>
  </si>
  <si>
    <t xml:space="preserve">Westmoreland- Frome </t>
  </si>
  <si>
    <t>Colors</t>
  </si>
  <si>
    <t xml:space="preserve">ITEMS  BEING CHECKED </t>
  </si>
  <si>
    <t xml:space="preserve">Description of items </t>
  </si>
  <si>
    <t xml:space="preserve">Unit </t>
  </si>
  <si>
    <t xml:space="preserve">Total Quantity Received </t>
  </si>
  <si>
    <t>Total Quantity Issued</t>
  </si>
  <si>
    <t xml:space="preserve">Quantity in store </t>
  </si>
  <si>
    <t>Location</t>
  </si>
  <si>
    <t xml:space="preserve">Quantity in Store </t>
  </si>
  <si>
    <t>Unit Cost(USD)</t>
  </si>
  <si>
    <t>Total Cost (USD)</t>
  </si>
  <si>
    <t>Issued (USD)</t>
  </si>
  <si>
    <t>Balance (USD)</t>
  </si>
  <si>
    <t xml:space="preserve"> </t>
  </si>
  <si>
    <t xml:space="preserve">Received </t>
  </si>
  <si>
    <t>Issue</t>
  </si>
  <si>
    <t xml:space="preserve">Food Packages </t>
  </si>
  <si>
    <t>ea</t>
  </si>
  <si>
    <t>Oil  (600 ml)</t>
  </si>
  <si>
    <t>Bottle Water (12 per case)</t>
  </si>
  <si>
    <t>Bottle Water (5 Gal )</t>
  </si>
  <si>
    <t xml:space="preserve">Meals Ready to Eat </t>
  </si>
  <si>
    <t>Water Purification Tablets (108,000 per box)</t>
  </si>
  <si>
    <t xml:space="preserve">ea </t>
  </si>
  <si>
    <t>Cup Soup</t>
  </si>
  <si>
    <t xml:space="preserve">cases </t>
  </si>
  <si>
    <t>Mysimilac Sml</t>
  </si>
  <si>
    <t>Mobay</t>
  </si>
  <si>
    <t xml:space="preserve">Parents Choice Formula </t>
  </si>
  <si>
    <t>Nestle Nido Formula</t>
  </si>
  <si>
    <t>Similac</t>
  </si>
  <si>
    <t>Enfamil</t>
  </si>
  <si>
    <t>Mini Similac Formula</t>
  </si>
  <si>
    <t xml:space="preserve">Cereal </t>
  </si>
  <si>
    <t>Dry Whole Milk Lrg</t>
  </si>
  <si>
    <t xml:space="preserve">Malta </t>
  </si>
  <si>
    <t xml:space="preserve">Rice </t>
  </si>
  <si>
    <t xml:space="preserve">Sugar </t>
  </si>
  <si>
    <t xml:space="preserve">Tuna </t>
  </si>
  <si>
    <t>Pigeon Peas</t>
  </si>
  <si>
    <t>Bag Noodles (Ramen)</t>
  </si>
  <si>
    <t xml:space="preserve">Mix Vegetables </t>
  </si>
  <si>
    <t xml:space="preserve">Cornbeef </t>
  </si>
  <si>
    <t>Description of Items</t>
  </si>
  <si>
    <t>Unit Cost</t>
  </si>
  <si>
    <t>Total Cost</t>
  </si>
  <si>
    <t xml:space="preserve">First Aid Kit </t>
  </si>
  <si>
    <t>Surgeon Caps</t>
  </si>
  <si>
    <t>Vanish Point Syringe</t>
  </si>
  <si>
    <t xml:space="preserve">N95 Masks  </t>
  </si>
  <si>
    <t>Surgical Gowns</t>
  </si>
  <si>
    <t xml:space="preserve">Specimen Containers </t>
  </si>
  <si>
    <t xml:space="preserve">Insulin Syringes </t>
  </si>
  <si>
    <t>Gauze Roll</t>
  </si>
  <si>
    <t>Electrosurgical Pads</t>
  </si>
  <si>
    <t xml:space="preserve">Gauze Bandage </t>
  </si>
  <si>
    <t xml:space="preserve">Oxygen Supply Tubing </t>
  </si>
  <si>
    <t xml:space="preserve">Blood Sets </t>
  </si>
  <si>
    <t xml:space="preserve">Tourniquets </t>
  </si>
  <si>
    <t xml:space="preserve">Nebulizer </t>
  </si>
  <si>
    <t xml:space="preserve">Aerosol Elongated Mask </t>
  </si>
  <si>
    <t xml:space="preserve">Disposable Bed Sheet </t>
  </si>
  <si>
    <t xml:space="preserve">Medical Box(Assorted items ) </t>
  </si>
  <si>
    <t xml:space="preserve">Wash Basin </t>
  </si>
  <si>
    <t xml:space="preserve">Cold Pack </t>
  </si>
  <si>
    <t xml:space="preserve">Sterile alcohol Prep Pad </t>
  </si>
  <si>
    <t>Patient Robe</t>
  </si>
  <si>
    <t>Sterile Gauze Swabs</t>
  </si>
  <si>
    <t>Wheel Chairs</t>
  </si>
  <si>
    <t>Sterile Compresses</t>
  </si>
  <si>
    <t>Monoject Syringe</t>
  </si>
  <si>
    <t xml:space="preserve">Plaster Bandage </t>
  </si>
  <si>
    <t>Urine Collection (Push-Pull Valve)</t>
  </si>
  <si>
    <t>Surgical Gloves</t>
  </si>
  <si>
    <t>Safety Blood Collection Infusion Set</t>
  </si>
  <si>
    <t>Assorted Medications</t>
  </si>
  <si>
    <t>Blood Pressure Machine</t>
  </si>
  <si>
    <t>Polyethylene Aprons</t>
  </si>
  <si>
    <t>Otoscope Tips</t>
  </si>
  <si>
    <t>Sitz Bath</t>
  </si>
  <si>
    <t>Eye Pads</t>
  </si>
  <si>
    <t>Sodium Chloride Injection</t>
  </si>
  <si>
    <t>ICU Medical</t>
  </si>
  <si>
    <t>Adhesive Tapes</t>
  </si>
  <si>
    <t>Procedure Masks</t>
  </si>
  <si>
    <t xml:space="preserve">Oral Airway </t>
  </si>
  <si>
    <t xml:space="preserve">Face Mask </t>
  </si>
  <si>
    <t>Face Mask (Cloth)</t>
  </si>
  <si>
    <t>Camera over</t>
  </si>
  <si>
    <t>ECG Recorder Machine</t>
  </si>
  <si>
    <t xml:space="preserve">Examination Gloves </t>
  </si>
  <si>
    <t>Syringe 3 ml</t>
  </si>
  <si>
    <t>Cotton Pads</t>
  </si>
  <si>
    <t>Oral Medication Set</t>
  </si>
  <si>
    <t xml:space="preserve">Lab Card Set </t>
  </si>
  <si>
    <t>Emergency Camp Light Set 1</t>
  </si>
  <si>
    <t>Chest and Abdominal Injury 1</t>
  </si>
  <si>
    <t>Major Bleeding Control 1</t>
  </si>
  <si>
    <t>Mass Casualty Triage Set 2</t>
  </si>
  <si>
    <t>Defibrillator Set 1</t>
  </si>
  <si>
    <t>Ringer Lactate Set 1</t>
  </si>
  <si>
    <t>Normal Saline Set 1</t>
  </si>
  <si>
    <t>Chest Tube Insertion Set 1</t>
  </si>
  <si>
    <t>AED Set 1</t>
  </si>
  <si>
    <t>Imaging Set 1</t>
  </si>
  <si>
    <t>Antibiotic and Pain Management Set 1</t>
  </si>
  <si>
    <t>Suction Set 1</t>
  </si>
  <si>
    <t>Fracture Management Set 1</t>
  </si>
  <si>
    <t>Burn Dressing Set 1</t>
  </si>
  <si>
    <t>Wound Dressing Set 1</t>
  </si>
  <si>
    <t>Airway Management Set 1</t>
  </si>
  <si>
    <t>Hypovolemic Shock Set 1</t>
  </si>
  <si>
    <t>Snake bit 1</t>
  </si>
  <si>
    <t>Patient Examination and Documentation Set 1</t>
  </si>
  <si>
    <t>Survivor Tent and Blanket Set 1</t>
  </si>
  <si>
    <t>Generator Set 1</t>
  </si>
  <si>
    <t>Survivor Water Set 1</t>
  </si>
  <si>
    <t>Survivor Food Set 1</t>
  </si>
  <si>
    <t>Crew Tent Set 1</t>
  </si>
  <si>
    <t>Crew Survival Set 1</t>
  </si>
  <si>
    <t>Nebulization Set 1</t>
  </si>
  <si>
    <t>Portable Lab Set 1</t>
  </si>
  <si>
    <t>Ventilator Set 1</t>
  </si>
  <si>
    <t>Anesthesia Medication Set 1</t>
  </si>
  <si>
    <t>Foley's Catheterisation Set 1</t>
  </si>
  <si>
    <t>Surgical Tracheostomy Set 1</t>
  </si>
  <si>
    <t>Surgical Bleeding Control Set</t>
  </si>
  <si>
    <t>Body Bag Adult</t>
  </si>
  <si>
    <t>Body Bag Med</t>
  </si>
  <si>
    <t>Body Bag Tag White</t>
  </si>
  <si>
    <t>Latex Gloves</t>
  </si>
  <si>
    <t xml:space="preserve">Mask </t>
  </si>
  <si>
    <t>Hydrogen Peroxide Bottle (empty)</t>
  </si>
  <si>
    <t>Iron Dextrose BP. 100mg 2ml Injection</t>
  </si>
  <si>
    <t>Isopropyl Alcohol 120ml 70%</t>
  </si>
  <si>
    <t>Albendazole 400mg Tablets</t>
  </si>
  <si>
    <t>Azithromycin 200mg/5ml x30ml</t>
  </si>
  <si>
    <t>Isopropyl Alcohol 70% 3.8Lt</t>
  </si>
  <si>
    <t>Ceftriaxone 1g IV/IM</t>
  </si>
  <si>
    <t>Tinidazole 200mg/ml Oral Suspension</t>
  </si>
  <si>
    <t>Folic Acid Liquid 5mg/5ml x120ml</t>
  </si>
  <si>
    <t>Ciprofloxacin Solution for Injection 200mg/ 100ml</t>
  </si>
  <si>
    <t>Lasurtin D Anti-flu Syrup 10mg x120ml</t>
  </si>
  <si>
    <t>Cephalexin 250mg/5ml x120ml</t>
  </si>
  <si>
    <t>Amoxicillin 250mg/5ml x120ml</t>
  </si>
  <si>
    <t>Amoxicillin 500mg Capsule  x100caps</t>
  </si>
  <si>
    <t>Benzathine Penicillin 60000 IU/IM 50vials</t>
  </si>
  <si>
    <t>Dexamethasone 8mg/2ml amps [2ml x100amps]</t>
  </si>
  <si>
    <t>Emidrim- Dimenhydrinate 15mg/5ml oral</t>
  </si>
  <si>
    <t>Gentamicin 80mg/2ml Solution for Injection [100]</t>
  </si>
  <si>
    <t>Difenhydramine HCl 10mg/ml IM/IV [10 amps]</t>
  </si>
  <si>
    <t>Folic Acid 5mg/5ml 120ml Surcilina</t>
  </si>
  <si>
    <t>Folic Acid 5mg/5ml 120ml</t>
  </si>
  <si>
    <t>Inflatable Bed</t>
  </si>
  <si>
    <t>Mattress (Double)</t>
  </si>
  <si>
    <t>Mattress (Twin)</t>
  </si>
  <si>
    <t>8 x 6 Tarpaulin</t>
  </si>
  <si>
    <t>9 x 9  Tarpaulin</t>
  </si>
  <si>
    <t>4 x 6 Tarpaulin</t>
  </si>
  <si>
    <t>8 x 10 Tarpaulin</t>
  </si>
  <si>
    <t>12 x 15 Tarpaulin</t>
  </si>
  <si>
    <t>12 x 16 Tarpaulin</t>
  </si>
  <si>
    <t xml:space="preserve">MG </t>
  </si>
  <si>
    <t>12 x 20 Tarpaulin</t>
  </si>
  <si>
    <t>16 x 20 Tarpaulin</t>
  </si>
  <si>
    <t>MG, KW</t>
  </si>
  <si>
    <t>20 x 20 Tarpaulin</t>
  </si>
  <si>
    <t>4 x 6  mtr Tarpaulin</t>
  </si>
  <si>
    <t>10 x 12 Tarpaulin</t>
  </si>
  <si>
    <t>KW , MB-01</t>
  </si>
  <si>
    <t>10 x 20 Tarpaulin</t>
  </si>
  <si>
    <t>20 x 25 Tarpaulin</t>
  </si>
  <si>
    <t>20 x 30 Tarpaulin</t>
  </si>
  <si>
    <t>20 x 40 Tarpaulin</t>
  </si>
  <si>
    <t>30 x 50 Tarpaulin</t>
  </si>
  <si>
    <t xml:space="preserve">KW, MG </t>
  </si>
  <si>
    <t>30 x 40 Tarpaulin</t>
  </si>
  <si>
    <t>25 x 40 Tarpaulin</t>
  </si>
  <si>
    <t>60 x 50 x 23cm Tarpaulin (Coverage kits)</t>
  </si>
  <si>
    <t xml:space="preserve">4 x 5 mtr Tarpaulin </t>
  </si>
  <si>
    <t>Tent (2 Man)</t>
  </si>
  <si>
    <t>Tent (4 Man)</t>
  </si>
  <si>
    <t>Tent (Single &amp; Double Fly)</t>
  </si>
  <si>
    <t>Mosquitoes Net</t>
  </si>
  <si>
    <t>Cots</t>
  </si>
  <si>
    <t>EU Cots</t>
  </si>
  <si>
    <t>Utility Knives</t>
  </si>
  <si>
    <t>Dinnerware Sets</t>
  </si>
  <si>
    <t xml:space="preserve">Household  Kits </t>
  </si>
  <si>
    <t xml:space="preserve">Pot and Utensil Sets </t>
  </si>
  <si>
    <t>Bed Sheets</t>
  </si>
  <si>
    <t>MG, Mobay -5</t>
  </si>
  <si>
    <t>Tables with seats</t>
  </si>
  <si>
    <t>Bed Comforter</t>
  </si>
  <si>
    <t>Roll Mats (Small)</t>
  </si>
  <si>
    <t>Roll Mats (Large)</t>
  </si>
  <si>
    <t xml:space="preserve">Collapsible Jerrican </t>
  </si>
  <si>
    <t>Water Purifier System</t>
  </si>
  <si>
    <t>Sleeping Mat</t>
  </si>
  <si>
    <t xml:space="preserve">Blankets </t>
  </si>
  <si>
    <t>Sleeping Bag</t>
  </si>
  <si>
    <t>Garbage Bags</t>
  </si>
  <si>
    <t>Air Dryer (X-Power)</t>
  </si>
  <si>
    <t>24-MG, 35-KW</t>
  </si>
  <si>
    <t>Broom (Small)</t>
  </si>
  <si>
    <t>Broom (large)</t>
  </si>
  <si>
    <t>Shovels</t>
  </si>
  <si>
    <t>Safety goggles, Mops and Gloves Kit</t>
  </si>
  <si>
    <t>Disposable Coverall</t>
  </si>
  <si>
    <t>Respirator (Dusk Mask)</t>
  </si>
  <si>
    <t>Leather Gloves</t>
  </si>
  <si>
    <t xml:space="preserve">Water Containers </t>
  </si>
  <si>
    <t>Buckets with Covers</t>
  </si>
  <si>
    <t xml:space="preserve">MG, KW </t>
  </si>
  <si>
    <t xml:space="preserve">Mosquito Dome </t>
  </si>
  <si>
    <t>Pajamas</t>
  </si>
  <si>
    <t>Mobay-38</t>
  </si>
  <si>
    <t>IGL Gas</t>
  </si>
  <si>
    <t>IGL Regulator</t>
  </si>
  <si>
    <t>Table Top Stove (2 Burner)</t>
  </si>
  <si>
    <t>Bungee Cords</t>
  </si>
  <si>
    <t xml:space="preserve">Shelter  Kits </t>
  </si>
  <si>
    <t>Hygiene Package</t>
  </si>
  <si>
    <t xml:space="preserve">Mobay </t>
  </si>
  <si>
    <t xml:space="preserve">Toothbrush </t>
  </si>
  <si>
    <t xml:space="preserve">Shaving Cream </t>
  </si>
  <si>
    <t xml:space="preserve">Shaving Razor </t>
  </si>
  <si>
    <t>Diapers (Baby) Lrg-Ex Lrg</t>
  </si>
  <si>
    <t>Mobay-48</t>
  </si>
  <si>
    <t>Diapers (Baby) 2T-3T</t>
  </si>
  <si>
    <t>Mobay-60</t>
  </si>
  <si>
    <t>Diapers (Baby) Size 5</t>
  </si>
  <si>
    <t>Mobay-80</t>
  </si>
  <si>
    <t>Diapers (Baby) size 4</t>
  </si>
  <si>
    <t xml:space="preserve"> Mobay-199</t>
  </si>
  <si>
    <t>Diapers (Baby) Size 3</t>
  </si>
  <si>
    <t>MG, 300-Mobay</t>
  </si>
  <si>
    <t>Diapers (Baby) Size 2</t>
  </si>
  <si>
    <t>MG, 560-Mobay</t>
  </si>
  <si>
    <t>Diapers (Baby) Size 1</t>
  </si>
  <si>
    <t>Mobay- 152</t>
  </si>
  <si>
    <t>Diapers world food programme</t>
  </si>
  <si>
    <t>Diapers (Baby) Sml</t>
  </si>
  <si>
    <t>Mobay-254</t>
  </si>
  <si>
    <t>Diapers (Baby) Newborn</t>
  </si>
  <si>
    <t>MG, Mobay-44</t>
  </si>
  <si>
    <t>Diapers(Adult)</t>
  </si>
  <si>
    <t>Mobay- 508</t>
  </si>
  <si>
    <t xml:space="preserve">Antiseptic Alcohol wipes </t>
  </si>
  <si>
    <t xml:space="preserve">Laundry Detergent </t>
  </si>
  <si>
    <t xml:space="preserve"> 36-KG</t>
  </si>
  <si>
    <t>Travel Size Sanitation Bag</t>
  </si>
  <si>
    <t>KG</t>
  </si>
  <si>
    <t>Shop Towels(Scott)</t>
  </si>
  <si>
    <t xml:space="preserve">72-MG, 63-KG </t>
  </si>
  <si>
    <t>Drip/Water Filter</t>
  </si>
  <si>
    <t>Water Filtration System 32oz</t>
  </si>
  <si>
    <t>Water Filtration System 1 Gal</t>
  </si>
  <si>
    <t>Water Filtration System 2 Gal</t>
  </si>
  <si>
    <t xml:space="preserve">Heavy Under Pads </t>
  </si>
  <si>
    <t>Mobay-250</t>
  </si>
  <si>
    <t>Super Under Pads</t>
  </si>
  <si>
    <t>Mobay-100</t>
  </si>
  <si>
    <t xml:space="preserve">Light Under Pads </t>
  </si>
  <si>
    <t>Mobay-150</t>
  </si>
  <si>
    <t>Under Pads</t>
  </si>
  <si>
    <t>Mobay-1230</t>
  </si>
  <si>
    <t>Baby Bottles</t>
  </si>
  <si>
    <t xml:space="preserve">Tubs Disinfectant Wipes </t>
  </si>
  <si>
    <t>Mobay-31</t>
  </si>
  <si>
    <t xml:space="preserve">Disinfectant Wipes </t>
  </si>
  <si>
    <t>Mobay-03</t>
  </si>
  <si>
    <t xml:space="preserve">Cleaning Gloves </t>
  </si>
  <si>
    <t>Mobay-18</t>
  </si>
  <si>
    <t>Sponges</t>
  </si>
  <si>
    <t>Mobay-46</t>
  </si>
  <si>
    <t>Scrubbes</t>
  </si>
  <si>
    <t>Mobay-15</t>
  </si>
  <si>
    <t xml:space="preserve">Cleaning Brushes </t>
  </si>
  <si>
    <t>Mobay-05</t>
  </si>
  <si>
    <t>Tissue</t>
  </si>
  <si>
    <t>Mobay-141</t>
  </si>
  <si>
    <t>Female Travel Size Sanitation Bag</t>
  </si>
  <si>
    <t>Mobay-30</t>
  </si>
  <si>
    <t>Baby Wipes</t>
  </si>
  <si>
    <t xml:space="preserve">Mobay-49 </t>
  </si>
  <si>
    <t>Clothing Items (female)</t>
  </si>
  <si>
    <t>box</t>
  </si>
  <si>
    <t>Mobay-01</t>
  </si>
  <si>
    <t xml:space="preserve">Sanitary Napkins Kits </t>
  </si>
  <si>
    <t>Mobay-0</t>
  </si>
  <si>
    <t>Sanitary Napkins (1 Box contains 50 pads)</t>
  </si>
  <si>
    <t xml:space="preserve">Sanitary Napkins Single </t>
  </si>
  <si>
    <t>Box</t>
  </si>
  <si>
    <t>Sanitary Napkins Large Pads</t>
  </si>
  <si>
    <t xml:space="preserve">Hand Towel </t>
  </si>
  <si>
    <t xml:space="preserve">KW </t>
  </si>
  <si>
    <t xml:space="preserve">Toothpaste </t>
  </si>
  <si>
    <t xml:space="preserve">Recieved </t>
  </si>
  <si>
    <t>Recieved</t>
  </si>
  <si>
    <t xml:space="preserve">Generator 2.3 KW </t>
  </si>
  <si>
    <t xml:space="preserve">Generator 3 KW </t>
  </si>
  <si>
    <t xml:space="preserve">Generator 3.5 KW </t>
  </si>
  <si>
    <t xml:space="preserve">Generator 4.65 KW </t>
  </si>
  <si>
    <t xml:space="preserve">Generator 5 KW </t>
  </si>
  <si>
    <t>Generator 5.5 KW</t>
  </si>
  <si>
    <t xml:space="preserve">Generator 6.0 KVA </t>
  </si>
  <si>
    <t xml:space="preserve">Generator 6.5 KW </t>
  </si>
  <si>
    <t xml:space="preserve">Generator 7.5 KW </t>
  </si>
  <si>
    <t xml:space="preserve">Generator 8 KW </t>
  </si>
  <si>
    <t>Generator 12 KW</t>
  </si>
  <si>
    <t>Gen Set with Trolley 15 KVA</t>
  </si>
  <si>
    <t>Gen Set with Trolley 20 KVA</t>
  </si>
  <si>
    <t>Generators 1400 KW</t>
  </si>
  <si>
    <t>Generators 1200 KW</t>
  </si>
  <si>
    <t xml:space="preserve">Generators 800KW </t>
  </si>
  <si>
    <t>Gasoline Cans-(5-Gal)</t>
  </si>
  <si>
    <t xml:space="preserve">Solar Lantern with phone charger </t>
  </si>
  <si>
    <t>Mobay - 592, MG-18</t>
  </si>
  <si>
    <t>Battery AA</t>
  </si>
  <si>
    <t>Battery AAA</t>
  </si>
  <si>
    <t>Battery C</t>
  </si>
  <si>
    <t xml:space="preserve">Battery D </t>
  </si>
  <si>
    <t>Chainsaws 18 "</t>
  </si>
  <si>
    <t>KW and MG</t>
  </si>
  <si>
    <t>Safety Goggles</t>
  </si>
  <si>
    <t xml:space="preserve">Toolbox </t>
  </si>
  <si>
    <t>Solar Street Lamps</t>
  </si>
  <si>
    <t xml:space="preserve">Utility Gloves </t>
  </si>
  <si>
    <t>pairs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</si>
</sst>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"/>
    <numFmt numFmtId="165" formatCode="&quot;$&quot;#,##0.00"/>
    <numFmt numFmtId="166" formatCode="d\ mmm\ yy"/>
    <numFmt numFmtId="167" formatCode="m/d/yyyy"/>
  </numFmts>
  <fonts count="9" x14ac:knownFonts="1">
    <font>
      <sz val="11"/>
      <color theme="1"/>
      <name val="Calibri"/>
      <scheme val="minor"/>
    </font>
    <font>
      <b/>
      <sz val="12"/>
      <color theme="1"/>
      <name val="Times New Roman"/>
    </font>
    <font>
      <sz val="12"/>
      <color theme="1"/>
      <name val="Times New Roman"/>
    </font>
    <font>
      <sz val="11"/>
      <color theme="1"/>
      <name val="Calibri"/>
      <scheme val="minor"/>
    </font>
    <font>
      <sz val="11"/>
      <color rgb="FF000000"/>
      <name val="Calibri"/>
    </font>
    <font>
      <sz val="11"/>
      <color theme="1"/>
      <name val="Times New Roman"/>
    </font>
    <font>
      <sz val="12"/>
      <color rgb="FF000000"/>
      <name val="Times New Roman"/>
    </font>
    <font>
      <sz val="11"/>
      <color theme="1"/>
      <name val="Calibri"/>
    </font>
    <font>
      <sz val="33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/>
    <xf numFmtId="0" fontId="2" fillId="0" borderId="0" xfId="0" applyFont="1" applyAlignment="1"/>
    <xf numFmtId="4" fontId="2" fillId="0" borderId="0" xfId="0" applyNumberFormat="1" applyFont="1" applyAlignment="1">
      <alignment horizontal="right"/>
    </xf>
    <xf numFmtId="4" fontId="3" fillId="0" borderId="0" xfId="0" applyNumberFormat="1" applyFont="1" applyAlignment="1"/>
    <xf numFmtId="0" fontId="2" fillId="0" borderId="0" xfId="0" applyFont="1" applyAlignment="1"/>
    <xf numFmtId="164" fontId="4" fillId="0" borderId="1" xfId="0" applyNumberFormat="1" applyFont="1" applyBorder="1" applyAlignment="1">
      <alignment horizontal="left"/>
    </xf>
    <xf numFmtId="3" fontId="3" fillId="0" borderId="0" xfId="0" applyNumberFormat="1" applyFont="1" applyAlignment="1"/>
    <xf numFmtId="164" fontId="4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2" xfId="0" applyFont="1" applyBorder="1" applyAlignment="1"/>
    <xf numFmtId="165" fontId="2" fillId="0" borderId="2" xfId="0" applyNumberFormat="1" applyFont="1" applyBorder="1"/>
    <xf numFmtId="0" fontId="3" fillId="0" borderId="0" xfId="0" applyFont="1" applyAlignment="1"/>
    <xf numFmtId="165" fontId="1" fillId="0" borderId="2" xfId="0" applyNumberFormat="1" applyFont="1" applyBorder="1"/>
    <xf numFmtId="0" fontId="2" fillId="2" borderId="0" xfId="0" applyFont="1" applyFill="1" applyAlignment="1"/>
    <xf numFmtId="0" fontId="1" fillId="0" borderId="0" xfId="0" applyFont="1" applyAlignment="1"/>
    <xf numFmtId="0" fontId="5" fillId="0" borderId="0" xfId="0" applyFont="1"/>
    <xf numFmtId="14" fontId="2" fillId="0" borderId="0" xfId="0" applyNumberFormat="1" applyFont="1"/>
    <xf numFmtId="14" fontId="2" fillId="0" borderId="0" xfId="0" applyNumberFormat="1" applyFont="1" applyAlignment="1"/>
    <xf numFmtId="3" fontId="2" fillId="0" borderId="0" xfId="0" applyNumberFormat="1" applyFont="1" applyAlignment="1"/>
    <xf numFmtId="0" fontId="2" fillId="0" borderId="0" xfId="0" applyFont="1" applyAlignment="1">
      <alignment horizontal="right"/>
    </xf>
    <xf numFmtId="3" fontId="2" fillId="0" borderId="0" xfId="0" applyNumberFormat="1" applyFont="1" applyAlignment="1">
      <alignment horizontal="right"/>
    </xf>
    <xf numFmtId="3" fontId="2" fillId="0" borderId="0" xfId="0" applyNumberFormat="1" applyFont="1"/>
    <xf numFmtId="167" fontId="2" fillId="0" borderId="0" xfId="0" applyNumberFormat="1" applyFont="1" applyAlignment="1"/>
    <xf numFmtId="0" fontId="2" fillId="0" borderId="0" xfId="0" applyFont="1" applyAlignment="1">
      <alignment horizontal="right"/>
    </xf>
    <xf numFmtId="0" fontId="6" fillId="0" borderId="0" xfId="0" applyFont="1" applyAlignment="1"/>
    <xf numFmtId="0" fontId="2" fillId="0" borderId="0" xfId="0" applyFont="1" applyAlignment="1"/>
    <xf numFmtId="0" fontId="2" fillId="0" borderId="0" xfId="0" applyFont="1" applyAlignment="1"/>
    <xf numFmtId="0" fontId="2" fillId="0" borderId="0" xfId="0" applyFont="1" applyAlignment="1">
      <alignment horizontal="right"/>
    </xf>
    <xf numFmtId="2" fontId="2" fillId="0" borderId="0" xfId="0" applyNumberFormat="1" applyFont="1" applyAlignment="1"/>
    <xf numFmtId="0" fontId="2" fillId="3" borderId="0" xfId="0" applyFont="1" applyFill="1" applyAlignment="1"/>
    <xf numFmtId="2" fontId="2" fillId="0" borderId="0" xfId="0" applyNumberFormat="1" applyFont="1" applyAlignment="1">
      <alignment horizontal="right"/>
    </xf>
    <xf numFmtId="0" fontId="1" fillId="0" borderId="0" xfId="0" applyFont="1" applyAlignment="1"/>
    <xf numFmtId="0" fontId="1" fillId="0" borderId="0" xfId="0" applyFont="1" applyAlignment="1"/>
    <xf numFmtId="14" fontId="7" fillId="0" borderId="0" xfId="0" applyNumberFormat="1" applyFont="1" applyAlignment="1"/>
    <xf numFmtId="0" fontId="7" fillId="0" borderId="0" xfId="0" applyFont="1" applyAlignment="1"/>
    <xf numFmtId="0" fontId="7" fillId="0" borderId="0" xfId="0" applyFont="1" applyAlignment="1"/>
    <xf numFmtId="0" fontId="7" fillId="0" borderId="0" xfId="0" applyFont="1" applyAlignment="1"/>
    <xf numFmtId="0" fontId="2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0" fillId="0" borderId="0" xfId="0" applyFont="1" applyAlignment="1"/>
    <xf numFmtId="0" fontId="3" fillId="0" borderId="0" xfId="0" applyFont="1" applyAlignment="1"/>
    <xf numFmtId="0" fontId="2" fillId="0" borderId="0" xfId="0" applyFont="1" applyAlignment="1"/>
    <xf numFmtId="166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 /><Relationship Id="rId3" Type="http://schemas.openxmlformats.org/officeDocument/2006/relationships/worksheet" Target="worksheets/sheet3.xml" /><Relationship Id="rId12" Type="http://schemas.openxmlformats.org/officeDocument/2006/relationships/styles" Target="style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theme" Target="theme/theme1.xml" /><Relationship Id="rId5" Type="http://schemas.openxmlformats.org/officeDocument/2006/relationships/worksheet" Target="worksheets/sheet5.xml" /><Relationship Id="rId10" Type="http://customschemas.google.com/relationships/workbookmetadata" Target="metadata" /><Relationship Id="rId4" Type="http://schemas.openxmlformats.org/officeDocument/2006/relationships/worksheet" Target="worksheets/sheet4.xml" /><Relationship Id="rId14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47"/>
  <sheetViews>
    <sheetView tabSelected="1" workbookViewId="0"/>
  </sheetViews>
  <sheetFormatPr defaultColWidth="14.390625" defaultRowHeight="15" customHeight="1" x14ac:dyDescent="0.2"/>
  <cols>
    <col min="1" max="1" width="39.01171875" customWidth="1"/>
    <col min="2" max="2" width="21.65625" customWidth="1"/>
    <col min="3" max="3" width="47.75390625" customWidth="1"/>
    <col min="7" max="7" width="29.59375" customWidth="1"/>
    <col min="8" max="8" width="24.88671875" customWidth="1"/>
    <col min="10" max="10" width="23.5390625" customWidth="1"/>
    <col min="11" max="11" width="21.5234375" customWidth="1"/>
  </cols>
  <sheetData>
    <row r="1" spans="1:13" x14ac:dyDescent="0.2">
      <c r="A1" s="1"/>
      <c r="B1" s="1"/>
      <c r="C1" s="1"/>
    </row>
    <row r="2" spans="1:13" x14ac:dyDescent="0.2">
      <c r="A2" s="2"/>
      <c r="B2" s="2"/>
      <c r="C2" s="2"/>
      <c r="G2" s="3"/>
      <c r="H2" s="4"/>
      <c r="I2" s="5"/>
    </row>
    <row r="3" spans="1:13" x14ac:dyDescent="0.2">
      <c r="A3" s="6"/>
      <c r="B3" s="6"/>
      <c r="C3" s="6"/>
      <c r="G3" s="4"/>
      <c r="H3" s="7"/>
      <c r="I3" s="8"/>
    </row>
    <row r="4" spans="1:13" x14ac:dyDescent="0.2">
      <c r="A4" s="6"/>
      <c r="B4" s="6"/>
      <c r="C4" s="6"/>
      <c r="G4" s="4"/>
      <c r="H4" s="9"/>
      <c r="I4" s="8"/>
    </row>
    <row r="5" spans="1:13" x14ac:dyDescent="0.2">
      <c r="A5" s="6"/>
      <c r="B5" s="6"/>
      <c r="C5" s="2"/>
      <c r="H5" s="5"/>
      <c r="I5" s="8"/>
      <c r="J5" s="41" t="s">
        <v>0</v>
      </c>
      <c r="K5" s="42"/>
      <c r="L5" s="42"/>
      <c r="M5" s="42"/>
    </row>
    <row r="6" spans="1:13" x14ac:dyDescent="0.2">
      <c r="A6" s="6"/>
      <c r="B6" s="6"/>
      <c r="C6" s="2"/>
      <c r="H6" s="5"/>
      <c r="I6" s="8"/>
      <c r="J6" s="10"/>
      <c r="K6" s="10"/>
      <c r="L6" s="10"/>
      <c r="M6" s="10"/>
    </row>
    <row r="7" spans="1:13" x14ac:dyDescent="0.2">
      <c r="H7" s="8"/>
      <c r="I7" s="8"/>
      <c r="J7" s="11"/>
      <c r="K7" s="12" t="s">
        <v>1</v>
      </c>
      <c r="L7" s="12" t="s">
        <v>2</v>
      </c>
      <c r="M7" s="12" t="s">
        <v>3</v>
      </c>
    </row>
    <row r="8" spans="1:13" x14ac:dyDescent="0.2">
      <c r="H8" s="8"/>
      <c r="I8" s="8"/>
      <c r="J8" s="12" t="s">
        <v>4</v>
      </c>
      <c r="K8" s="13">
        <f>'Food &amp; Water '!BQ10</f>
        <v>0</v>
      </c>
      <c r="L8" s="13">
        <f>'Food &amp; Water '!BR10</f>
        <v>0</v>
      </c>
      <c r="M8" s="13">
        <f>'Food &amp; Water '!BS10</f>
        <v>0</v>
      </c>
    </row>
    <row r="9" spans="1:13" x14ac:dyDescent="0.2">
      <c r="A9" s="1"/>
      <c r="H9" s="8"/>
      <c r="I9" s="8"/>
      <c r="J9" s="12" t="s">
        <v>5</v>
      </c>
      <c r="K9" s="13">
        <f>'Medical Supplies '!BQ130</f>
        <v>11950199.93</v>
      </c>
      <c r="L9" s="13">
        <f>'Medical Supplies '!BR130</f>
        <v>230342.43</v>
      </c>
      <c r="M9" s="13">
        <f>'Medical Supplies '!BS130</f>
        <v>11719857.5</v>
      </c>
    </row>
    <row r="10" spans="1:13" x14ac:dyDescent="0.2">
      <c r="C10" s="43" t="s">
        <v>6</v>
      </c>
      <c r="D10" s="42"/>
      <c r="E10" s="42"/>
      <c r="F10" s="42"/>
      <c r="G10" s="42"/>
      <c r="H10" s="42"/>
      <c r="I10" s="8"/>
      <c r="J10" s="12" t="s">
        <v>7</v>
      </c>
      <c r="K10" s="13" t="e">
        <f t="shared" ref="K10:M10" si="0">#REF!</f>
        <v>#REF!</v>
      </c>
      <c r="L10" s="13" t="e">
        <f t="shared" si="0"/>
        <v>#REF!</v>
      </c>
      <c r="M10" s="13" t="e">
        <f t="shared" si="0"/>
        <v>#REF!</v>
      </c>
    </row>
    <row r="11" spans="1:13" x14ac:dyDescent="0.2">
      <c r="C11" s="42"/>
      <c r="D11" s="42"/>
      <c r="E11" s="42"/>
      <c r="F11" s="42"/>
      <c r="G11" s="42"/>
      <c r="H11" s="42"/>
      <c r="I11" s="8"/>
      <c r="J11" s="12" t="s">
        <v>8</v>
      </c>
      <c r="K11" s="13">
        <f>'Hygiene and Sanitation'!BQ29</f>
        <v>0</v>
      </c>
      <c r="L11" s="13">
        <f>'Hygiene and Sanitation'!BR29</f>
        <v>0</v>
      </c>
      <c r="M11" s="13">
        <f>'Hygiene and Sanitation'!BS29</f>
        <v>0</v>
      </c>
    </row>
    <row r="12" spans="1:13" x14ac:dyDescent="0.2">
      <c r="C12" s="42"/>
      <c r="D12" s="42"/>
      <c r="E12" s="42"/>
      <c r="F12" s="42"/>
      <c r="G12" s="42"/>
      <c r="H12" s="42"/>
      <c r="I12" s="8"/>
      <c r="J12" s="12" t="s">
        <v>9</v>
      </c>
      <c r="K12" s="13">
        <f>'Logistics &amp; Engineering Equipme'!BQ28</f>
        <v>400665</v>
      </c>
      <c r="L12" s="13">
        <f>'Logistics &amp; Engineering Equipme'!BR28</f>
        <v>102994</v>
      </c>
      <c r="M12" s="13">
        <f>'Logistics &amp; Engineering Equipme'!BS28</f>
        <v>297671</v>
      </c>
    </row>
    <row r="13" spans="1:13" x14ac:dyDescent="0.2">
      <c r="C13" s="42"/>
      <c r="D13" s="42"/>
      <c r="E13" s="42"/>
      <c r="F13" s="42"/>
      <c r="G13" s="42"/>
      <c r="H13" s="42"/>
      <c r="I13" s="8"/>
      <c r="J13" s="12" t="s">
        <v>10</v>
      </c>
      <c r="K13" s="15" t="e">
        <f t="shared" ref="K13:M13" si="1">SUM(K8:K12)</f>
        <v>#REF!</v>
      </c>
      <c r="L13" s="15" t="e">
        <f t="shared" si="1"/>
        <v>#REF!</v>
      </c>
      <c r="M13" s="15" t="e">
        <f t="shared" si="1"/>
        <v>#REF!</v>
      </c>
    </row>
    <row r="14" spans="1:13" ht="15" customHeight="1" x14ac:dyDescent="0.2">
      <c r="C14" s="42"/>
      <c r="D14" s="42"/>
      <c r="E14" s="42"/>
      <c r="F14" s="42"/>
      <c r="G14" s="42"/>
      <c r="H14" s="42"/>
    </row>
    <row r="15" spans="1:13" x14ac:dyDescent="0.2">
      <c r="C15" s="42"/>
      <c r="D15" s="42"/>
      <c r="E15" s="42"/>
      <c r="F15" s="42"/>
      <c r="G15" s="42"/>
      <c r="H15" s="42"/>
      <c r="I15" s="8"/>
    </row>
    <row r="16" spans="1:13" x14ac:dyDescent="0.2">
      <c r="C16" s="42"/>
      <c r="D16" s="42"/>
      <c r="E16" s="42"/>
      <c r="F16" s="42"/>
      <c r="G16" s="42"/>
      <c r="H16" s="42"/>
      <c r="I16" s="8"/>
    </row>
    <row r="17" spans="1:8" ht="15" customHeight="1" x14ac:dyDescent="0.2">
      <c r="C17" s="42"/>
      <c r="D17" s="42"/>
      <c r="E17" s="42"/>
      <c r="F17" s="42"/>
      <c r="G17" s="42"/>
      <c r="H17" s="42"/>
    </row>
    <row r="18" spans="1:8" ht="15" customHeight="1" x14ac:dyDescent="0.2">
      <c r="C18" s="42"/>
      <c r="D18" s="42"/>
      <c r="E18" s="42"/>
      <c r="F18" s="42"/>
      <c r="G18" s="42"/>
      <c r="H18" s="42"/>
    </row>
    <row r="19" spans="1:8" ht="15" customHeight="1" x14ac:dyDescent="0.2">
      <c r="C19" s="42"/>
      <c r="D19" s="42"/>
      <c r="E19" s="42"/>
      <c r="F19" s="42"/>
      <c r="G19" s="42"/>
      <c r="H19" s="42"/>
    </row>
    <row r="20" spans="1:8" ht="15" customHeight="1" x14ac:dyDescent="0.2">
      <c r="C20" s="42"/>
      <c r="D20" s="42"/>
      <c r="E20" s="42"/>
      <c r="F20" s="42"/>
      <c r="G20" s="42"/>
      <c r="H20" s="42"/>
    </row>
    <row r="21" spans="1:8" ht="15" customHeight="1" x14ac:dyDescent="0.2">
      <c r="C21" s="42"/>
      <c r="D21" s="42"/>
      <c r="E21" s="42"/>
      <c r="F21" s="42"/>
      <c r="G21" s="42"/>
      <c r="H21" s="42"/>
    </row>
    <row r="22" spans="1:8" ht="15" customHeight="1" x14ac:dyDescent="0.2">
      <c r="C22" s="42"/>
      <c r="D22" s="42"/>
      <c r="E22" s="42"/>
      <c r="F22" s="42"/>
      <c r="G22" s="42"/>
      <c r="H22" s="42"/>
    </row>
    <row r="23" spans="1:8" ht="15" customHeight="1" x14ac:dyDescent="0.2">
      <c r="C23" s="42"/>
      <c r="D23" s="42"/>
      <c r="E23" s="42"/>
      <c r="F23" s="42"/>
      <c r="G23" s="42"/>
      <c r="H23" s="42"/>
    </row>
    <row r="24" spans="1:8" ht="15" customHeight="1" x14ac:dyDescent="0.2">
      <c r="C24" s="42"/>
      <c r="D24" s="42"/>
      <c r="E24" s="42"/>
      <c r="F24" s="42"/>
      <c r="G24" s="42"/>
      <c r="H24" s="42"/>
    </row>
    <row r="25" spans="1:8" ht="15" customHeight="1" x14ac:dyDescent="0.2">
      <c r="C25" s="42"/>
      <c r="D25" s="42"/>
      <c r="E25" s="42"/>
      <c r="F25" s="42"/>
      <c r="G25" s="42"/>
      <c r="H25" s="42"/>
    </row>
    <row r="26" spans="1:8" ht="15" customHeight="1" x14ac:dyDescent="0.2">
      <c r="C26" s="42"/>
      <c r="D26" s="42"/>
      <c r="E26" s="42"/>
      <c r="F26" s="42"/>
      <c r="G26" s="42"/>
      <c r="H26" s="42"/>
    </row>
    <row r="27" spans="1:8" ht="15" customHeight="1" x14ac:dyDescent="0.2">
      <c r="C27" s="42"/>
      <c r="D27" s="42"/>
      <c r="E27" s="42"/>
      <c r="F27" s="42"/>
      <c r="G27" s="42"/>
      <c r="H27" s="42"/>
    </row>
    <row r="29" spans="1:8" x14ac:dyDescent="0.2">
      <c r="A29" s="1"/>
      <c r="B29" s="1"/>
      <c r="C29" s="1" t="s">
        <v>11</v>
      </c>
      <c r="D29" s="1" t="s">
        <v>12</v>
      </c>
      <c r="E29" s="41" t="s">
        <v>13</v>
      </c>
      <c r="F29" s="42"/>
      <c r="G29" s="42"/>
      <c r="H29" s="1" t="s">
        <v>14</v>
      </c>
    </row>
    <row r="30" spans="1:8" x14ac:dyDescent="0.2">
      <c r="A30" s="2"/>
      <c r="B30" s="2"/>
      <c r="C30" s="2"/>
      <c r="D30" s="2"/>
      <c r="E30" s="2"/>
      <c r="F30" s="2"/>
      <c r="G30" s="2"/>
      <c r="H30" s="2"/>
    </row>
    <row r="31" spans="1:8" x14ac:dyDescent="0.2">
      <c r="A31" s="6"/>
      <c r="B31" s="6"/>
      <c r="C31" s="6" t="s">
        <v>15</v>
      </c>
      <c r="D31" s="6" t="s">
        <v>16</v>
      </c>
      <c r="E31" s="44" t="s">
        <v>17</v>
      </c>
      <c r="F31" s="42"/>
      <c r="G31" s="42"/>
      <c r="H31" s="6" t="s">
        <v>18</v>
      </c>
    </row>
    <row r="32" spans="1:8" x14ac:dyDescent="0.2">
      <c r="A32" s="6"/>
      <c r="B32" s="6"/>
      <c r="C32" s="6" t="s">
        <v>19</v>
      </c>
      <c r="D32" s="6" t="s">
        <v>20</v>
      </c>
      <c r="E32" s="44" t="s">
        <v>21</v>
      </c>
      <c r="F32" s="42"/>
      <c r="G32" s="42"/>
      <c r="H32" s="6" t="s">
        <v>22</v>
      </c>
    </row>
    <row r="33" spans="1:8" x14ac:dyDescent="0.2">
      <c r="A33" s="6"/>
      <c r="B33" s="6"/>
      <c r="C33" s="6" t="s">
        <v>23</v>
      </c>
      <c r="D33" s="6" t="s">
        <v>24</v>
      </c>
      <c r="E33" s="44" t="s">
        <v>25</v>
      </c>
      <c r="F33" s="42"/>
      <c r="G33" s="42"/>
      <c r="H33" s="6" t="s">
        <v>26</v>
      </c>
    </row>
    <row r="34" spans="1:8" x14ac:dyDescent="0.2">
      <c r="C34" s="2"/>
      <c r="D34" s="2"/>
      <c r="E34" s="2"/>
      <c r="F34" s="2"/>
      <c r="G34" s="2"/>
    </row>
    <row r="35" spans="1:8" x14ac:dyDescent="0.2">
      <c r="C35" s="2"/>
      <c r="D35" s="2"/>
      <c r="E35" s="2"/>
      <c r="F35" s="2"/>
      <c r="G35" s="2"/>
    </row>
    <row r="36" spans="1:8" x14ac:dyDescent="0.2">
      <c r="C36" s="1" t="s">
        <v>27</v>
      </c>
      <c r="D36" s="2"/>
      <c r="E36" s="2"/>
      <c r="F36" s="2"/>
      <c r="G36" s="2"/>
    </row>
    <row r="37" spans="1:8" x14ac:dyDescent="0.2">
      <c r="C37" s="6" t="s">
        <v>28</v>
      </c>
      <c r="D37" s="6">
        <v>1</v>
      </c>
      <c r="E37" s="2"/>
      <c r="F37" s="2"/>
      <c r="G37" s="2"/>
    </row>
    <row r="38" spans="1:8" x14ac:dyDescent="0.2">
      <c r="C38" s="6" t="s">
        <v>29</v>
      </c>
      <c r="D38" s="6">
        <v>1</v>
      </c>
      <c r="E38" s="2"/>
      <c r="F38" s="2"/>
      <c r="G38" s="2"/>
    </row>
    <row r="39" spans="1:8" x14ac:dyDescent="0.2">
      <c r="C39" s="6" t="s">
        <v>30</v>
      </c>
      <c r="D39" s="6">
        <v>1</v>
      </c>
      <c r="E39" s="2"/>
      <c r="F39" s="2"/>
      <c r="G39" s="2"/>
    </row>
    <row r="40" spans="1:8" x14ac:dyDescent="0.2">
      <c r="C40" s="6" t="s">
        <v>31</v>
      </c>
      <c r="D40" s="6">
        <v>1</v>
      </c>
      <c r="E40" s="2"/>
      <c r="F40" s="2"/>
      <c r="G40" s="2"/>
    </row>
    <row r="41" spans="1:8" x14ac:dyDescent="0.2">
      <c r="C41" s="6" t="s">
        <v>32</v>
      </c>
      <c r="D41" s="6">
        <v>1</v>
      </c>
      <c r="E41" s="2"/>
      <c r="F41" s="2"/>
      <c r="G41" s="2"/>
    </row>
    <row r="42" spans="1:8" x14ac:dyDescent="0.2">
      <c r="A42" s="14"/>
    </row>
    <row r="46" spans="1:8" x14ac:dyDescent="0.2">
      <c r="C46" s="6" t="s">
        <v>33</v>
      </c>
      <c r="D46" s="2"/>
      <c r="E46" s="2"/>
    </row>
    <row r="47" spans="1:8" x14ac:dyDescent="0.2">
      <c r="C47" s="16"/>
      <c r="D47" s="44" t="s">
        <v>34</v>
      </c>
      <c r="E47" s="42"/>
    </row>
  </sheetData>
  <mergeCells count="7">
    <mergeCell ref="E33:G33"/>
    <mergeCell ref="D47:E47"/>
    <mergeCell ref="J5:M5"/>
    <mergeCell ref="C10:H27"/>
    <mergeCell ref="E29:G29"/>
    <mergeCell ref="E31:G31"/>
    <mergeCell ref="E32:G3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M997"/>
  <sheetViews>
    <sheetView workbookViewId="0">
      <pane xSplit="6" topLeftCell="G1" activePane="topRight" state="frozen"/>
      <selection pane="topRight" activeCell="H2" sqref="H2"/>
    </sheetView>
  </sheetViews>
  <sheetFormatPr defaultColWidth="14.390625" defaultRowHeight="15" customHeight="1" x14ac:dyDescent="0.2"/>
  <cols>
    <col min="1" max="1" width="43.58203125" customWidth="1"/>
    <col min="2" max="2" width="6.05078125" customWidth="1"/>
    <col min="3" max="3" width="25.421875" customWidth="1"/>
    <col min="4" max="4" width="22.328125" customWidth="1"/>
    <col min="5" max="5" width="20.58203125" customWidth="1"/>
    <col min="6" max="6" width="16.41015625" customWidth="1"/>
    <col min="7" max="70" width="18.5625" customWidth="1"/>
    <col min="71" max="71" width="18.0234375" customWidth="1"/>
    <col min="72" max="72" width="16.27734375" customWidth="1"/>
    <col min="73" max="73" width="18.0234375" customWidth="1"/>
    <col min="74" max="74" width="15.73828125" customWidth="1"/>
    <col min="75" max="75" width="14.66015625" customWidth="1"/>
    <col min="76" max="76" width="15.33203125" customWidth="1"/>
    <col min="77" max="78" width="15.73828125" customWidth="1"/>
    <col min="79" max="91" width="8.875" customWidth="1"/>
  </cols>
  <sheetData>
    <row r="1" spans="1:91" x14ac:dyDescent="0.2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45">
        <v>45960</v>
      </c>
      <c r="H1" s="42"/>
      <c r="I1" s="45">
        <v>45961</v>
      </c>
      <c r="J1" s="42"/>
      <c r="K1" s="45">
        <v>45962</v>
      </c>
      <c r="L1" s="42"/>
      <c r="M1" s="45">
        <v>45963</v>
      </c>
      <c r="N1" s="42"/>
      <c r="O1" s="45">
        <v>45964</v>
      </c>
      <c r="P1" s="42"/>
      <c r="Q1" s="45">
        <v>45965</v>
      </c>
      <c r="R1" s="42"/>
      <c r="S1" s="45">
        <v>45966</v>
      </c>
      <c r="T1" s="42"/>
      <c r="U1" s="45">
        <v>45967</v>
      </c>
      <c r="V1" s="42"/>
      <c r="W1" s="45">
        <v>45968</v>
      </c>
      <c r="X1" s="42"/>
      <c r="Y1" s="45">
        <v>45969</v>
      </c>
      <c r="Z1" s="42"/>
      <c r="AA1" s="45">
        <v>45970</v>
      </c>
      <c r="AB1" s="42"/>
      <c r="AC1" s="45">
        <v>45971</v>
      </c>
      <c r="AD1" s="42"/>
      <c r="AE1" s="45">
        <v>45972</v>
      </c>
      <c r="AF1" s="42"/>
      <c r="AG1" s="45">
        <v>45973</v>
      </c>
      <c r="AH1" s="42"/>
      <c r="AI1" s="45">
        <v>45974</v>
      </c>
      <c r="AJ1" s="42"/>
      <c r="AK1" s="45">
        <v>45975</v>
      </c>
      <c r="AL1" s="42"/>
      <c r="AM1" s="45">
        <v>45976</v>
      </c>
      <c r="AN1" s="42"/>
      <c r="AO1" s="45">
        <v>45977</v>
      </c>
      <c r="AP1" s="42"/>
      <c r="AQ1" s="45">
        <v>45978</v>
      </c>
      <c r="AR1" s="42"/>
      <c r="AS1" s="45">
        <v>45979</v>
      </c>
      <c r="AT1" s="42"/>
      <c r="AU1" s="45">
        <v>45980</v>
      </c>
      <c r="AV1" s="42"/>
      <c r="AW1" s="45">
        <v>45981</v>
      </c>
      <c r="AX1" s="42"/>
      <c r="AY1" s="45">
        <v>45982</v>
      </c>
      <c r="AZ1" s="42"/>
      <c r="BA1" s="45">
        <v>45983</v>
      </c>
      <c r="BB1" s="42"/>
      <c r="BC1" s="45">
        <v>45984</v>
      </c>
      <c r="BD1" s="42"/>
      <c r="BE1" s="45">
        <v>45985</v>
      </c>
      <c r="BF1" s="42"/>
      <c r="BG1" s="45">
        <v>45986</v>
      </c>
      <c r="BH1" s="42"/>
      <c r="BI1" s="45">
        <v>45987</v>
      </c>
      <c r="BJ1" s="42"/>
      <c r="BK1" s="45">
        <v>45988</v>
      </c>
      <c r="BL1" s="42"/>
      <c r="BM1" s="45">
        <v>45989</v>
      </c>
      <c r="BN1" s="42"/>
      <c r="BO1" s="1" t="s">
        <v>41</v>
      </c>
      <c r="BP1" s="10" t="s">
        <v>42</v>
      </c>
      <c r="BQ1" s="1" t="s">
        <v>43</v>
      </c>
      <c r="BR1" s="1" t="s">
        <v>44</v>
      </c>
      <c r="BS1" s="1" t="s">
        <v>45</v>
      </c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</row>
    <row r="2" spans="1:91" x14ac:dyDescent="0.2">
      <c r="A2" s="11"/>
      <c r="B2" s="11"/>
      <c r="C2" s="1"/>
      <c r="D2" s="1" t="s">
        <v>46</v>
      </c>
      <c r="E2" s="11"/>
      <c r="F2" s="11"/>
      <c r="G2" s="1" t="s">
        <v>47</v>
      </c>
      <c r="H2" s="1" t="s">
        <v>48</v>
      </c>
      <c r="I2" s="1" t="s">
        <v>1</v>
      </c>
      <c r="J2" s="1" t="s">
        <v>48</v>
      </c>
      <c r="K2" s="1" t="s">
        <v>47</v>
      </c>
      <c r="L2" s="1" t="s">
        <v>48</v>
      </c>
      <c r="M2" s="17" t="s">
        <v>47</v>
      </c>
      <c r="N2" s="17" t="s">
        <v>48</v>
      </c>
      <c r="O2" s="17" t="s">
        <v>47</v>
      </c>
      <c r="P2" s="17" t="s">
        <v>48</v>
      </c>
      <c r="Q2" s="17" t="s">
        <v>47</v>
      </c>
      <c r="R2" s="17" t="s">
        <v>48</v>
      </c>
      <c r="S2" s="17" t="s">
        <v>47</v>
      </c>
      <c r="T2" s="17" t="s">
        <v>48</v>
      </c>
      <c r="U2" s="17" t="s">
        <v>47</v>
      </c>
      <c r="V2" s="17" t="s">
        <v>48</v>
      </c>
      <c r="W2" s="17" t="s">
        <v>47</v>
      </c>
      <c r="X2" s="17" t="s">
        <v>48</v>
      </c>
      <c r="Y2" s="17" t="s">
        <v>47</v>
      </c>
      <c r="Z2" s="17" t="s">
        <v>48</v>
      </c>
      <c r="AA2" s="17" t="s">
        <v>47</v>
      </c>
      <c r="AB2" s="17" t="s">
        <v>48</v>
      </c>
      <c r="AC2" s="17" t="s">
        <v>47</v>
      </c>
      <c r="AD2" s="17" t="s">
        <v>48</v>
      </c>
      <c r="AE2" s="17" t="s">
        <v>47</v>
      </c>
      <c r="AF2" s="17" t="s">
        <v>48</v>
      </c>
      <c r="AG2" s="17" t="s">
        <v>47</v>
      </c>
      <c r="AH2" s="17" t="s">
        <v>48</v>
      </c>
      <c r="AI2" s="17" t="s">
        <v>47</v>
      </c>
      <c r="AJ2" s="17" t="s">
        <v>48</v>
      </c>
      <c r="AK2" s="17" t="s">
        <v>47</v>
      </c>
      <c r="AL2" s="17" t="s">
        <v>48</v>
      </c>
      <c r="AM2" s="17" t="s">
        <v>47</v>
      </c>
      <c r="AN2" s="17" t="s">
        <v>48</v>
      </c>
      <c r="AO2" s="17" t="s">
        <v>47</v>
      </c>
      <c r="AP2" s="17" t="s">
        <v>48</v>
      </c>
      <c r="AQ2" s="17" t="s">
        <v>47</v>
      </c>
      <c r="AR2" s="17" t="s">
        <v>48</v>
      </c>
      <c r="AS2" s="17" t="s">
        <v>47</v>
      </c>
      <c r="AT2" s="17" t="s">
        <v>48</v>
      </c>
      <c r="AU2" s="17" t="s">
        <v>47</v>
      </c>
      <c r="AV2" s="17" t="s">
        <v>48</v>
      </c>
      <c r="AW2" s="17" t="s">
        <v>47</v>
      </c>
      <c r="AX2" s="17" t="s">
        <v>48</v>
      </c>
      <c r="AY2" s="17" t="s">
        <v>47</v>
      </c>
      <c r="AZ2" s="17" t="s">
        <v>48</v>
      </c>
      <c r="BA2" s="17" t="s">
        <v>47</v>
      </c>
      <c r="BB2" s="17" t="s">
        <v>48</v>
      </c>
      <c r="BC2" s="17" t="s">
        <v>47</v>
      </c>
      <c r="BD2" s="17" t="s">
        <v>48</v>
      </c>
      <c r="BE2" s="17" t="s">
        <v>47</v>
      </c>
      <c r="BF2" s="17" t="s">
        <v>48</v>
      </c>
      <c r="BG2" s="17" t="s">
        <v>47</v>
      </c>
      <c r="BH2" s="17" t="s">
        <v>48</v>
      </c>
      <c r="BI2" s="17" t="s">
        <v>47</v>
      </c>
      <c r="BJ2" s="17" t="s">
        <v>48</v>
      </c>
      <c r="BK2" s="17" t="s">
        <v>47</v>
      </c>
      <c r="BL2" s="17" t="s">
        <v>48</v>
      </c>
      <c r="BM2" s="17" t="s">
        <v>47</v>
      </c>
      <c r="BN2" s="17" t="s">
        <v>48</v>
      </c>
      <c r="BO2" s="11"/>
      <c r="BP2" s="2"/>
      <c r="BQ2" s="18"/>
      <c r="BR2" s="2"/>
      <c r="BS2" s="2"/>
      <c r="BT2" s="19"/>
      <c r="BU2" s="20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</row>
    <row r="3" spans="1:91" x14ac:dyDescent="0.2">
      <c r="A3" s="6" t="s">
        <v>49</v>
      </c>
      <c r="B3" s="6" t="s">
        <v>50</v>
      </c>
      <c r="C3" s="21">
        <f t="shared" ref="C3:C25" si="0">SUM(G3+I3+K3+M3+O3+Q3+S3+U3+W3+Y3+AA3+AC3+AE3+AG3+AI3+AK3+AM3+AO3+AQ3+AS3+AU3+AW3+AY3+BA3+BC3+BE3+BG3+BI3+BK3+BM3)</f>
        <v>73706</v>
      </c>
      <c r="D3" s="21">
        <f t="shared" ref="D3:D25" si="1">H3+J3+L3+N3+P3+R3+T3+V3+X3+Z3+AB3+AD3+AF3+AH3+AJ3+AL3+AN3+AP3+AR3+AT3+AV3+AX3+AZ3+BB3+BD3+BF3+BH3+BJ3+BL3+BN3</f>
        <v>64420</v>
      </c>
      <c r="E3" s="21">
        <f t="shared" ref="E3:E25" si="2">C3-D3</f>
        <v>9286</v>
      </c>
      <c r="F3" s="6" t="s">
        <v>16</v>
      </c>
      <c r="G3" s="6">
        <v>900</v>
      </c>
      <c r="H3" s="6">
        <f>827</f>
        <v>827</v>
      </c>
      <c r="I3" s="6">
        <v>0</v>
      </c>
      <c r="J3" s="6">
        <v>30</v>
      </c>
      <c r="K3" s="6">
        <v>70</v>
      </c>
      <c r="L3" s="6">
        <v>0</v>
      </c>
      <c r="M3" s="22">
        <v>0</v>
      </c>
      <c r="N3" s="22">
        <f>70+43</f>
        <v>113</v>
      </c>
      <c r="O3" s="22">
        <v>0</v>
      </c>
      <c r="P3" s="22">
        <v>0</v>
      </c>
      <c r="Q3" s="23">
        <v>69080</v>
      </c>
      <c r="R3" s="22">
        <v>0</v>
      </c>
      <c r="S3" s="22">
        <v>1100</v>
      </c>
      <c r="T3" s="22">
        <f>1100+2500</f>
        <v>3600</v>
      </c>
      <c r="U3" s="22">
        <v>0</v>
      </c>
      <c r="V3" s="22">
        <f>2200+1800+10+1200</f>
        <v>5210</v>
      </c>
      <c r="W3" s="22">
        <v>0</v>
      </c>
      <c r="X3" s="22">
        <f>2000+90</f>
        <v>2090</v>
      </c>
      <c r="Y3" s="22">
        <v>0</v>
      </c>
      <c r="Z3" s="22">
        <f>1600+2000+2000+2000+1800+30</f>
        <v>9430</v>
      </c>
      <c r="AA3" s="22">
        <v>0</v>
      </c>
      <c r="AB3" s="22">
        <f>2000+2000+2000+2000+6000</f>
        <v>14000</v>
      </c>
      <c r="AC3" s="22">
        <v>0</v>
      </c>
      <c r="AD3" s="22">
        <v>0</v>
      </c>
      <c r="AE3" s="22">
        <f>740+1816</f>
        <v>2556</v>
      </c>
      <c r="AF3" s="22">
        <f>2200+2200+2200+2000+2200+2200</f>
        <v>13000</v>
      </c>
      <c r="AG3" s="22">
        <v>0</v>
      </c>
      <c r="AH3" s="22">
        <v>316</v>
      </c>
      <c r="AI3" s="22">
        <v>0</v>
      </c>
      <c r="AJ3" s="22">
        <f>550+1800+250+112</f>
        <v>2712</v>
      </c>
      <c r="AK3" s="22">
        <v>0</v>
      </c>
      <c r="AL3" s="22">
        <f>63+116+43+3+15</f>
        <v>240</v>
      </c>
      <c r="AM3" s="22">
        <v>0</v>
      </c>
      <c r="AN3" s="22">
        <f>200+200+200</f>
        <v>600</v>
      </c>
      <c r="AO3" s="22">
        <v>0</v>
      </c>
      <c r="AP3" s="22">
        <v>0</v>
      </c>
      <c r="AQ3" s="22">
        <v>0</v>
      </c>
      <c r="AR3" s="22">
        <f>1350+2600</f>
        <v>3950</v>
      </c>
      <c r="AS3" s="22">
        <v>0</v>
      </c>
      <c r="AT3" s="22">
        <v>0</v>
      </c>
      <c r="AU3" s="22">
        <v>0</v>
      </c>
      <c r="AV3" s="22">
        <v>200</v>
      </c>
      <c r="AW3" s="22">
        <v>0</v>
      </c>
      <c r="AX3" s="22">
        <f>1500+200</f>
        <v>1700</v>
      </c>
      <c r="AY3" s="22">
        <v>0</v>
      </c>
      <c r="AZ3" s="22">
        <f>195+600</f>
        <v>795</v>
      </c>
      <c r="BA3" s="22">
        <v>0</v>
      </c>
      <c r="BB3" s="22">
        <v>2000</v>
      </c>
      <c r="BC3" s="22">
        <v>0</v>
      </c>
      <c r="BD3" s="22">
        <v>0</v>
      </c>
      <c r="BE3" s="22">
        <v>0</v>
      </c>
      <c r="BF3" s="22">
        <v>1650</v>
      </c>
      <c r="BG3" s="22">
        <v>0</v>
      </c>
      <c r="BH3" s="22">
        <f>450</f>
        <v>450</v>
      </c>
      <c r="BI3" s="22">
        <v>0</v>
      </c>
      <c r="BJ3" s="22">
        <v>0</v>
      </c>
      <c r="BK3" s="22">
        <v>0</v>
      </c>
      <c r="BL3" s="22">
        <f>755+752</f>
        <v>1507</v>
      </c>
      <c r="BM3" s="22">
        <v>0</v>
      </c>
      <c r="BN3" s="22">
        <v>0</v>
      </c>
      <c r="BO3" s="24">
        <f t="shared" ref="BO3:BO25" si="3">G3-H3+I3-J3+K3-L3+M3-N3+O3-P3+Q3-R3+S3-T3+U3-V3+W3-X3+Y3-Z3+AA3-AB3+AC3-AD3+AE3-AF3+AG3-AH3+AI3-AJ3+AK3-AL3+AM3-AN3+AO3-AP3+AQ3-AR3+AS3-AT3+AU3-AV3+AW3-AX3+AY3-AZ3+BA3-+BB3+BC3-BD3+BE3-BF3+BG3-BH3+BI3-BJ3+BK3-BL3+BM3-BN3</f>
        <v>9286</v>
      </c>
      <c r="BP3" s="6">
        <v>25</v>
      </c>
      <c r="BQ3" s="6">
        <f t="shared" ref="BQ3:BQ5" si="4">C3*BP3</f>
        <v>1842650</v>
      </c>
      <c r="BR3" s="6">
        <f t="shared" ref="BR3:BR5" si="5">D3*BP3</f>
        <v>1610500</v>
      </c>
      <c r="BS3" s="6">
        <f t="shared" ref="BS3:BS5" si="6">E3*BP3</f>
        <v>232150</v>
      </c>
      <c r="BT3" s="19"/>
      <c r="BU3" s="25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</row>
    <row r="4" spans="1:91" x14ac:dyDescent="0.2">
      <c r="A4" s="6" t="s">
        <v>51</v>
      </c>
      <c r="B4" s="6" t="s">
        <v>50</v>
      </c>
      <c r="C4" s="6">
        <f t="shared" si="0"/>
        <v>996</v>
      </c>
      <c r="D4" s="21">
        <f t="shared" si="1"/>
        <v>996</v>
      </c>
      <c r="E4" s="21">
        <f t="shared" si="2"/>
        <v>0</v>
      </c>
      <c r="F4" s="6"/>
      <c r="G4" s="6">
        <v>996</v>
      </c>
      <c r="H4" s="6">
        <v>0</v>
      </c>
      <c r="I4" s="6">
        <v>0</v>
      </c>
      <c r="J4" s="6">
        <v>69</v>
      </c>
      <c r="K4" s="6">
        <v>0</v>
      </c>
      <c r="L4" s="6">
        <v>0</v>
      </c>
      <c r="M4" s="22">
        <v>0</v>
      </c>
      <c r="N4" s="22">
        <v>0</v>
      </c>
      <c r="O4" s="22">
        <v>0</v>
      </c>
      <c r="P4" s="22">
        <v>927</v>
      </c>
      <c r="Q4" s="22">
        <v>0</v>
      </c>
      <c r="R4" s="22">
        <v>0</v>
      </c>
      <c r="S4" s="22">
        <v>0</v>
      </c>
      <c r="T4" s="22">
        <v>0</v>
      </c>
      <c r="U4" s="22">
        <v>0</v>
      </c>
      <c r="V4" s="22">
        <v>0</v>
      </c>
      <c r="W4" s="22">
        <v>0</v>
      </c>
      <c r="X4" s="22">
        <v>0</v>
      </c>
      <c r="Y4" s="22">
        <v>0</v>
      </c>
      <c r="Z4" s="22">
        <v>0</v>
      </c>
      <c r="AA4" s="22">
        <v>0</v>
      </c>
      <c r="AB4" s="22">
        <v>0</v>
      </c>
      <c r="AC4" s="22">
        <v>0</v>
      </c>
      <c r="AD4" s="22">
        <v>0</v>
      </c>
      <c r="AE4" s="22">
        <v>0</v>
      </c>
      <c r="AF4" s="22">
        <v>0</v>
      </c>
      <c r="AG4" s="22">
        <v>0</v>
      </c>
      <c r="AH4" s="22">
        <v>0</v>
      </c>
      <c r="AI4" s="22">
        <v>0</v>
      </c>
      <c r="AJ4" s="22">
        <v>0</v>
      </c>
      <c r="AK4" s="22">
        <v>0</v>
      </c>
      <c r="AL4" s="22">
        <v>0</v>
      </c>
      <c r="AM4" s="22">
        <v>0</v>
      </c>
      <c r="AN4" s="22">
        <v>0</v>
      </c>
      <c r="AO4" s="22">
        <v>0</v>
      </c>
      <c r="AP4" s="22">
        <v>0</v>
      </c>
      <c r="AQ4" s="22">
        <v>0</v>
      </c>
      <c r="AR4" s="22">
        <v>0</v>
      </c>
      <c r="AS4" s="22">
        <v>0</v>
      </c>
      <c r="AT4" s="22">
        <v>0</v>
      </c>
      <c r="AU4" s="22">
        <v>0</v>
      </c>
      <c r="AV4" s="22">
        <v>0</v>
      </c>
      <c r="AW4" s="22">
        <v>0</v>
      </c>
      <c r="AX4" s="22">
        <v>0</v>
      </c>
      <c r="AY4" s="22">
        <v>0</v>
      </c>
      <c r="AZ4" s="22">
        <v>0</v>
      </c>
      <c r="BA4" s="22">
        <v>0</v>
      </c>
      <c r="BB4" s="22">
        <v>0</v>
      </c>
      <c r="BC4" s="22">
        <v>0</v>
      </c>
      <c r="BD4" s="22">
        <v>0</v>
      </c>
      <c r="BE4" s="22">
        <v>0</v>
      </c>
      <c r="BF4" s="22">
        <v>0</v>
      </c>
      <c r="BG4" s="22">
        <v>0</v>
      </c>
      <c r="BH4" s="22">
        <v>0</v>
      </c>
      <c r="BI4" s="22">
        <v>0</v>
      </c>
      <c r="BJ4" s="22">
        <v>0</v>
      </c>
      <c r="BK4" s="22">
        <v>0</v>
      </c>
      <c r="BL4" s="22">
        <v>0</v>
      </c>
      <c r="BM4" s="22">
        <v>0</v>
      </c>
      <c r="BN4" s="22">
        <v>0</v>
      </c>
      <c r="BO4" s="2">
        <f t="shared" si="3"/>
        <v>0</v>
      </c>
      <c r="BP4" s="6">
        <v>1.5</v>
      </c>
      <c r="BQ4" s="6">
        <f t="shared" si="4"/>
        <v>1494</v>
      </c>
      <c r="BR4" s="6">
        <f t="shared" si="5"/>
        <v>1494</v>
      </c>
      <c r="BS4" s="6">
        <f t="shared" si="6"/>
        <v>0</v>
      </c>
      <c r="BT4" s="19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</row>
    <row r="5" spans="1:91" x14ac:dyDescent="0.2">
      <c r="A5" s="6" t="s">
        <v>52</v>
      </c>
      <c r="B5" s="6" t="s">
        <v>50</v>
      </c>
      <c r="C5" s="6">
        <f t="shared" si="0"/>
        <v>41931</v>
      </c>
      <c r="D5" s="21">
        <f t="shared" si="1"/>
        <v>41201</v>
      </c>
      <c r="E5" s="21">
        <f t="shared" si="2"/>
        <v>730</v>
      </c>
      <c r="F5" s="6" t="s">
        <v>20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f>15960+16632</f>
        <v>32592</v>
      </c>
      <c r="P5" s="6">
        <v>15960</v>
      </c>
      <c r="Q5" s="6">
        <v>4918</v>
      </c>
      <c r="R5" s="6">
        <v>0</v>
      </c>
      <c r="S5" s="6">
        <v>0</v>
      </c>
      <c r="T5" s="6">
        <f>2400+3600</f>
        <v>6000</v>
      </c>
      <c r="U5" s="6">
        <v>0</v>
      </c>
      <c r="V5" s="6">
        <v>7200</v>
      </c>
      <c r="W5" s="6">
        <v>0</v>
      </c>
      <c r="X5" s="6">
        <v>0</v>
      </c>
      <c r="Y5" s="6">
        <v>0</v>
      </c>
      <c r="Z5" s="6">
        <v>360</v>
      </c>
      <c r="AA5" s="6">
        <v>0</v>
      </c>
      <c r="AB5" s="6">
        <v>7200</v>
      </c>
      <c r="AC5" s="6">
        <v>0</v>
      </c>
      <c r="AD5" s="6">
        <v>0</v>
      </c>
      <c r="AE5" s="6">
        <v>2064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1200</v>
      </c>
      <c r="AM5" s="6">
        <v>2357</v>
      </c>
      <c r="AN5" s="6">
        <v>0</v>
      </c>
      <c r="AO5" s="6">
        <v>0</v>
      </c>
      <c r="AP5" s="6">
        <v>0</v>
      </c>
      <c r="AQ5" s="6">
        <v>0</v>
      </c>
      <c r="AR5" s="6">
        <f>1152+1173</f>
        <v>2325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6">
        <f>836+120</f>
        <v>956</v>
      </c>
      <c r="AY5" s="6">
        <v>0</v>
      </c>
      <c r="AZ5" s="6">
        <v>0</v>
      </c>
      <c r="BA5" s="6">
        <v>0</v>
      </c>
      <c r="BB5" s="6">
        <v>0</v>
      </c>
      <c r="BC5" s="6">
        <v>0</v>
      </c>
      <c r="BD5" s="6">
        <v>0</v>
      </c>
      <c r="BE5" s="6">
        <v>0</v>
      </c>
      <c r="BF5" s="6">
        <v>0</v>
      </c>
      <c r="BG5" s="6">
        <v>0</v>
      </c>
      <c r="BH5" s="6">
        <v>0</v>
      </c>
      <c r="BI5" s="6">
        <v>0</v>
      </c>
      <c r="BJ5" s="6">
        <v>0</v>
      </c>
      <c r="BK5" s="6">
        <v>0</v>
      </c>
      <c r="BL5" s="6">
        <v>0</v>
      </c>
      <c r="BM5" s="6">
        <v>0</v>
      </c>
      <c r="BN5" s="6">
        <v>0</v>
      </c>
      <c r="BO5" s="2">
        <f t="shared" si="3"/>
        <v>730</v>
      </c>
      <c r="BP5" s="6">
        <v>0.03</v>
      </c>
      <c r="BQ5" s="6">
        <f t="shared" si="4"/>
        <v>1257.93</v>
      </c>
      <c r="BR5" s="6">
        <f t="shared" si="5"/>
        <v>1236.03</v>
      </c>
      <c r="BS5" s="6">
        <f t="shared" si="6"/>
        <v>21.9</v>
      </c>
      <c r="BT5" s="19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</row>
    <row r="6" spans="1:91" x14ac:dyDescent="0.2">
      <c r="A6" s="6" t="s">
        <v>53</v>
      </c>
      <c r="B6" s="6" t="s">
        <v>50</v>
      </c>
      <c r="C6" s="6">
        <f t="shared" si="0"/>
        <v>100</v>
      </c>
      <c r="D6" s="21">
        <f t="shared" si="1"/>
        <v>20</v>
      </c>
      <c r="E6" s="21">
        <f t="shared" si="2"/>
        <v>80</v>
      </c>
      <c r="F6" s="6" t="s">
        <v>20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100</v>
      </c>
      <c r="AV6" s="6">
        <v>0</v>
      </c>
      <c r="AW6" s="6">
        <v>0</v>
      </c>
      <c r="AX6" s="6">
        <v>20</v>
      </c>
      <c r="AY6" s="6">
        <v>0</v>
      </c>
      <c r="AZ6" s="6">
        <v>0</v>
      </c>
      <c r="BA6" s="6">
        <v>0</v>
      </c>
      <c r="BB6" s="6">
        <v>0</v>
      </c>
      <c r="BC6" s="6">
        <v>0</v>
      </c>
      <c r="BD6" s="6">
        <v>0</v>
      </c>
      <c r="BE6" s="6">
        <v>0</v>
      </c>
      <c r="BF6" s="6">
        <v>0</v>
      </c>
      <c r="BG6" s="6">
        <v>0</v>
      </c>
      <c r="BH6" s="6">
        <v>0</v>
      </c>
      <c r="BI6" s="6">
        <v>0</v>
      </c>
      <c r="BJ6" s="6">
        <v>0</v>
      </c>
      <c r="BK6" s="6">
        <v>0</v>
      </c>
      <c r="BL6" s="6">
        <v>0</v>
      </c>
      <c r="BM6" s="6">
        <v>0</v>
      </c>
      <c r="BN6" s="6">
        <v>0</v>
      </c>
      <c r="BO6" s="2">
        <f t="shared" si="3"/>
        <v>80</v>
      </c>
      <c r="BP6" s="6"/>
      <c r="BQ6" s="6"/>
      <c r="BR6" s="6"/>
      <c r="BS6" s="6"/>
      <c r="BT6" s="19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</row>
    <row r="7" spans="1:91" x14ac:dyDescent="0.2">
      <c r="A7" s="6" t="s">
        <v>54</v>
      </c>
      <c r="B7" s="6" t="s">
        <v>50</v>
      </c>
      <c r="C7" s="6">
        <f t="shared" si="0"/>
        <v>1544</v>
      </c>
      <c r="D7" s="21">
        <f t="shared" si="1"/>
        <v>1384</v>
      </c>
      <c r="E7" s="21">
        <f t="shared" si="2"/>
        <v>160</v>
      </c>
      <c r="F7" s="6" t="s">
        <v>20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864</v>
      </c>
      <c r="P7" s="6">
        <v>0</v>
      </c>
      <c r="Q7" s="6">
        <v>0</v>
      </c>
      <c r="R7" s="6">
        <v>0</v>
      </c>
      <c r="S7" s="6">
        <v>0</v>
      </c>
      <c r="T7" s="6">
        <v>864</v>
      </c>
      <c r="U7" s="6">
        <v>680</v>
      </c>
      <c r="V7" s="6">
        <v>0</v>
      </c>
      <c r="W7" s="6">
        <v>0</v>
      </c>
      <c r="X7" s="6">
        <v>0</v>
      </c>
      <c r="Y7" s="6">
        <v>0</v>
      </c>
      <c r="Z7" s="6">
        <v>160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300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0</v>
      </c>
      <c r="BA7" s="6">
        <v>0</v>
      </c>
      <c r="BB7" s="6">
        <v>0</v>
      </c>
      <c r="BC7" s="6">
        <v>0</v>
      </c>
      <c r="BD7" s="6">
        <v>0</v>
      </c>
      <c r="BE7" s="6">
        <v>0</v>
      </c>
      <c r="BF7" s="6">
        <v>0</v>
      </c>
      <c r="BG7" s="6">
        <v>0</v>
      </c>
      <c r="BH7" s="6">
        <v>0</v>
      </c>
      <c r="BI7" s="6">
        <v>0</v>
      </c>
      <c r="BJ7" s="6">
        <f>20+20+20</f>
        <v>60</v>
      </c>
      <c r="BK7" s="6">
        <v>0</v>
      </c>
      <c r="BL7" s="6">
        <v>0</v>
      </c>
      <c r="BM7" s="6">
        <v>0</v>
      </c>
      <c r="BN7" s="6">
        <v>0</v>
      </c>
      <c r="BO7" s="2">
        <f t="shared" si="3"/>
        <v>160</v>
      </c>
      <c r="BP7" s="6">
        <v>6</v>
      </c>
      <c r="BQ7" s="6">
        <f t="shared" ref="BQ7:BQ25" si="7">C7*BP7</f>
        <v>9264</v>
      </c>
      <c r="BR7" s="6">
        <f t="shared" ref="BR7:BR25" si="8">D7*BP7</f>
        <v>8304</v>
      </c>
      <c r="BS7" s="6">
        <f t="shared" ref="BS7:BS25" si="9">E7*BP7</f>
        <v>960</v>
      </c>
      <c r="BT7" s="19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</row>
    <row r="8" spans="1:91" x14ac:dyDescent="0.2">
      <c r="A8" s="6" t="s">
        <v>55</v>
      </c>
      <c r="B8" s="6" t="s">
        <v>56</v>
      </c>
      <c r="C8" s="21">
        <f t="shared" si="0"/>
        <v>4428000</v>
      </c>
      <c r="D8" s="21">
        <f t="shared" si="1"/>
        <v>1291000</v>
      </c>
      <c r="E8" s="21">
        <f t="shared" si="2"/>
        <v>3137000</v>
      </c>
      <c r="F8" s="6" t="s">
        <v>20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21">
        <v>4104000</v>
      </c>
      <c r="V8" s="6">
        <v>0</v>
      </c>
      <c r="W8" s="21">
        <v>0</v>
      </c>
      <c r="X8" s="6">
        <v>0</v>
      </c>
      <c r="Y8" s="21">
        <v>0</v>
      </c>
      <c r="Z8" s="6">
        <v>0</v>
      </c>
      <c r="AA8" s="21">
        <v>0</v>
      </c>
      <c r="AB8" s="6">
        <v>0</v>
      </c>
      <c r="AC8" s="21">
        <v>0</v>
      </c>
      <c r="AD8" s="6">
        <v>0</v>
      </c>
      <c r="AE8" s="21">
        <v>0</v>
      </c>
      <c r="AF8" s="6">
        <v>0</v>
      </c>
      <c r="AG8" s="21">
        <v>0</v>
      </c>
      <c r="AH8" s="21">
        <v>750000</v>
      </c>
      <c r="AI8" s="21">
        <v>0</v>
      </c>
      <c r="AJ8" s="21">
        <v>0</v>
      </c>
      <c r="AK8" s="21">
        <v>0</v>
      </c>
      <c r="AL8" s="21">
        <v>0</v>
      </c>
      <c r="AM8" s="21">
        <f>108000+108000+108000</f>
        <v>324000</v>
      </c>
      <c r="AN8" s="21">
        <v>0</v>
      </c>
      <c r="AO8" s="21">
        <v>0</v>
      </c>
      <c r="AP8" s="21">
        <v>0</v>
      </c>
      <c r="AQ8" s="21">
        <v>0</v>
      </c>
      <c r="AR8" s="21">
        <v>0</v>
      </c>
      <c r="AS8" s="21">
        <v>0</v>
      </c>
      <c r="AT8" s="21">
        <v>0</v>
      </c>
      <c r="AU8" s="21">
        <v>0</v>
      </c>
      <c r="AV8" s="21">
        <v>0</v>
      </c>
      <c r="AW8" s="21">
        <v>0</v>
      </c>
      <c r="AX8" s="21">
        <v>108000</v>
      </c>
      <c r="AY8" s="21">
        <v>0</v>
      </c>
      <c r="AZ8" s="21">
        <f>108000+1000</f>
        <v>109000</v>
      </c>
      <c r="BA8" s="21">
        <v>0</v>
      </c>
      <c r="BB8" s="21">
        <v>0</v>
      </c>
      <c r="BC8" s="21">
        <v>0</v>
      </c>
      <c r="BD8" s="21">
        <v>0</v>
      </c>
      <c r="BE8" s="21">
        <v>0</v>
      </c>
      <c r="BF8" s="21">
        <v>0</v>
      </c>
      <c r="BG8" s="21">
        <v>0</v>
      </c>
      <c r="BH8" s="21">
        <v>0</v>
      </c>
      <c r="BI8" s="21">
        <v>0</v>
      </c>
      <c r="BJ8" s="21">
        <f>108000+108000+108000</f>
        <v>324000</v>
      </c>
      <c r="BK8" s="21">
        <v>0</v>
      </c>
      <c r="BL8" s="21">
        <v>0</v>
      </c>
      <c r="BM8" s="21">
        <v>0</v>
      </c>
      <c r="BN8" s="21">
        <v>0</v>
      </c>
      <c r="BO8" s="24">
        <f t="shared" si="3"/>
        <v>3137000</v>
      </c>
      <c r="BP8" s="6">
        <v>0.1</v>
      </c>
      <c r="BQ8" s="6">
        <f t="shared" si="7"/>
        <v>442800</v>
      </c>
      <c r="BR8" s="6">
        <f t="shared" si="8"/>
        <v>129100</v>
      </c>
      <c r="BS8" s="6">
        <f t="shared" si="9"/>
        <v>313700</v>
      </c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</row>
    <row r="9" spans="1:91" x14ac:dyDescent="0.2">
      <c r="A9" s="6" t="s">
        <v>57</v>
      </c>
      <c r="B9" s="6" t="s">
        <v>58</v>
      </c>
      <c r="C9" s="21">
        <f t="shared" si="0"/>
        <v>52</v>
      </c>
      <c r="D9" s="21">
        <f t="shared" si="1"/>
        <v>52</v>
      </c>
      <c r="E9" s="21">
        <f t="shared" si="2"/>
        <v>0</v>
      </c>
      <c r="F9" s="6"/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21">
        <v>0</v>
      </c>
      <c r="Z9" s="6">
        <v>0</v>
      </c>
      <c r="AA9" s="21">
        <v>0</v>
      </c>
      <c r="AB9" s="6">
        <v>0</v>
      </c>
      <c r="AC9" s="21">
        <v>0</v>
      </c>
      <c r="AD9" s="6">
        <v>0</v>
      </c>
      <c r="AE9" s="21">
        <v>52</v>
      </c>
      <c r="AF9" s="6">
        <v>0</v>
      </c>
      <c r="AG9" s="21">
        <v>0</v>
      </c>
      <c r="AH9" s="6">
        <v>0</v>
      </c>
      <c r="AI9" s="21">
        <v>0</v>
      </c>
      <c r="AJ9" s="6">
        <v>0</v>
      </c>
      <c r="AK9" s="21">
        <v>0</v>
      </c>
      <c r="AL9" s="6">
        <v>0</v>
      </c>
      <c r="AM9" s="21">
        <v>0</v>
      </c>
      <c r="AN9" s="6">
        <v>0</v>
      </c>
      <c r="AO9" s="21">
        <v>0</v>
      </c>
      <c r="AP9" s="6">
        <v>0</v>
      </c>
      <c r="AQ9" s="21">
        <v>0</v>
      </c>
      <c r="AR9" s="6">
        <v>0</v>
      </c>
      <c r="AS9" s="21">
        <v>0</v>
      </c>
      <c r="AT9" s="6">
        <v>0</v>
      </c>
      <c r="AU9" s="21">
        <v>0</v>
      </c>
      <c r="AV9" s="6">
        <v>0</v>
      </c>
      <c r="AW9" s="21">
        <v>0</v>
      </c>
      <c r="AX9" s="6">
        <v>52</v>
      </c>
      <c r="AY9" s="21">
        <v>0</v>
      </c>
      <c r="AZ9" s="6">
        <v>0</v>
      </c>
      <c r="BA9" s="21">
        <v>0</v>
      </c>
      <c r="BB9" s="6">
        <v>0</v>
      </c>
      <c r="BC9" s="21">
        <v>0</v>
      </c>
      <c r="BD9" s="6">
        <v>0</v>
      </c>
      <c r="BE9" s="21">
        <v>0</v>
      </c>
      <c r="BF9" s="6">
        <v>0</v>
      </c>
      <c r="BG9" s="21">
        <v>0</v>
      </c>
      <c r="BH9" s="6">
        <v>0</v>
      </c>
      <c r="BI9" s="21">
        <v>0</v>
      </c>
      <c r="BJ9" s="6">
        <v>0</v>
      </c>
      <c r="BK9" s="21">
        <v>0</v>
      </c>
      <c r="BL9" s="6">
        <v>0</v>
      </c>
      <c r="BM9" s="21">
        <v>0</v>
      </c>
      <c r="BN9" s="6">
        <v>0</v>
      </c>
      <c r="BO9" s="24">
        <f t="shared" si="3"/>
        <v>0</v>
      </c>
      <c r="BP9" s="6">
        <v>14</v>
      </c>
      <c r="BQ9" s="6">
        <f t="shared" si="7"/>
        <v>728</v>
      </c>
      <c r="BR9" s="6">
        <f t="shared" si="8"/>
        <v>728</v>
      </c>
      <c r="BS9" s="6">
        <f t="shared" si="9"/>
        <v>0</v>
      </c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</row>
    <row r="10" spans="1:91" x14ac:dyDescent="0.2">
      <c r="A10" s="6" t="s">
        <v>59</v>
      </c>
      <c r="B10" s="6" t="s">
        <v>50</v>
      </c>
      <c r="C10" s="21">
        <f t="shared" si="0"/>
        <v>60</v>
      </c>
      <c r="D10" s="21">
        <f t="shared" si="1"/>
        <v>58</v>
      </c>
      <c r="E10" s="21">
        <f t="shared" si="2"/>
        <v>2</v>
      </c>
      <c r="F10" s="6" t="s">
        <v>60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21">
        <v>0</v>
      </c>
      <c r="Z10" s="6">
        <v>0</v>
      </c>
      <c r="AA10" s="21">
        <v>0</v>
      </c>
      <c r="AB10" s="6">
        <v>0</v>
      </c>
      <c r="AC10" s="21">
        <v>0</v>
      </c>
      <c r="AD10" s="6">
        <v>0</v>
      </c>
      <c r="AE10" s="21">
        <v>0</v>
      </c>
      <c r="AF10" s="6">
        <v>0</v>
      </c>
      <c r="AG10" s="21">
        <v>0</v>
      </c>
      <c r="AH10" s="6">
        <v>0</v>
      </c>
      <c r="AI10" s="21">
        <v>60</v>
      </c>
      <c r="AJ10" s="6">
        <v>0</v>
      </c>
      <c r="AK10" s="21">
        <v>0</v>
      </c>
      <c r="AL10" s="6">
        <v>0</v>
      </c>
      <c r="AM10" s="21">
        <v>0</v>
      </c>
      <c r="AN10" s="6">
        <v>0</v>
      </c>
      <c r="AO10" s="21">
        <v>0</v>
      </c>
      <c r="AP10" s="6">
        <v>0</v>
      </c>
      <c r="AQ10" s="21">
        <v>0</v>
      </c>
      <c r="AR10" s="6">
        <f>29+29</f>
        <v>58</v>
      </c>
      <c r="AS10" s="21">
        <v>0</v>
      </c>
      <c r="AT10" s="6">
        <v>0</v>
      </c>
      <c r="AU10" s="21">
        <v>0</v>
      </c>
      <c r="AV10" s="6">
        <v>0</v>
      </c>
      <c r="AW10" s="21">
        <v>0</v>
      </c>
      <c r="AX10" s="6">
        <v>0</v>
      </c>
      <c r="AY10" s="21">
        <v>0</v>
      </c>
      <c r="AZ10" s="6">
        <v>0</v>
      </c>
      <c r="BA10" s="21">
        <v>0</v>
      </c>
      <c r="BB10" s="6">
        <v>0</v>
      </c>
      <c r="BC10" s="21">
        <v>0</v>
      </c>
      <c r="BD10" s="6">
        <v>0</v>
      </c>
      <c r="BE10" s="21">
        <v>0</v>
      </c>
      <c r="BF10" s="6">
        <v>0</v>
      </c>
      <c r="BG10" s="21">
        <v>0</v>
      </c>
      <c r="BH10" s="6">
        <v>0</v>
      </c>
      <c r="BI10" s="21">
        <v>0</v>
      </c>
      <c r="BJ10" s="6">
        <v>0</v>
      </c>
      <c r="BK10" s="21">
        <v>0</v>
      </c>
      <c r="BL10" s="6">
        <v>0</v>
      </c>
      <c r="BM10" s="21">
        <v>0</v>
      </c>
      <c r="BN10" s="6">
        <v>0</v>
      </c>
      <c r="BO10" s="24">
        <f t="shared" si="3"/>
        <v>2</v>
      </c>
      <c r="BP10" s="6">
        <v>0</v>
      </c>
      <c r="BQ10" s="6">
        <f t="shared" si="7"/>
        <v>0</v>
      </c>
      <c r="BR10" s="6">
        <f t="shared" si="8"/>
        <v>0</v>
      </c>
      <c r="BS10" s="6">
        <f t="shared" si="9"/>
        <v>0</v>
      </c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</row>
    <row r="11" spans="1:91" x14ac:dyDescent="0.2">
      <c r="A11" s="6" t="s">
        <v>61</v>
      </c>
      <c r="B11" s="6" t="s">
        <v>50</v>
      </c>
      <c r="C11" s="21">
        <f t="shared" si="0"/>
        <v>3</v>
      </c>
      <c r="D11" s="21">
        <f t="shared" si="1"/>
        <v>3</v>
      </c>
      <c r="E11" s="21">
        <f t="shared" si="2"/>
        <v>0</v>
      </c>
      <c r="F11" s="6"/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21">
        <v>0</v>
      </c>
      <c r="Z11" s="6">
        <v>0</v>
      </c>
      <c r="AA11" s="21">
        <v>0</v>
      </c>
      <c r="AB11" s="6">
        <v>0</v>
      </c>
      <c r="AC11" s="21">
        <v>0</v>
      </c>
      <c r="AD11" s="6">
        <v>0</v>
      </c>
      <c r="AE11" s="21">
        <v>0</v>
      </c>
      <c r="AF11" s="6">
        <v>0</v>
      </c>
      <c r="AG11" s="21">
        <v>0</v>
      </c>
      <c r="AH11" s="6">
        <v>0</v>
      </c>
      <c r="AI11" s="21">
        <v>3</v>
      </c>
      <c r="AJ11" s="6">
        <v>0</v>
      </c>
      <c r="AK11" s="21">
        <v>0</v>
      </c>
      <c r="AL11" s="6">
        <v>0</v>
      </c>
      <c r="AM11" s="21">
        <v>0</v>
      </c>
      <c r="AN11" s="6">
        <v>0</v>
      </c>
      <c r="AO11" s="21">
        <v>0</v>
      </c>
      <c r="AP11" s="6">
        <v>0</v>
      </c>
      <c r="AQ11" s="21">
        <v>0</v>
      </c>
      <c r="AR11" s="6">
        <v>3</v>
      </c>
      <c r="AS11" s="21">
        <v>0</v>
      </c>
      <c r="AT11" s="6">
        <v>0</v>
      </c>
      <c r="AU11" s="21">
        <v>0</v>
      </c>
      <c r="AV11" s="6">
        <v>0</v>
      </c>
      <c r="AW11" s="21">
        <v>0</v>
      </c>
      <c r="AX11" s="6">
        <v>0</v>
      </c>
      <c r="AY11" s="21">
        <v>0</v>
      </c>
      <c r="AZ11" s="6">
        <v>0</v>
      </c>
      <c r="BA11" s="21">
        <v>0</v>
      </c>
      <c r="BB11" s="6">
        <v>0</v>
      </c>
      <c r="BC11" s="21">
        <v>0</v>
      </c>
      <c r="BD11" s="6">
        <v>0</v>
      </c>
      <c r="BE11" s="21">
        <v>0</v>
      </c>
      <c r="BF11" s="6">
        <v>0</v>
      </c>
      <c r="BG11" s="21">
        <v>0</v>
      </c>
      <c r="BH11" s="6">
        <v>0</v>
      </c>
      <c r="BI11" s="21">
        <v>0</v>
      </c>
      <c r="BJ11" s="6">
        <v>0</v>
      </c>
      <c r="BK11" s="21">
        <v>0</v>
      </c>
      <c r="BL11" s="6">
        <v>0</v>
      </c>
      <c r="BM11" s="21">
        <v>0</v>
      </c>
      <c r="BN11" s="6">
        <v>0</v>
      </c>
      <c r="BO11" s="24">
        <f t="shared" si="3"/>
        <v>0</v>
      </c>
      <c r="BP11" s="6">
        <v>0</v>
      </c>
      <c r="BQ11" s="6">
        <f t="shared" si="7"/>
        <v>0</v>
      </c>
      <c r="BR11" s="6">
        <f t="shared" si="8"/>
        <v>0</v>
      </c>
      <c r="BS11" s="6">
        <f t="shared" si="9"/>
        <v>0</v>
      </c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</row>
    <row r="12" spans="1:91" x14ac:dyDescent="0.2">
      <c r="A12" s="6" t="s">
        <v>62</v>
      </c>
      <c r="B12" s="6" t="s">
        <v>50</v>
      </c>
      <c r="C12" s="21">
        <f t="shared" si="0"/>
        <v>2</v>
      </c>
      <c r="D12" s="21">
        <f t="shared" si="1"/>
        <v>2</v>
      </c>
      <c r="E12" s="21">
        <f t="shared" si="2"/>
        <v>0</v>
      </c>
      <c r="F12" s="6"/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21">
        <v>0</v>
      </c>
      <c r="Z12" s="6">
        <v>0</v>
      </c>
      <c r="AA12" s="21">
        <v>0</v>
      </c>
      <c r="AB12" s="6">
        <v>0</v>
      </c>
      <c r="AC12" s="21">
        <v>0</v>
      </c>
      <c r="AD12" s="6">
        <v>0</v>
      </c>
      <c r="AE12" s="21">
        <v>0</v>
      </c>
      <c r="AF12" s="6">
        <v>0</v>
      </c>
      <c r="AG12" s="21">
        <v>0</v>
      </c>
      <c r="AH12" s="6">
        <v>0</v>
      </c>
      <c r="AI12" s="21">
        <v>2</v>
      </c>
      <c r="AJ12" s="6">
        <v>0</v>
      </c>
      <c r="AK12" s="21">
        <v>0</v>
      </c>
      <c r="AL12" s="6">
        <v>0</v>
      </c>
      <c r="AM12" s="21">
        <v>0</v>
      </c>
      <c r="AN12" s="6">
        <v>0</v>
      </c>
      <c r="AO12" s="21">
        <v>0</v>
      </c>
      <c r="AP12" s="6">
        <v>0</v>
      </c>
      <c r="AQ12" s="21">
        <v>0</v>
      </c>
      <c r="AR12" s="6">
        <v>2</v>
      </c>
      <c r="AS12" s="21">
        <v>0</v>
      </c>
      <c r="AT12" s="6">
        <v>0</v>
      </c>
      <c r="AU12" s="21">
        <v>0</v>
      </c>
      <c r="AV12" s="6">
        <v>0</v>
      </c>
      <c r="AW12" s="21">
        <v>0</v>
      </c>
      <c r="AX12" s="6">
        <v>0</v>
      </c>
      <c r="AY12" s="21">
        <v>0</v>
      </c>
      <c r="AZ12" s="6">
        <v>0</v>
      </c>
      <c r="BA12" s="21">
        <v>0</v>
      </c>
      <c r="BB12" s="6">
        <v>0</v>
      </c>
      <c r="BC12" s="21">
        <v>0</v>
      </c>
      <c r="BD12" s="6">
        <v>0</v>
      </c>
      <c r="BE12" s="21">
        <v>0</v>
      </c>
      <c r="BF12" s="6">
        <v>0</v>
      </c>
      <c r="BG12" s="21">
        <v>0</v>
      </c>
      <c r="BH12" s="6">
        <v>0</v>
      </c>
      <c r="BI12" s="21">
        <v>0</v>
      </c>
      <c r="BJ12" s="6">
        <v>0</v>
      </c>
      <c r="BK12" s="21">
        <v>0</v>
      </c>
      <c r="BL12" s="6">
        <v>0</v>
      </c>
      <c r="BM12" s="21">
        <v>0</v>
      </c>
      <c r="BN12" s="6">
        <v>0</v>
      </c>
      <c r="BO12" s="24">
        <f t="shared" si="3"/>
        <v>0</v>
      </c>
      <c r="BP12" s="6">
        <v>0</v>
      </c>
      <c r="BQ12" s="6">
        <f t="shared" si="7"/>
        <v>0</v>
      </c>
      <c r="BR12" s="6">
        <f t="shared" si="8"/>
        <v>0</v>
      </c>
      <c r="BS12" s="6">
        <f t="shared" si="9"/>
        <v>0</v>
      </c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</row>
    <row r="13" spans="1:91" x14ac:dyDescent="0.2">
      <c r="A13" s="6" t="s">
        <v>63</v>
      </c>
      <c r="B13" s="6" t="s">
        <v>50</v>
      </c>
      <c r="C13" s="21">
        <f t="shared" si="0"/>
        <v>3</v>
      </c>
      <c r="D13" s="21">
        <f t="shared" si="1"/>
        <v>3</v>
      </c>
      <c r="E13" s="21">
        <f t="shared" si="2"/>
        <v>0</v>
      </c>
      <c r="F13" s="6"/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21">
        <v>0</v>
      </c>
      <c r="Z13" s="6">
        <v>0</v>
      </c>
      <c r="AA13" s="21">
        <v>0</v>
      </c>
      <c r="AB13" s="6">
        <v>0</v>
      </c>
      <c r="AC13" s="21">
        <v>0</v>
      </c>
      <c r="AD13" s="6">
        <v>0</v>
      </c>
      <c r="AE13" s="21">
        <v>0</v>
      </c>
      <c r="AF13" s="6">
        <v>0</v>
      </c>
      <c r="AG13" s="21">
        <v>0</v>
      </c>
      <c r="AH13" s="6">
        <v>0</v>
      </c>
      <c r="AI13" s="21">
        <v>3</v>
      </c>
      <c r="AJ13" s="6">
        <v>0</v>
      </c>
      <c r="AK13" s="21">
        <v>0</v>
      </c>
      <c r="AL13" s="6">
        <v>0</v>
      </c>
      <c r="AM13" s="21">
        <v>0</v>
      </c>
      <c r="AN13" s="6">
        <v>0</v>
      </c>
      <c r="AO13" s="21">
        <v>0</v>
      </c>
      <c r="AP13" s="6">
        <v>0</v>
      </c>
      <c r="AQ13" s="21">
        <v>0</v>
      </c>
      <c r="AR13" s="6">
        <v>3</v>
      </c>
      <c r="AS13" s="21">
        <v>0</v>
      </c>
      <c r="AT13" s="6">
        <v>0</v>
      </c>
      <c r="AU13" s="21">
        <v>0</v>
      </c>
      <c r="AV13" s="6">
        <v>0</v>
      </c>
      <c r="AW13" s="21">
        <v>0</v>
      </c>
      <c r="AX13" s="6">
        <v>0</v>
      </c>
      <c r="AY13" s="21">
        <v>0</v>
      </c>
      <c r="AZ13" s="6">
        <v>0</v>
      </c>
      <c r="BA13" s="21">
        <v>0</v>
      </c>
      <c r="BB13" s="6">
        <v>0</v>
      </c>
      <c r="BC13" s="21">
        <v>0</v>
      </c>
      <c r="BD13" s="6">
        <v>0</v>
      </c>
      <c r="BE13" s="21">
        <v>0</v>
      </c>
      <c r="BF13" s="6">
        <v>0</v>
      </c>
      <c r="BG13" s="21">
        <v>0</v>
      </c>
      <c r="BH13" s="6">
        <v>0</v>
      </c>
      <c r="BI13" s="21">
        <v>0</v>
      </c>
      <c r="BJ13" s="6">
        <v>0</v>
      </c>
      <c r="BK13" s="21">
        <v>0</v>
      </c>
      <c r="BL13" s="6">
        <v>0</v>
      </c>
      <c r="BM13" s="21">
        <v>0</v>
      </c>
      <c r="BN13" s="6">
        <v>0</v>
      </c>
      <c r="BO13" s="24">
        <f t="shared" si="3"/>
        <v>0</v>
      </c>
      <c r="BP13" s="6">
        <v>0</v>
      </c>
      <c r="BQ13" s="6">
        <f t="shared" si="7"/>
        <v>0</v>
      </c>
      <c r="BR13" s="6">
        <f t="shared" si="8"/>
        <v>0</v>
      </c>
      <c r="BS13" s="6">
        <f t="shared" si="9"/>
        <v>0</v>
      </c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</row>
    <row r="14" spans="1:91" x14ac:dyDescent="0.2">
      <c r="A14" s="6" t="s">
        <v>64</v>
      </c>
      <c r="B14" s="6" t="s">
        <v>50</v>
      </c>
      <c r="C14" s="21">
        <f t="shared" si="0"/>
        <v>2</v>
      </c>
      <c r="D14" s="21">
        <f t="shared" si="1"/>
        <v>2</v>
      </c>
      <c r="E14" s="21">
        <f t="shared" si="2"/>
        <v>0</v>
      </c>
      <c r="F14" s="6"/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21">
        <v>0</v>
      </c>
      <c r="Z14" s="6">
        <v>0</v>
      </c>
      <c r="AA14" s="21">
        <v>0</v>
      </c>
      <c r="AB14" s="6">
        <v>0</v>
      </c>
      <c r="AC14" s="21">
        <v>0</v>
      </c>
      <c r="AD14" s="6">
        <v>0</v>
      </c>
      <c r="AE14" s="21">
        <v>0</v>
      </c>
      <c r="AF14" s="6">
        <v>0</v>
      </c>
      <c r="AG14" s="21">
        <v>0</v>
      </c>
      <c r="AH14" s="6">
        <v>0</v>
      </c>
      <c r="AI14" s="21">
        <v>2</v>
      </c>
      <c r="AJ14" s="6">
        <v>0</v>
      </c>
      <c r="AK14" s="21">
        <v>0</v>
      </c>
      <c r="AL14" s="6">
        <v>0</v>
      </c>
      <c r="AM14" s="21">
        <v>0</v>
      </c>
      <c r="AN14" s="6">
        <v>0</v>
      </c>
      <c r="AO14" s="21">
        <v>0</v>
      </c>
      <c r="AP14" s="6">
        <v>0</v>
      </c>
      <c r="AQ14" s="21">
        <v>0</v>
      </c>
      <c r="AR14" s="6">
        <v>2</v>
      </c>
      <c r="AS14" s="21">
        <v>0</v>
      </c>
      <c r="AT14" s="6">
        <v>0</v>
      </c>
      <c r="AU14" s="21">
        <v>0</v>
      </c>
      <c r="AV14" s="6">
        <v>0</v>
      </c>
      <c r="AW14" s="21">
        <v>0</v>
      </c>
      <c r="AX14" s="6">
        <v>0</v>
      </c>
      <c r="AY14" s="21">
        <v>0</v>
      </c>
      <c r="AZ14" s="6">
        <v>0</v>
      </c>
      <c r="BA14" s="21">
        <v>0</v>
      </c>
      <c r="BB14" s="6">
        <v>0</v>
      </c>
      <c r="BC14" s="21">
        <v>0</v>
      </c>
      <c r="BD14" s="6">
        <v>0</v>
      </c>
      <c r="BE14" s="21">
        <v>0</v>
      </c>
      <c r="BF14" s="6">
        <v>0</v>
      </c>
      <c r="BG14" s="21">
        <v>0</v>
      </c>
      <c r="BH14" s="6">
        <v>0</v>
      </c>
      <c r="BI14" s="21">
        <v>0</v>
      </c>
      <c r="BJ14" s="6">
        <v>0</v>
      </c>
      <c r="BK14" s="21">
        <v>0</v>
      </c>
      <c r="BL14" s="6">
        <v>0</v>
      </c>
      <c r="BM14" s="21">
        <v>0</v>
      </c>
      <c r="BN14" s="6">
        <v>0</v>
      </c>
      <c r="BO14" s="24">
        <f t="shared" si="3"/>
        <v>0</v>
      </c>
      <c r="BP14" s="6">
        <v>0</v>
      </c>
      <c r="BQ14" s="6">
        <f t="shared" si="7"/>
        <v>0</v>
      </c>
      <c r="BR14" s="6">
        <f t="shared" si="8"/>
        <v>0</v>
      </c>
      <c r="BS14" s="6">
        <f t="shared" si="9"/>
        <v>0</v>
      </c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</row>
    <row r="15" spans="1:91" x14ac:dyDescent="0.2">
      <c r="A15" s="6" t="s">
        <v>65</v>
      </c>
      <c r="B15" s="6" t="s">
        <v>50</v>
      </c>
      <c r="C15" s="21">
        <f t="shared" si="0"/>
        <v>12</v>
      </c>
      <c r="D15" s="21">
        <f t="shared" si="1"/>
        <v>12</v>
      </c>
      <c r="E15" s="21">
        <f t="shared" si="2"/>
        <v>0</v>
      </c>
      <c r="F15" s="6"/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21">
        <v>0</v>
      </c>
      <c r="Z15" s="6">
        <v>0</v>
      </c>
      <c r="AA15" s="21">
        <v>0</v>
      </c>
      <c r="AB15" s="6">
        <v>0</v>
      </c>
      <c r="AC15" s="21">
        <v>0</v>
      </c>
      <c r="AD15" s="6">
        <v>0</v>
      </c>
      <c r="AE15" s="21">
        <v>0</v>
      </c>
      <c r="AF15" s="6">
        <v>0</v>
      </c>
      <c r="AG15" s="21">
        <v>0</v>
      </c>
      <c r="AH15" s="6">
        <v>0</v>
      </c>
      <c r="AI15" s="21">
        <v>12</v>
      </c>
      <c r="AJ15" s="6">
        <v>0</v>
      </c>
      <c r="AK15" s="21">
        <v>0</v>
      </c>
      <c r="AL15" s="6">
        <v>0</v>
      </c>
      <c r="AM15" s="21">
        <v>0</v>
      </c>
      <c r="AN15" s="6">
        <v>0</v>
      </c>
      <c r="AO15" s="21">
        <v>0</v>
      </c>
      <c r="AP15" s="6">
        <v>0</v>
      </c>
      <c r="AQ15" s="21">
        <v>0</v>
      </c>
      <c r="AR15" s="6">
        <v>12</v>
      </c>
      <c r="AS15" s="21">
        <v>0</v>
      </c>
      <c r="AT15" s="6">
        <v>0</v>
      </c>
      <c r="AU15" s="21">
        <v>0</v>
      </c>
      <c r="AV15" s="6">
        <v>0</v>
      </c>
      <c r="AW15" s="21">
        <v>0</v>
      </c>
      <c r="AX15" s="6">
        <v>0</v>
      </c>
      <c r="AY15" s="21">
        <v>0</v>
      </c>
      <c r="AZ15" s="6">
        <v>0</v>
      </c>
      <c r="BA15" s="21">
        <v>0</v>
      </c>
      <c r="BB15" s="6">
        <v>0</v>
      </c>
      <c r="BC15" s="21">
        <v>0</v>
      </c>
      <c r="BD15" s="6">
        <v>0</v>
      </c>
      <c r="BE15" s="21">
        <v>0</v>
      </c>
      <c r="BF15" s="6">
        <v>0</v>
      </c>
      <c r="BG15" s="21">
        <v>0</v>
      </c>
      <c r="BH15" s="6">
        <v>0</v>
      </c>
      <c r="BI15" s="21">
        <v>0</v>
      </c>
      <c r="BJ15" s="6">
        <v>0</v>
      </c>
      <c r="BK15" s="21">
        <v>0</v>
      </c>
      <c r="BL15" s="6">
        <v>0</v>
      </c>
      <c r="BM15" s="21">
        <v>0</v>
      </c>
      <c r="BN15" s="6">
        <v>0</v>
      </c>
      <c r="BO15" s="24">
        <f t="shared" si="3"/>
        <v>0</v>
      </c>
      <c r="BP15" s="6">
        <v>0</v>
      </c>
      <c r="BQ15" s="6">
        <f t="shared" si="7"/>
        <v>0</v>
      </c>
      <c r="BR15" s="6">
        <f t="shared" si="8"/>
        <v>0</v>
      </c>
      <c r="BS15" s="6">
        <f t="shared" si="9"/>
        <v>0</v>
      </c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</row>
    <row r="16" spans="1:91" x14ac:dyDescent="0.2">
      <c r="A16" s="6" t="s">
        <v>66</v>
      </c>
      <c r="B16" s="6" t="s">
        <v>50</v>
      </c>
      <c r="C16" s="21">
        <f t="shared" si="0"/>
        <v>2</v>
      </c>
      <c r="D16" s="21">
        <f t="shared" si="1"/>
        <v>2</v>
      </c>
      <c r="E16" s="21">
        <f t="shared" si="2"/>
        <v>0</v>
      </c>
      <c r="F16" s="6"/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21">
        <v>0</v>
      </c>
      <c r="Z16" s="6">
        <v>0</v>
      </c>
      <c r="AA16" s="21">
        <v>0</v>
      </c>
      <c r="AB16" s="6">
        <v>0</v>
      </c>
      <c r="AC16" s="21">
        <v>0</v>
      </c>
      <c r="AD16" s="6">
        <v>0</v>
      </c>
      <c r="AE16" s="21">
        <v>0</v>
      </c>
      <c r="AF16" s="6">
        <v>0</v>
      </c>
      <c r="AG16" s="21">
        <v>0</v>
      </c>
      <c r="AH16" s="6">
        <v>0</v>
      </c>
      <c r="AI16" s="21">
        <v>2</v>
      </c>
      <c r="AJ16" s="6">
        <v>0</v>
      </c>
      <c r="AK16" s="21">
        <v>0</v>
      </c>
      <c r="AL16" s="6">
        <v>0</v>
      </c>
      <c r="AM16" s="21">
        <v>0</v>
      </c>
      <c r="AN16" s="6">
        <v>0</v>
      </c>
      <c r="AO16" s="21">
        <v>0</v>
      </c>
      <c r="AP16" s="6">
        <v>0</v>
      </c>
      <c r="AQ16" s="21">
        <v>0</v>
      </c>
      <c r="AR16" s="6">
        <v>2</v>
      </c>
      <c r="AS16" s="21">
        <v>0</v>
      </c>
      <c r="AT16" s="6">
        <v>0</v>
      </c>
      <c r="AU16" s="21">
        <v>0</v>
      </c>
      <c r="AV16" s="6">
        <v>0</v>
      </c>
      <c r="AW16" s="21">
        <v>0</v>
      </c>
      <c r="AX16" s="6">
        <v>0</v>
      </c>
      <c r="AY16" s="21">
        <v>0</v>
      </c>
      <c r="AZ16" s="6">
        <v>0</v>
      </c>
      <c r="BA16" s="21">
        <v>0</v>
      </c>
      <c r="BB16" s="6">
        <v>0</v>
      </c>
      <c r="BC16" s="21">
        <v>0</v>
      </c>
      <c r="BD16" s="6">
        <v>0</v>
      </c>
      <c r="BE16" s="21">
        <v>0</v>
      </c>
      <c r="BF16" s="6">
        <v>0</v>
      </c>
      <c r="BG16" s="21">
        <v>0</v>
      </c>
      <c r="BH16" s="6">
        <v>0</v>
      </c>
      <c r="BI16" s="21">
        <v>0</v>
      </c>
      <c r="BJ16" s="6">
        <v>0</v>
      </c>
      <c r="BK16" s="21">
        <v>0</v>
      </c>
      <c r="BL16" s="6">
        <v>0</v>
      </c>
      <c r="BM16" s="21">
        <v>0</v>
      </c>
      <c r="BN16" s="6">
        <v>0</v>
      </c>
      <c r="BO16" s="24">
        <f t="shared" si="3"/>
        <v>0</v>
      </c>
      <c r="BP16" s="6">
        <v>0</v>
      </c>
      <c r="BQ16" s="6">
        <f t="shared" si="7"/>
        <v>0</v>
      </c>
      <c r="BR16" s="6">
        <f t="shared" si="8"/>
        <v>0</v>
      </c>
      <c r="BS16" s="6">
        <f t="shared" si="9"/>
        <v>0</v>
      </c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</row>
    <row r="17" spans="1:91" x14ac:dyDescent="0.2">
      <c r="A17" s="6" t="s">
        <v>67</v>
      </c>
      <c r="B17" s="6" t="s">
        <v>50</v>
      </c>
      <c r="C17" s="21">
        <f t="shared" si="0"/>
        <v>1</v>
      </c>
      <c r="D17" s="21">
        <f t="shared" si="1"/>
        <v>1</v>
      </c>
      <c r="E17" s="21">
        <f t="shared" si="2"/>
        <v>0</v>
      </c>
      <c r="F17" s="6"/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21">
        <v>0</v>
      </c>
      <c r="Z17" s="6">
        <v>0</v>
      </c>
      <c r="AA17" s="21">
        <v>0</v>
      </c>
      <c r="AB17" s="6">
        <v>0</v>
      </c>
      <c r="AC17" s="21">
        <v>0</v>
      </c>
      <c r="AD17" s="6">
        <v>0</v>
      </c>
      <c r="AE17" s="21">
        <v>0</v>
      </c>
      <c r="AF17" s="6">
        <v>0</v>
      </c>
      <c r="AG17" s="21">
        <v>0</v>
      </c>
      <c r="AH17" s="6">
        <v>0</v>
      </c>
      <c r="AI17" s="21">
        <v>1</v>
      </c>
      <c r="AJ17" s="6">
        <v>0</v>
      </c>
      <c r="AK17" s="21">
        <v>0</v>
      </c>
      <c r="AL17" s="6">
        <v>0</v>
      </c>
      <c r="AM17" s="21">
        <v>0</v>
      </c>
      <c r="AN17" s="6">
        <v>0</v>
      </c>
      <c r="AO17" s="21">
        <v>0</v>
      </c>
      <c r="AP17" s="6">
        <v>0</v>
      </c>
      <c r="AQ17" s="21">
        <v>0</v>
      </c>
      <c r="AR17" s="6">
        <v>1</v>
      </c>
      <c r="AS17" s="21">
        <v>0</v>
      </c>
      <c r="AT17" s="6">
        <v>0</v>
      </c>
      <c r="AU17" s="21">
        <v>0</v>
      </c>
      <c r="AV17" s="6">
        <v>0</v>
      </c>
      <c r="AW17" s="21">
        <v>0</v>
      </c>
      <c r="AX17" s="6">
        <v>0</v>
      </c>
      <c r="AY17" s="21">
        <v>0</v>
      </c>
      <c r="AZ17" s="6">
        <v>0</v>
      </c>
      <c r="BA17" s="21">
        <v>0</v>
      </c>
      <c r="BB17" s="6">
        <v>0</v>
      </c>
      <c r="BC17" s="21">
        <v>0</v>
      </c>
      <c r="BD17" s="6">
        <v>0</v>
      </c>
      <c r="BE17" s="21">
        <v>0</v>
      </c>
      <c r="BF17" s="6">
        <v>0</v>
      </c>
      <c r="BG17" s="21">
        <v>0</v>
      </c>
      <c r="BH17" s="6">
        <v>0</v>
      </c>
      <c r="BI17" s="21">
        <v>0</v>
      </c>
      <c r="BJ17" s="6">
        <v>0</v>
      </c>
      <c r="BK17" s="21">
        <v>0</v>
      </c>
      <c r="BL17" s="6">
        <v>0</v>
      </c>
      <c r="BM17" s="21">
        <v>0</v>
      </c>
      <c r="BN17" s="6">
        <v>0</v>
      </c>
      <c r="BO17" s="24">
        <f t="shared" si="3"/>
        <v>0</v>
      </c>
      <c r="BP17" s="6">
        <v>0</v>
      </c>
      <c r="BQ17" s="6">
        <f t="shared" si="7"/>
        <v>0</v>
      </c>
      <c r="BR17" s="6">
        <f t="shared" si="8"/>
        <v>0</v>
      </c>
      <c r="BS17" s="6">
        <f t="shared" si="9"/>
        <v>0</v>
      </c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</row>
    <row r="18" spans="1:91" ht="15.75" customHeight="1" x14ac:dyDescent="0.2">
      <c r="A18" s="6" t="s">
        <v>68</v>
      </c>
      <c r="B18" s="6" t="s">
        <v>50</v>
      </c>
      <c r="C18" s="6">
        <f t="shared" si="0"/>
        <v>3600</v>
      </c>
      <c r="D18" s="21">
        <f t="shared" si="1"/>
        <v>0</v>
      </c>
      <c r="E18" s="21">
        <f t="shared" si="2"/>
        <v>3600</v>
      </c>
      <c r="F18" s="6" t="s">
        <v>20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3600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0</v>
      </c>
      <c r="BA18" s="6">
        <v>0</v>
      </c>
      <c r="BB18" s="6">
        <v>0</v>
      </c>
      <c r="BC18" s="6">
        <v>0</v>
      </c>
      <c r="BD18" s="6">
        <v>0</v>
      </c>
      <c r="BE18" s="6">
        <v>0</v>
      </c>
      <c r="BF18" s="6">
        <v>0</v>
      </c>
      <c r="BG18" s="6">
        <v>0</v>
      </c>
      <c r="BH18" s="6">
        <v>0</v>
      </c>
      <c r="BI18" s="6">
        <v>0</v>
      </c>
      <c r="BJ18" s="6">
        <v>0</v>
      </c>
      <c r="BK18" s="6">
        <v>0</v>
      </c>
      <c r="BL18" s="6">
        <v>0</v>
      </c>
      <c r="BM18" s="6">
        <v>0</v>
      </c>
      <c r="BN18" s="6">
        <v>0</v>
      </c>
      <c r="BO18" s="2">
        <f t="shared" si="3"/>
        <v>3600</v>
      </c>
      <c r="BP18" s="6">
        <v>0</v>
      </c>
      <c r="BQ18" s="6">
        <f t="shared" si="7"/>
        <v>0</v>
      </c>
      <c r="BR18" s="6">
        <f t="shared" si="8"/>
        <v>0</v>
      </c>
      <c r="BS18" s="6">
        <f t="shared" si="9"/>
        <v>0</v>
      </c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</row>
    <row r="19" spans="1:91" ht="15.75" customHeight="1" x14ac:dyDescent="0.2">
      <c r="A19" s="6" t="s">
        <v>69</v>
      </c>
      <c r="B19" s="6" t="s">
        <v>50</v>
      </c>
      <c r="C19" s="6">
        <f t="shared" si="0"/>
        <v>2940</v>
      </c>
      <c r="D19" s="21">
        <f t="shared" si="1"/>
        <v>0</v>
      </c>
      <c r="E19" s="21">
        <f t="shared" si="2"/>
        <v>2940</v>
      </c>
      <c r="F19" s="6" t="s">
        <v>16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2940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0</v>
      </c>
      <c r="BA19" s="6">
        <v>0</v>
      </c>
      <c r="BB19" s="6">
        <v>0</v>
      </c>
      <c r="BC19" s="6">
        <v>0</v>
      </c>
      <c r="BD19" s="6">
        <v>0</v>
      </c>
      <c r="BE19" s="6">
        <v>0</v>
      </c>
      <c r="BF19" s="6">
        <v>0</v>
      </c>
      <c r="BG19" s="6">
        <v>0</v>
      </c>
      <c r="BH19" s="6">
        <v>0</v>
      </c>
      <c r="BI19" s="6">
        <v>0</v>
      </c>
      <c r="BJ19" s="6">
        <v>0</v>
      </c>
      <c r="BK19" s="6">
        <v>0</v>
      </c>
      <c r="BL19" s="6">
        <v>0</v>
      </c>
      <c r="BM19" s="6">
        <v>0</v>
      </c>
      <c r="BN19" s="6">
        <v>0</v>
      </c>
      <c r="BO19" s="2">
        <f t="shared" si="3"/>
        <v>2940</v>
      </c>
      <c r="BP19" s="6">
        <v>0</v>
      </c>
      <c r="BQ19" s="6">
        <f t="shared" si="7"/>
        <v>0</v>
      </c>
      <c r="BR19" s="6">
        <f t="shared" si="8"/>
        <v>0</v>
      </c>
      <c r="BS19" s="6">
        <f t="shared" si="9"/>
        <v>0</v>
      </c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</row>
    <row r="20" spans="1:91" ht="15.75" customHeight="1" x14ac:dyDescent="0.2">
      <c r="A20" s="6" t="s">
        <v>70</v>
      </c>
      <c r="B20" s="6" t="s">
        <v>50</v>
      </c>
      <c r="C20" s="6">
        <f t="shared" si="0"/>
        <v>4776</v>
      </c>
      <c r="D20" s="21">
        <f t="shared" si="1"/>
        <v>0</v>
      </c>
      <c r="E20" s="21">
        <f t="shared" si="2"/>
        <v>4776</v>
      </c>
      <c r="F20" s="6" t="s">
        <v>16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f>4776</f>
        <v>4776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0</v>
      </c>
      <c r="BA20" s="6">
        <v>0</v>
      </c>
      <c r="BB20" s="6">
        <v>0</v>
      </c>
      <c r="BC20" s="6">
        <v>0</v>
      </c>
      <c r="BD20" s="6">
        <v>0</v>
      </c>
      <c r="BE20" s="6">
        <v>0</v>
      </c>
      <c r="BF20" s="6">
        <v>0</v>
      </c>
      <c r="BG20" s="6">
        <v>0</v>
      </c>
      <c r="BH20" s="6">
        <v>0</v>
      </c>
      <c r="BI20" s="6">
        <v>0</v>
      </c>
      <c r="BJ20" s="6">
        <v>0</v>
      </c>
      <c r="BK20" s="6">
        <v>0</v>
      </c>
      <c r="BL20" s="6">
        <v>0</v>
      </c>
      <c r="BM20" s="6">
        <v>0</v>
      </c>
      <c r="BN20" s="6">
        <v>0</v>
      </c>
      <c r="BO20" s="2">
        <f t="shared" si="3"/>
        <v>4776</v>
      </c>
      <c r="BP20" s="6">
        <v>0</v>
      </c>
      <c r="BQ20" s="6">
        <f t="shared" si="7"/>
        <v>0</v>
      </c>
      <c r="BR20" s="6">
        <f t="shared" si="8"/>
        <v>0</v>
      </c>
      <c r="BS20" s="6">
        <f t="shared" si="9"/>
        <v>0</v>
      </c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</row>
    <row r="21" spans="1:91" ht="15.75" customHeight="1" x14ac:dyDescent="0.2">
      <c r="A21" s="6" t="s">
        <v>71</v>
      </c>
      <c r="B21" s="6" t="s">
        <v>50</v>
      </c>
      <c r="C21" s="6">
        <f t="shared" si="0"/>
        <v>30336</v>
      </c>
      <c r="D21" s="21">
        <f t="shared" si="1"/>
        <v>0</v>
      </c>
      <c r="E21" s="21">
        <f t="shared" si="2"/>
        <v>30336</v>
      </c>
      <c r="F21" s="6" t="s">
        <v>16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f>15600+4848+8448+1440</f>
        <v>30336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0</v>
      </c>
      <c r="BA21" s="6">
        <v>0</v>
      </c>
      <c r="BB21" s="6">
        <v>0</v>
      </c>
      <c r="BC21" s="6">
        <v>0</v>
      </c>
      <c r="BD21" s="6">
        <v>0</v>
      </c>
      <c r="BE21" s="6">
        <v>0</v>
      </c>
      <c r="BF21" s="6">
        <v>0</v>
      </c>
      <c r="BG21" s="6">
        <v>0</v>
      </c>
      <c r="BH21" s="6">
        <v>0</v>
      </c>
      <c r="BI21" s="6">
        <v>0</v>
      </c>
      <c r="BJ21" s="6">
        <v>0</v>
      </c>
      <c r="BK21" s="6">
        <v>0</v>
      </c>
      <c r="BL21" s="6">
        <v>0</v>
      </c>
      <c r="BM21" s="6">
        <v>0</v>
      </c>
      <c r="BN21" s="6">
        <v>0</v>
      </c>
      <c r="BO21" s="2">
        <f t="shared" si="3"/>
        <v>30336</v>
      </c>
      <c r="BP21" s="6">
        <v>0</v>
      </c>
      <c r="BQ21" s="6">
        <f t="shared" si="7"/>
        <v>0</v>
      </c>
      <c r="BR21" s="6">
        <f t="shared" si="8"/>
        <v>0</v>
      </c>
      <c r="BS21" s="6">
        <f t="shared" si="9"/>
        <v>0</v>
      </c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</row>
    <row r="22" spans="1:91" ht="15.75" customHeight="1" x14ac:dyDescent="0.2">
      <c r="A22" s="6" t="s">
        <v>72</v>
      </c>
      <c r="B22" s="6" t="s">
        <v>50</v>
      </c>
      <c r="C22" s="6">
        <f t="shared" si="0"/>
        <v>480</v>
      </c>
      <c r="D22" s="21">
        <f t="shared" si="1"/>
        <v>0</v>
      </c>
      <c r="E22" s="21">
        <f t="shared" si="2"/>
        <v>480</v>
      </c>
      <c r="F22" s="6" t="s">
        <v>16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480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0</v>
      </c>
      <c r="AZ22" s="6">
        <v>0</v>
      </c>
      <c r="BA22" s="6">
        <v>0</v>
      </c>
      <c r="BB22" s="6">
        <v>0</v>
      </c>
      <c r="BC22" s="6">
        <v>0</v>
      </c>
      <c r="BD22" s="6">
        <v>0</v>
      </c>
      <c r="BE22" s="6">
        <v>0</v>
      </c>
      <c r="BF22" s="6">
        <v>0</v>
      </c>
      <c r="BG22" s="6">
        <v>0</v>
      </c>
      <c r="BH22" s="6">
        <v>0</v>
      </c>
      <c r="BI22" s="6">
        <v>0</v>
      </c>
      <c r="BJ22" s="6">
        <v>0</v>
      </c>
      <c r="BK22" s="6">
        <v>0</v>
      </c>
      <c r="BL22" s="6">
        <v>0</v>
      </c>
      <c r="BM22" s="6">
        <v>0</v>
      </c>
      <c r="BN22" s="6">
        <v>0</v>
      </c>
      <c r="BO22" s="2">
        <f t="shared" si="3"/>
        <v>480</v>
      </c>
      <c r="BP22" s="6">
        <v>0</v>
      </c>
      <c r="BQ22" s="6">
        <f t="shared" si="7"/>
        <v>0</v>
      </c>
      <c r="BR22" s="6">
        <f t="shared" si="8"/>
        <v>0</v>
      </c>
      <c r="BS22" s="6">
        <f t="shared" si="9"/>
        <v>0</v>
      </c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</row>
    <row r="23" spans="1:91" ht="15.75" customHeight="1" x14ac:dyDescent="0.2">
      <c r="A23" s="6" t="s">
        <v>73</v>
      </c>
      <c r="B23" s="6" t="s">
        <v>50</v>
      </c>
      <c r="C23" s="6">
        <f t="shared" si="0"/>
        <v>12288</v>
      </c>
      <c r="D23" s="21">
        <f t="shared" si="1"/>
        <v>0</v>
      </c>
      <c r="E23" s="21">
        <f t="shared" si="2"/>
        <v>12288</v>
      </c>
      <c r="F23" s="6" t="s">
        <v>16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12288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0</v>
      </c>
      <c r="BA23" s="6">
        <v>0</v>
      </c>
      <c r="BB23" s="6">
        <v>0</v>
      </c>
      <c r="BC23" s="6">
        <v>0</v>
      </c>
      <c r="BD23" s="6">
        <v>0</v>
      </c>
      <c r="BE23" s="6">
        <v>0</v>
      </c>
      <c r="BF23" s="6">
        <v>0</v>
      </c>
      <c r="BG23" s="6">
        <v>0</v>
      </c>
      <c r="BH23" s="6">
        <v>0</v>
      </c>
      <c r="BI23" s="6">
        <v>0</v>
      </c>
      <c r="BJ23" s="6">
        <v>0</v>
      </c>
      <c r="BK23" s="6">
        <v>0</v>
      </c>
      <c r="BL23" s="6">
        <v>0</v>
      </c>
      <c r="BM23" s="6">
        <v>0</v>
      </c>
      <c r="BN23" s="6">
        <v>0</v>
      </c>
      <c r="BO23" s="2">
        <f t="shared" si="3"/>
        <v>12288</v>
      </c>
      <c r="BP23" s="6">
        <v>0</v>
      </c>
      <c r="BQ23" s="6">
        <f t="shared" si="7"/>
        <v>0</v>
      </c>
      <c r="BR23" s="6">
        <f t="shared" si="8"/>
        <v>0</v>
      </c>
      <c r="BS23" s="6">
        <f t="shared" si="9"/>
        <v>0</v>
      </c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</row>
    <row r="24" spans="1:91" ht="15.75" customHeight="1" x14ac:dyDescent="0.2">
      <c r="A24" s="6" t="s">
        <v>74</v>
      </c>
      <c r="B24" s="6" t="s">
        <v>50</v>
      </c>
      <c r="C24" s="6">
        <f t="shared" si="0"/>
        <v>672</v>
      </c>
      <c r="D24" s="21">
        <f t="shared" si="1"/>
        <v>0</v>
      </c>
      <c r="E24" s="21">
        <f t="shared" si="2"/>
        <v>672</v>
      </c>
      <c r="F24" s="6" t="s">
        <v>16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672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0</v>
      </c>
      <c r="BA24" s="6">
        <v>0</v>
      </c>
      <c r="BB24" s="6">
        <v>0</v>
      </c>
      <c r="BC24" s="6">
        <v>0</v>
      </c>
      <c r="BD24" s="6">
        <v>0</v>
      </c>
      <c r="BE24" s="6">
        <v>0</v>
      </c>
      <c r="BF24" s="6">
        <v>0</v>
      </c>
      <c r="BG24" s="6">
        <v>0</v>
      </c>
      <c r="BH24" s="6">
        <v>0</v>
      </c>
      <c r="BI24" s="6">
        <v>0</v>
      </c>
      <c r="BJ24" s="6">
        <v>0</v>
      </c>
      <c r="BK24" s="6">
        <v>0</v>
      </c>
      <c r="BL24" s="6">
        <v>0</v>
      </c>
      <c r="BM24" s="6">
        <v>0</v>
      </c>
      <c r="BN24" s="6">
        <v>0</v>
      </c>
      <c r="BO24" s="2">
        <f t="shared" si="3"/>
        <v>672</v>
      </c>
      <c r="BP24" s="6">
        <v>0</v>
      </c>
      <c r="BQ24" s="6">
        <f t="shared" si="7"/>
        <v>0</v>
      </c>
      <c r="BR24" s="6">
        <f t="shared" si="8"/>
        <v>0</v>
      </c>
      <c r="BS24" s="6">
        <f t="shared" si="9"/>
        <v>0</v>
      </c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</row>
    <row r="25" spans="1:91" ht="15.75" customHeight="1" x14ac:dyDescent="0.2">
      <c r="A25" s="6" t="s">
        <v>75</v>
      </c>
      <c r="B25" s="6" t="s">
        <v>50</v>
      </c>
      <c r="C25" s="6">
        <f t="shared" si="0"/>
        <v>9120</v>
      </c>
      <c r="D25" s="21">
        <f t="shared" si="1"/>
        <v>0</v>
      </c>
      <c r="E25" s="21">
        <f t="shared" si="2"/>
        <v>9120</v>
      </c>
      <c r="F25" s="6" t="s">
        <v>16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2">
        <f>2496+6624</f>
        <v>9120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0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0</v>
      </c>
      <c r="BA25" s="6">
        <v>0</v>
      </c>
      <c r="BB25" s="6">
        <v>0</v>
      </c>
      <c r="BC25" s="6">
        <v>0</v>
      </c>
      <c r="BD25" s="6">
        <v>0</v>
      </c>
      <c r="BE25" s="6">
        <v>0</v>
      </c>
      <c r="BF25" s="6">
        <v>0</v>
      </c>
      <c r="BG25" s="6">
        <v>0</v>
      </c>
      <c r="BH25" s="6">
        <v>0</v>
      </c>
      <c r="BI25" s="6">
        <v>0</v>
      </c>
      <c r="BJ25" s="6">
        <v>0</v>
      </c>
      <c r="BK25" s="6">
        <v>0</v>
      </c>
      <c r="BL25" s="6">
        <v>0</v>
      </c>
      <c r="BM25" s="6">
        <v>0</v>
      </c>
      <c r="BN25" s="6">
        <v>0</v>
      </c>
      <c r="BO25" s="2">
        <f t="shared" si="3"/>
        <v>9120</v>
      </c>
      <c r="BP25" s="6">
        <v>0</v>
      </c>
      <c r="BQ25" s="6">
        <f t="shared" si="7"/>
        <v>0</v>
      </c>
      <c r="BR25" s="6">
        <f t="shared" si="8"/>
        <v>0</v>
      </c>
      <c r="BS25" s="6">
        <f t="shared" si="9"/>
        <v>0</v>
      </c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</row>
    <row r="26" spans="1:91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6"/>
      <c r="BE26" s="2"/>
      <c r="BF26" s="6"/>
      <c r="BG26" s="6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</row>
    <row r="27" spans="1:91" ht="15.7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</row>
    <row r="28" spans="1:91" ht="15.75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</row>
    <row r="29" spans="1:91" ht="15.75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</row>
    <row r="30" spans="1:91" ht="15.75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</row>
    <row r="31" spans="1:91" ht="15.7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</row>
    <row r="32" spans="1:91" ht="15.7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</row>
    <row r="33" spans="1:91" ht="15.7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</row>
    <row r="34" spans="1:91" ht="15.7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</row>
    <row r="35" spans="1:91" ht="15.7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</row>
    <row r="36" spans="1:91" ht="15.7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</row>
    <row r="37" spans="1:91" ht="15.7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</row>
    <row r="38" spans="1:91" ht="15.7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</row>
    <row r="39" spans="1:91" ht="15.7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</row>
    <row r="40" spans="1:91" ht="15.7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</row>
    <row r="41" spans="1:91" ht="15.7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</row>
    <row r="42" spans="1:91" ht="15.7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</row>
    <row r="43" spans="1:91" ht="15.7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</row>
    <row r="44" spans="1:91" ht="15.7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</row>
    <row r="45" spans="1:91" ht="15.7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</row>
    <row r="46" spans="1:91" ht="15.7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</row>
    <row r="47" spans="1:91" ht="15.7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</row>
    <row r="48" spans="1:91" ht="15.7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</row>
    <row r="49" spans="1:91" ht="15.7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</row>
    <row r="50" spans="1:91" ht="15.7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</row>
    <row r="51" spans="1:91" ht="15.7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</row>
    <row r="52" spans="1:91" ht="15.7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</row>
    <row r="53" spans="1:91" ht="15.7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</row>
    <row r="54" spans="1:91" ht="15.7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</row>
    <row r="55" spans="1:91" ht="15.7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</row>
    <row r="56" spans="1:91" ht="15.7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</row>
    <row r="57" spans="1:91" ht="15.7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</row>
    <row r="58" spans="1:91" ht="15.7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</row>
    <row r="59" spans="1:91" ht="15.7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</row>
    <row r="60" spans="1:91" ht="15.7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</row>
    <row r="61" spans="1:91" ht="15.7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</row>
    <row r="62" spans="1:91" ht="15.7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</row>
    <row r="63" spans="1:91" ht="15.7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</row>
    <row r="64" spans="1:91" ht="15.7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</row>
    <row r="65" spans="1:91" ht="15.7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</row>
    <row r="66" spans="1:91" ht="15.7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</row>
    <row r="67" spans="1:91" ht="15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</row>
    <row r="68" spans="1:91" ht="15.7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</row>
    <row r="69" spans="1:91" ht="15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</row>
    <row r="70" spans="1:91" ht="15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</row>
    <row r="71" spans="1:91" ht="15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</row>
    <row r="72" spans="1:91" ht="15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</row>
    <row r="73" spans="1:91" ht="15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</row>
    <row r="74" spans="1:91" ht="15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</row>
    <row r="75" spans="1:91" ht="15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</row>
    <row r="76" spans="1:91" ht="15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</row>
    <row r="77" spans="1:91" ht="15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</row>
    <row r="78" spans="1:91" ht="15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</row>
    <row r="79" spans="1:91" ht="15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</row>
    <row r="80" spans="1:91" ht="15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</row>
    <row r="81" spans="1:91" ht="15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</row>
    <row r="82" spans="1:91" ht="15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</row>
    <row r="83" spans="1:91" ht="15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</row>
    <row r="84" spans="1:91" ht="15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</row>
    <row r="85" spans="1:91" ht="15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</row>
    <row r="86" spans="1:91" ht="15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</row>
    <row r="87" spans="1:91" ht="15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</row>
    <row r="88" spans="1:91" ht="15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</row>
    <row r="89" spans="1:91" ht="15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</row>
    <row r="90" spans="1:91" ht="15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</row>
    <row r="91" spans="1:91" ht="15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</row>
    <row r="92" spans="1:91" ht="15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</row>
    <row r="93" spans="1:91" ht="15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</row>
    <row r="94" spans="1:91" ht="15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</row>
    <row r="95" spans="1:91" ht="15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</row>
    <row r="96" spans="1:91" ht="15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</row>
    <row r="97" spans="1:91" ht="15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</row>
    <row r="98" spans="1:91" ht="15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</row>
    <row r="99" spans="1:91" ht="15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</row>
    <row r="100" spans="1:91" ht="15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</row>
    <row r="101" spans="1:91" ht="15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</row>
    <row r="102" spans="1:91" ht="15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</row>
    <row r="103" spans="1:91" ht="15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</row>
    <row r="104" spans="1:91" ht="15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</row>
    <row r="105" spans="1:91" ht="15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</row>
    <row r="106" spans="1:91" ht="15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</row>
    <row r="107" spans="1:91" ht="15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</row>
    <row r="108" spans="1:91" ht="15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</row>
    <row r="109" spans="1:91" ht="15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</row>
    <row r="110" spans="1:91" ht="15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</row>
    <row r="111" spans="1:91" ht="15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</row>
    <row r="112" spans="1:91" ht="15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</row>
    <row r="113" spans="1:91" ht="15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</row>
    <row r="114" spans="1:91" ht="15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</row>
    <row r="115" spans="1:91" ht="15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</row>
    <row r="116" spans="1:91" ht="15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</row>
    <row r="117" spans="1:91" ht="15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</row>
    <row r="118" spans="1:91" ht="15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</row>
    <row r="119" spans="1:91" ht="15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</row>
    <row r="120" spans="1:91" ht="15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</row>
    <row r="121" spans="1:91" ht="15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</row>
    <row r="122" spans="1:91" ht="15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</row>
    <row r="123" spans="1:91" ht="15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</row>
    <row r="124" spans="1:91" ht="15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</row>
    <row r="125" spans="1:91" ht="15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</row>
    <row r="126" spans="1:91" ht="15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</row>
    <row r="127" spans="1:91" ht="15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</row>
    <row r="128" spans="1:91" ht="15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</row>
    <row r="129" spans="1:91" ht="15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</row>
    <row r="130" spans="1:91" ht="15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</row>
    <row r="131" spans="1:91" ht="15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</row>
    <row r="132" spans="1:91" ht="15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</row>
    <row r="133" spans="1:91" ht="15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</row>
    <row r="134" spans="1:91" ht="15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</row>
    <row r="135" spans="1:91" ht="15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</row>
    <row r="136" spans="1:91" ht="15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</row>
    <row r="137" spans="1:91" ht="15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</row>
    <row r="138" spans="1:91" ht="15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</row>
    <row r="139" spans="1:91" ht="15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</row>
    <row r="140" spans="1:91" ht="15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</row>
    <row r="141" spans="1:91" ht="15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</row>
    <row r="142" spans="1:91" ht="15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</row>
    <row r="143" spans="1:91" ht="15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</row>
    <row r="144" spans="1:91" ht="15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</row>
    <row r="145" spans="1:91" ht="15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</row>
    <row r="146" spans="1:91" ht="15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</row>
    <row r="147" spans="1:91" ht="15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</row>
    <row r="148" spans="1:91" ht="15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</row>
    <row r="149" spans="1:91" ht="15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</row>
    <row r="150" spans="1:91" ht="15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</row>
    <row r="151" spans="1:91" ht="15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</row>
    <row r="152" spans="1:91" ht="15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</row>
    <row r="153" spans="1:91" ht="15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</row>
    <row r="154" spans="1:91" ht="15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</row>
    <row r="155" spans="1:91" ht="15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</row>
    <row r="156" spans="1:91" ht="15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</row>
    <row r="157" spans="1:91" ht="15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</row>
    <row r="158" spans="1:91" ht="15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</row>
    <row r="159" spans="1:91" ht="15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</row>
    <row r="160" spans="1:91" ht="15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</row>
    <row r="161" spans="1:91" ht="15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</row>
    <row r="162" spans="1:91" ht="15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</row>
    <row r="163" spans="1:91" ht="15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</row>
    <row r="164" spans="1:91" ht="15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</row>
    <row r="165" spans="1:91" ht="15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</row>
    <row r="166" spans="1:91" ht="15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</row>
    <row r="167" spans="1:91" ht="15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</row>
    <row r="168" spans="1:91" ht="15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</row>
    <row r="169" spans="1:91" ht="15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</row>
    <row r="170" spans="1:91" ht="15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</row>
    <row r="171" spans="1:91" ht="15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</row>
    <row r="172" spans="1:91" ht="15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</row>
    <row r="173" spans="1:91" ht="15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</row>
    <row r="174" spans="1:91" ht="15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</row>
    <row r="175" spans="1:91" ht="15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</row>
    <row r="176" spans="1:91" ht="15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</row>
    <row r="177" spans="1:91" ht="15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</row>
    <row r="178" spans="1:91" ht="15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</row>
    <row r="179" spans="1:91" ht="15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</row>
    <row r="180" spans="1:91" ht="15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</row>
    <row r="181" spans="1:91" ht="15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</row>
    <row r="182" spans="1:91" ht="15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</row>
    <row r="183" spans="1:91" ht="15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</row>
    <row r="184" spans="1:91" ht="15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</row>
    <row r="185" spans="1:91" ht="15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</row>
    <row r="186" spans="1:91" ht="15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</row>
    <row r="187" spans="1:91" ht="15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</row>
    <row r="188" spans="1:91" ht="15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</row>
    <row r="189" spans="1:91" ht="15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</row>
    <row r="190" spans="1:91" ht="15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</row>
    <row r="191" spans="1:91" ht="15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</row>
    <row r="192" spans="1:91" ht="15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</row>
    <row r="193" spans="1:91" ht="15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</row>
    <row r="194" spans="1:91" ht="15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</row>
    <row r="195" spans="1:91" ht="15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</row>
    <row r="196" spans="1:91" ht="15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</row>
    <row r="197" spans="1:91" ht="15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</row>
    <row r="198" spans="1:91" ht="15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</row>
    <row r="199" spans="1:91" ht="15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</row>
    <row r="200" spans="1:91" ht="15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</row>
    <row r="201" spans="1:91" ht="15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</row>
    <row r="202" spans="1:91" ht="15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</row>
    <row r="203" spans="1:91" ht="15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</row>
    <row r="204" spans="1:91" ht="15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</row>
    <row r="205" spans="1:91" ht="15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</row>
    <row r="206" spans="1:91" ht="15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</row>
    <row r="207" spans="1:91" ht="15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</row>
    <row r="208" spans="1:91" ht="15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</row>
    <row r="209" spans="1:91" ht="15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</row>
    <row r="210" spans="1:91" ht="15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</row>
    <row r="211" spans="1:91" ht="15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</row>
    <row r="212" spans="1:91" ht="15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</row>
    <row r="213" spans="1:91" ht="15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</row>
    <row r="214" spans="1:91" ht="15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</row>
    <row r="215" spans="1:91" ht="15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</row>
    <row r="216" spans="1:91" ht="15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</row>
    <row r="217" spans="1:91" ht="15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</row>
    <row r="218" spans="1:91" ht="15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</row>
    <row r="219" spans="1:91" ht="15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</row>
    <row r="220" spans="1:91" ht="15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</row>
    <row r="221" spans="1:91" ht="15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</row>
    <row r="222" spans="1:91" ht="15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</row>
    <row r="223" spans="1:91" ht="15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</row>
    <row r="224" spans="1:91" ht="15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</row>
    <row r="225" spans="1:91" ht="15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</row>
    <row r="226" spans="1:91" ht="15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</row>
    <row r="227" spans="1:91" ht="15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</row>
    <row r="228" spans="1:91" ht="15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</row>
    <row r="229" spans="1:91" ht="15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</row>
    <row r="230" spans="1:91" ht="15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</row>
    <row r="231" spans="1:91" ht="15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</row>
    <row r="232" spans="1:91" ht="15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</row>
    <row r="233" spans="1:91" ht="15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</row>
    <row r="234" spans="1:91" ht="15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</row>
    <row r="235" spans="1:91" ht="15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</row>
    <row r="236" spans="1:91" ht="15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</row>
    <row r="237" spans="1:91" ht="15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</row>
    <row r="238" spans="1:91" ht="15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</row>
    <row r="239" spans="1:91" ht="15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</row>
    <row r="240" spans="1:91" ht="15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</row>
    <row r="241" spans="1:91" ht="15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</row>
    <row r="242" spans="1:91" ht="15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</row>
    <row r="243" spans="1:91" ht="15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</row>
    <row r="244" spans="1:91" ht="15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</row>
    <row r="245" spans="1:91" ht="15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</row>
    <row r="246" spans="1:91" ht="15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</row>
    <row r="247" spans="1:91" ht="15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</row>
    <row r="248" spans="1:91" ht="15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</row>
    <row r="249" spans="1:91" ht="15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</row>
    <row r="250" spans="1:91" ht="15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</row>
    <row r="251" spans="1:91" ht="15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</row>
    <row r="252" spans="1:91" ht="15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</row>
    <row r="253" spans="1:91" ht="15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</row>
    <row r="254" spans="1:91" ht="15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</row>
    <row r="255" spans="1:91" ht="15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</row>
    <row r="256" spans="1:91" ht="15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</row>
    <row r="257" spans="1:91" ht="15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</row>
    <row r="258" spans="1:91" ht="15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</row>
    <row r="259" spans="1:91" ht="15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</row>
    <row r="260" spans="1:91" ht="15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</row>
    <row r="261" spans="1:91" ht="15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</row>
    <row r="262" spans="1:91" ht="15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</row>
    <row r="263" spans="1:91" ht="15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</row>
    <row r="264" spans="1:91" ht="15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</row>
    <row r="265" spans="1:91" ht="15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</row>
    <row r="266" spans="1:91" ht="15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</row>
    <row r="267" spans="1:91" ht="15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</row>
    <row r="268" spans="1:91" ht="15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</row>
    <row r="269" spans="1:91" ht="15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</row>
    <row r="270" spans="1:91" ht="15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</row>
    <row r="271" spans="1:91" ht="15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</row>
    <row r="272" spans="1:91" ht="15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</row>
    <row r="273" spans="1:91" ht="15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</row>
    <row r="274" spans="1:91" ht="15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</row>
    <row r="275" spans="1:91" ht="15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</row>
    <row r="276" spans="1:91" ht="15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</row>
    <row r="277" spans="1:91" ht="15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</row>
    <row r="278" spans="1:91" ht="15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</row>
    <row r="279" spans="1:91" ht="15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</row>
    <row r="280" spans="1:91" ht="15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</row>
    <row r="281" spans="1:91" ht="15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</row>
    <row r="282" spans="1:91" ht="15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</row>
    <row r="283" spans="1:91" ht="15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</row>
    <row r="284" spans="1:91" ht="15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</row>
    <row r="285" spans="1:91" ht="15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</row>
    <row r="286" spans="1:91" ht="15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</row>
    <row r="287" spans="1:91" ht="15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</row>
    <row r="288" spans="1:91" ht="15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</row>
    <row r="289" spans="1:91" ht="15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</row>
    <row r="290" spans="1:91" ht="15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</row>
    <row r="291" spans="1:91" ht="15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</row>
    <row r="292" spans="1:91" ht="15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</row>
    <row r="293" spans="1:91" ht="15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</row>
    <row r="294" spans="1:91" ht="15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</row>
    <row r="295" spans="1:91" ht="15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</row>
    <row r="296" spans="1:91" ht="15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</row>
    <row r="297" spans="1:91" ht="15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</row>
    <row r="298" spans="1:91" ht="15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</row>
    <row r="299" spans="1:91" ht="15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</row>
    <row r="300" spans="1:91" ht="15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</row>
    <row r="301" spans="1:91" ht="15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</row>
    <row r="302" spans="1:91" ht="15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</row>
    <row r="303" spans="1:91" ht="15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</row>
    <row r="304" spans="1:91" ht="15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</row>
    <row r="305" spans="1:91" ht="15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</row>
    <row r="306" spans="1:91" ht="15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</row>
    <row r="307" spans="1:91" ht="15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</row>
    <row r="308" spans="1:91" ht="15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</row>
    <row r="309" spans="1:91" ht="15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</row>
    <row r="310" spans="1:91" ht="15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</row>
    <row r="311" spans="1:91" ht="15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</row>
    <row r="312" spans="1:91" ht="15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</row>
    <row r="313" spans="1:91" ht="15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</row>
    <row r="314" spans="1:91" ht="15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</row>
    <row r="315" spans="1:91" ht="15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</row>
    <row r="316" spans="1:91" ht="15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</row>
    <row r="317" spans="1:91" ht="15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</row>
    <row r="318" spans="1:91" ht="15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</row>
    <row r="319" spans="1:91" ht="15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</row>
    <row r="320" spans="1:91" ht="15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</row>
    <row r="321" spans="1:91" ht="15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</row>
    <row r="322" spans="1:91" ht="15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</row>
    <row r="323" spans="1:91" ht="15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</row>
    <row r="324" spans="1:91" ht="15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</row>
    <row r="325" spans="1:91" ht="15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</row>
    <row r="326" spans="1:91" ht="15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</row>
    <row r="327" spans="1:91" ht="15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</row>
    <row r="328" spans="1:91" ht="15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</row>
    <row r="329" spans="1:91" ht="15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</row>
    <row r="330" spans="1:91" ht="15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</row>
    <row r="331" spans="1:91" ht="15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</row>
    <row r="332" spans="1:91" ht="15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</row>
    <row r="333" spans="1:91" ht="15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</row>
    <row r="334" spans="1:91" ht="15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</row>
    <row r="335" spans="1:91" ht="15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</row>
    <row r="336" spans="1:91" ht="15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</row>
    <row r="337" spans="1:91" ht="15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</row>
    <row r="338" spans="1:91" ht="15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</row>
    <row r="339" spans="1:91" ht="15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</row>
    <row r="340" spans="1:91" ht="15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</row>
    <row r="341" spans="1:91" ht="15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</row>
    <row r="342" spans="1:91" ht="15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</row>
    <row r="343" spans="1:91" ht="15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</row>
    <row r="344" spans="1:91" ht="15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</row>
    <row r="345" spans="1:91" ht="15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</row>
    <row r="346" spans="1:91" ht="15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</row>
    <row r="347" spans="1:91" ht="15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</row>
    <row r="348" spans="1:91" ht="15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</row>
    <row r="349" spans="1:91" ht="15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</row>
    <row r="350" spans="1:91" ht="15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</row>
    <row r="351" spans="1:91" ht="15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</row>
    <row r="352" spans="1:91" ht="15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</row>
    <row r="353" spans="1:91" ht="15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</row>
    <row r="354" spans="1:91" ht="15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</row>
    <row r="355" spans="1:91" ht="15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</row>
    <row r="356" spans="1:91" ht="15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</row>
    <row r="357" spans="1:91" ht="15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</row>
    <row r="358" spans="1:91" ht="15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</row>
    <row r="359" spans="1:91" ht="15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</row>
    <row r="360" spans="1:91" ht="15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</row>
    <row r="361" spans="1:91" ht="15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</row>
    <row r="362" spans="1:91" ht="15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</row>
    <row r="363" spans="1:91" ht="15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</row>
    <row r="364" spans="1:91" ht="15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</row>
    <row r="365" spans="1:91" ht="15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</row>
    <row r="366" spans="1:91" ht="15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</row>
    <row r="367" spans="1:91" ht="15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</row>
    <row r="368" spans="1:91" ht="15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</row>
    <row r="369" spans="1:91" ht="15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</row>
    <row r="370" spans="1:91" ht="15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</row>
    <row r="371" spans="1:91" ht="15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</row>
    <row r="372" spans="1:91" ht="15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</row>
    <row r="373" spans="1:91" ht="15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</row>
    <row r="374" spans="1:91" ht="15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</row>
    <row r="375" spans="1:91" ht="15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</row>
    <row r="376" spans="1:91" ht="15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</row>
    <row r="377" spans="1:91" ht="15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</row>
    <row r="378" spans="1:91" ht="15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</row>
    <row r="379" spans="1:91" ht="15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</row>
    <row r="380" spans="1:91" ht="15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</row>
    <row r="381" spans="1:91" ht="15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</row>
    <row r="382" spans="1:91" ht="15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</row>
    <row r="383" spans="1:91" ht="15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</row>
    <row r="384" spans="1:91" ht="15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</row>
    <row r="385" spans="1:91" ht="15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</row>
    <row r="386" spans="1:91" ht="15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</row>
    <row r="387" spans="1:91" ht="15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</row>
    <row r="388" spans="1:91" ht="15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</row>
    <row r="389" spans="1:91" ht="15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</row>
    <row r="390" spans="1:91" ht="15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</row>
    <row r="391" spans="1:91" ht="15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</row>
    <row r="392" spans="1:91" ht="15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</row>
    <row r="393" spans="1:91" ht="15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</row>
    <row r="394" spans="1:91" ht="15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</row>
    <row r="395" spans="1:91" ht="15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</row>
    <row r="396" spans="1:91" ht="15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</row>
    <row r="397" spans="1:91" ht="15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</row>
    <row r="398" spans="1:91" ht="15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</row>
    <row r="399" spans="1:91" ht="15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</row>
    <row r="400" spans="1:91" ht="15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</row>
    <row r="401" spans="1:91" ht="15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</row>
    <row r="402" spans="1:91" ht="15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</row>
    <row r="403" spans="1:91" ht="15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</row>
    <row r="404" spans="1:91" ht="15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</row>
    <row r="405" spans="1:91" ht="15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</row>
    <row r="406" spans="1:91" ht="15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</row>
    <row r="407" spans="1:91" ht="15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</row>
    <row r="408" spans="1:91" ht="15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</row>
    <row r="409" spans="1:91" ht="15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</row>
    <row r="410" spans="1:91" ht="15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</row>
    <row r="411" spans="1:91" ht="15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</row>
    <row r="412" spans="1:91" ht="15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</row>
    <row r="413" spans="1:91" ht="15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</row>
    <row r="414" spans="1:91" ht="15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</row>
    <row r="415" spans="1:91" ht="15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</row>
    <row r="416" spans="1:91" ht="15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</row>
    <row r="417" spans="1:91" ht="15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</row>
    <row r="418" spans="1:91" ht="15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</row>
    <row r="419" spans="1:91" ht="15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</row>
    <row r="420" spans="1:91" ht="15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</row>
    <row r="421" spans="1:91" ht="15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</row>
    <row r="422" spans="1:91" ht="15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</row>
    <row r="423" spans="1:91" ht="15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</row>
    <row r="424" spans="1:91" ht="15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</row>
    <row r="425" spans="1:91" ht="15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</row>
    <row r="426" spans="1:91" ht="15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</row>
    <row r="427" spans="1:91" ht="15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</row>
    <row r="428" spans="1:91" ht="15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</row>
    <row r="429" spans="1:91" ht="15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</row>
    <row r="430" spans="1:91" ht="15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</row>
    <row r="431" spans="1:91" ht="15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</row>
    <row r="432" spans="1:91" ht="15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</row>
    <row r="433" spans="1:91" ht="15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</row>
    <row r="434" spans="1:91" ht="15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</row>
    <row r="435" spans="1:91" ht="15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</row>
    <row r="436" spans="1:91" ht="15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</row>
    <row r="437" spans="1:91" ht="15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</row>
    <row r="438" spans="1:91" ht="15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</row>
    <row r="439" spans="1:91" ht="15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</row>
    <row r="440" spans="1:91" ht="15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</row>
    <row r="441" spans="1:91" ht="15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</row>
    <row r="442" spans="1:91" ht="15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</row>
    <row r="443" spans="1:91" ht="15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</row>
    <row r="444" spans="1:91" ht="15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</row>
    <row r="445" spans="1:91" ht="15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</row>
    <row r="446" spans="1:91" ht="15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</row>
    <row r="447" spans="1:91" ht="15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</row>
    <row r="448" spans="1:91" ht="15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</row>
    <row r="449" spans="1:91" ht="15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</row>
    <row r="450" spans="1:91" ht="15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</row>
    <row r="451" spans="1:91" ht="15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</row>
    <row r="452" spans="1:91" ht="15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</row>
    <row r="453" spans="1:91" ht="15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</row>
    <row r="454" spans="1:91" ht="15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</row>
    <row r="455" spans="1:91" ht="15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</row>
    <row r="456" spans="1:91" ht="15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</row>
    <row r="457" spans="1:91" ht="15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</row>
    <row r="458" spans="1:91" ht="15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</row>
    <row r="459" spans="1:91" ht="15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</row>
    <row r="460" spans="1:91" ht="15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</row>
    <row r="461" spans="1:91" ht="15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</row>
    <row r="462" spans="1:91" ht="15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</row>
    <row r="463" spans="1:91" ht="15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</row>
    <row r="464" spans="1:91" ht="15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</row>
    <row r="465" spans="1:91" ht="15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</row>
    <row r="466" spans="1:91" ht="15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</row>
    <row r="467" spans="1:91" ht="15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</row>
    <row r="468" spans="1:91" ht="15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</row>
    <row r="469" spans="1:91" ht="15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</row>
    <row r="470" spans="1:91" ht="15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</row>
    <row r="471" spans="1:91" ht="15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</row>
    <row r="472" spans="1:91" ht="15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</row>
    <row r="473" spans="1:91" ht="15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</row>
    <row r="474" spans="1:91" ht="15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</row>
    <row r="475" spans="1:91" ht="15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</row>
    <row r="476" spans="1:91" ht="15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</row>
    <row r="477" spans="1:91" ht="15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</row>
    <row r="478" spans="1:91" ht="15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</row>
    <row r="479" spans="1:91" ht="15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</row>
    <row r="480" spans="1:91" ht="15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</row>
    <row r="481" spans="1:91" ht="15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</row>
    <row r="482" spans="1:91" ht="15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</row>
    <row r="483" spans="1:91" ht="15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</row>
    <row r="484" spans="1:91" ht="15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</row>
    <row r="485" spans="1:91" ht="15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</row>
    <row r="486" spans="1:91" ht="15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</row>
    <row r="487" spans="1:91" ht="15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</row>
    <row r="488" spans="1:91" ht="15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</row>
    <row r="489" spans="1:91" ht="15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</row>
    <row r="490" spans="1:91" ht="15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</row>
    <row r="491" spans="1:91" ht="15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</row>
    <row r="492" spans="1:91" ht="15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</row>
    <row r="493" spans="1:91" ht="15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</row>
    <row r="494" spans="1:91" ht="15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</row>
    <row r="495" spans="1:91" ht="15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</row>
    <row r="496" spans="1:91" ht="15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</row>
    <row r="497" spans="1:91" ht="15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</row>
    <row r="498" spans="1:91" ht="15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</row>
    <row r="499" spans="1:91" ht="15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</row>
    <row r="500" spans="1:91" ht="15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</row>
    <row r="501" spans="1:91" ht="15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</row>
    <row r="502" spans="1:91" ht="15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</row>
    <row r="503" spans="1:91" ht="15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</row>
    <row r="504" spans="1:91" ht="15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</row>
    <row r="505" spans="1:91" ht="15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</row>
    <row r="506" spans="1:91" ht="15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</row>
    <row r="507" spans="1:91" ht="15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</row>
    <row r="508" spans="1:91" ht="15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</row>
    <row r="509" spans="1:91" ht="15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</row>
    <row r="510" spans="1:91" ht="15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</row>
    <row r="511" spans="1:91" ht="15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</row>
    <row r="512" spans="1:91" ht="15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</row>
    <row r="513" spans="1:91" ht="15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</row>
    <row r="514" spans="1:91" ht="15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</row>
    <row r="515" spans="1:91" ht="15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</row>
    <row r="516" spans="1:91" ht="15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</row>
    <row r="517" spans="1:91" ht="15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</row>
    <row r="518" spans="1:91" ht="15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</row>
    <row r="519" spans="1:91" ht="15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</row>
    <row r="520" spans="1:91" ht="15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</row>
    <row r="521" spans="1:91" ht="15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</row>
    <row r="522" spans="1:91" ht="15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</row>
    <row r="523" spans="1:91" ht="15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</row>
    <row r="524" spans="1:91" ht="15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</row>
    <row r="525" spans="1:91" ht="15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</row>
    <row r="526" spans="1:91" ht="15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</row>
    <row r="527" spans="1:91" ht="15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</row>
    <row r="528" spans="1:91" ht="15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</row>
    <row r="529" spans="1:91" ht="15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</row>
    <row r="530" spans="1:91" ht="15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</row>
    <row r="531" spans="1:91" ht="15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</row>
    <row r="532" spans="1:91" ht="15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</row>
    <row r="533" spans="1:91" ht="15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</row>
    <row r="534" spans="1:91" ht="15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</row>
    <row r="535" spans="1:91" ht="15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</row>
    <row r="536" spans="1:91" ht="15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</row>
    <row r="537" spans="1:91" ht="15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</row>
    <row r="538" spans="1:91" ht="15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</row>
    <row r="539" spans="1:91" ht="15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</row>
    <row r="540" spans="1:91" ht="15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</row>
    <row r="541" spans="1:91" ht="15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</row>
    <row r="542" spans="1:91" ht="15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</row>
    <row r="543" spans="1:91" ht="15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</row>
    <row r="544" spans="1:91" ht="15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</row>
    <row r="545" spans="1:91" ht="15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</row>
    <row r="546" spans="1:91" ht="15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</row>
    <row r="547" spans="1:91" ht="15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</row>
    <row r="548" spans="1:91" ht="15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</row>
    <row r="549" spans="1:91" ht="15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</row>
    <row r="550" spans="1:91" ht="15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</row>
    <row r="551" spans="1:91" ht="15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</row>
    <row r="552" spans="1:91" ht="15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</row>
    <row r="553" spans="1:91" ht="15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</row>
    <row r="554" spans="1:91" ht="15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</row>
    <row r="555" spans="1:91" ht="15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</row>
    <row r="556" spans="1:91" ht="15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</row>
    <row r="557" spans="1:91" ht="15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</row>
    <row r="558" spans="1:91" ht="15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</row>
    <row r="559" spans="1:91" ht="15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</row>
    <row r="560" spans="1:91" ht="15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</row>
    <row r="561" spans="1:91" ht="15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</row>
    <row r="562" spans="1:91" ht="15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</row>
    <row r="563" spans="1:91" ht="15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</row>
    <row r="564" spans="1:91" ht="15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</row>
    <row r="565" spans="1:91" ht="15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</row>
    <row r="566" spans="1:91" ht="15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</row>
    <row r="567" spans="1:91" ht="15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</row>
    <row r="568" spans="1:91" ht="15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</row>
    <row r="569" spans="1:91" ht="15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</row>
    <row r="570" spans="1:91" ht="15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</row>
    <row r="571" spans="1:91" ht="15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</row>
    <row r="572" spans="1:91" ht="15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</row>
    <row r="573" spans="1:91" ht="15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</row>
    <row r="574" spans="1:91" ht="15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</row>
    <row r="575" spans="1:91" ht="15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</row>
    <row r="576" spans="1:91" ht="15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</row>
    <row r="577" spans="1:91" ht="15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</row>
    <row r="578" spans="1:91" ht="15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</row>
    <row r="579" spans="1:91" ht="15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</row>
    <row r="580" spans="1:91" ht="15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</row>
    <row r="581" spans="1:91" ht="15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</row>
    <row r="582" spans="1:91" ht="15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</row>
    <row r="583" spans="1:91" ht="15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</row>
    <row r="584" spans="1:91" ht="15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</row>
    <row r="585" spans="1:91" ht="15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</row>
    <row r="586" spans="1:91" ht="15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</row>
    <row r="587" spans="1:91" ht="15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</row>
    <row r="588" spans="1:91" ht="15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</row>
    <row r="589" spans="1:91" ht="15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</row>
    <row r="590" spans="1:91" ht="15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</row>
    <row r="591" spans="1:91" ht="15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</row>
    <row r="592" spans="1:91" ht="15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</row>
    <row r="593" spans="1:91" ht="15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</row>
    <row r="594" spans="1:91" ht="15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</row>
    <row r="595" spans="1:91" ht="15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</row>
    <row r="596" spans="1:91" ht="15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</row>
    <row r="597" spans="1:91" ht="15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</row>
    <row r="598" spans="1:91" ht="15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</row>
    <row r="599" spans="1:91" ht="15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</row>
    <row r="600" spans="1:91" ht="15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</row>
    <row r="601" spans="1:91" ht="15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</row>
    <row r="602" spans="1:91" ht="15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</row>
    <row r="603" spans="1:91" ht="15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</row>
    <row r="604" spans="1:91" ht="15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</row>
    <row r="605" spans="1:91" ht="15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</row>
    <row r="606" spans="1:91" ht="15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</row>
    <row r="607" spans="1:91" ht="15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</row>
    <row r="608" spans="1:91" ht="15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</row>
    <row r="609" spans="1:91" ht="15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</row>
    <row r="610" spans="1:91" ht="15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</row>
    <row r="611" spans="1:91" ht="15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</row>
    <row r="612" spans="1:91" ht="15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</row>
    <row r="613" spans="1:91" ht="15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</row>
    <row r="614" spans="1:91" ht="15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</row>
    <row r="615" spans="1:91" ht="15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</row>
    <row r="616" spans="1:91" ht="15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</row>
    <row r="617" spans="1:91" ht="15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</row>
    <row r="618" spans="1:91" ht="15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</row>
    <row r="619" spans="1:91" ht="15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</row>
    <row r="620" spans="1:91" ht="15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</row>
    <row r="621" spans="1:91" ht="15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</row>
    <row r="622" spans="1:91" ht="15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</row>
    <row r="623" spans="1:91" ht="15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</row>
    <row r="624" spans="1:91" ht="15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</row>
    <row r="625" spans="1:91" ht="15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</row>
    <row r="626" spans="1:91" ht="15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</row>
    <row r="627" spans="1:91" ht="15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</row>
    <row r="628" spans="1:91" ht="15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</row>
    <row r="629" spans="1:91" ht="15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</row>
    <row r="630" spans="1:91" ht="15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</row>
    <row r="631" spans="1:91" ht="15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</row>
    <row r="632" spans="1:91" ht="15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</row>
    <row r="633" spans="1:91" ht="15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</row>
    <row r="634" spans="1:91" ht="15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</row>
    <row r="635" spans="1:91" ht="15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</row>
    <row r="636" spans="1:91" ht="15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</row>
    <row r="637" spans="1:91" ht="15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</row>
    <row r="638" spans="1:91" ht="15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</row>
    <row r="639" spans="1:91" ht="15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</row>
    <row r="640" spans="1:91" ht="15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</row>
    <row r="641" spans="1:91" ht="15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</row>
    <row r="642" spans="1:91" ht="15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</row>
    <row r="643" spans="1:91" ht="15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</row>
    <row r="644" spans="1:91" ht="15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</row>
    <row r="645" spans="1:91" ht="15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</row>
    <row r="646" spans="1:91" ht="15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</row>
    <row r="647" spans="1:91" ht="15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</row>
    <row r="648" spans="1:91" ht="15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</row>
    <row r="649" spans="1:91" ht="15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</row>
    <row r="650" spans="1:91" ht="15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</row>
    <row r="651" spans="1:91" ht="15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</row>
    <row r="652" spans="1:91" ht="15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</row>
    <row r="653" spans="1:91" ht="15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</row>
    <row r="654" spans="1:91" ht="15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</row>
    <row r="655" spans="1:91" ht="15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</row>
    <row r="656" spans="1:91" ht="15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</row>
    <row r="657" spans="1:91" ht="15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</row>
    <row r="658" spans="1:91" ht="15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</row>
    <row r="659" spans="1:91" ht="15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</row>
    <row r="660" spans="1:91" ht="15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</row>
    <row r="661" spans="1:91" ht="15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</row>
    <row r="662" spans="1:91" ht="15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</row>
    <row r="663" spans="1:91" ht="15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</row>
    <row r="664" spans="1:91" ht="15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</row>
    <row r="665" spans="1:91" ht="15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</row>
    <row r="666" spans="1:91" ht="15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</row>
    <row r="667" spans="1:91" ht="15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</row>
    <row r="668" spans="1:91" ht="15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</row>
    <row r="669" spans="1:91" ht="15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</row>
    <row r="670" spans="1:91" ht="15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</row>
    <row r="671" spans="1:91" ht="15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</row>
    <row r="672" spans="1:91" ht="15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</row>
    <row r="673" spans="1:91" ht="15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</row>
    <row r="674" spans="1:91" ht="15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</row>
    <row r="675" spans="1:91" ht="15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</row>
    <row r="676" spans="1:91" ht="15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</row>
    <row r="677" spans="1:91" ht="15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</row>
    <row r="678" spans="1:91" ht="15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</row>
    <row r="679" spans="1:91" ht="15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</row>
    <row r="680" spans="1:91" ht="15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</row>
    <row r="681" spans="1:91" ht="15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</row>
    <row r="682" spans="1:91" ht="15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</row>
    <row r="683" spans="1:91" ht="15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</row>
    <row r="684" spans="1:91" ht="15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</row>
    <row r="685" spans="1:91" ht="15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</row>
    <row r="686" spans="1:91" ht="15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  <c r="CK686" s="2"/>
      <c r="CL686" s="2"/>
      <c r="CM686" s="2"/>
    </row>
    <row r="687" spans="1:91" ht="15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  <c r="CK687" s="2"/>
      <c r="CL687" s="2"/>
      <c r="CM687" s="2"/>
    </row>
    <row r="688" spans="1:91" ht="15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  <c r="CK688" s="2"/>
      <c r="CL688" s="2"/>
      <c r="CM688" s="2"/>
    </row>
    <row r="689" spans="1:91" ht="15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  <c r="CK689" s="2"/>
      <c r="CL689" s="2"/>
      <c r="CM689" s="2"/>
    </row>
    <row r="690" spans="1:91" ht="15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</row>
    <row r="691" spans="1:91" ht="15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</row>
    <row r="692" spans="1:91" ht="15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</row>
    <row r="693" spans="1:91" ht="15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</row>
    <row r="694" spans="1:91" ht="15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</row>
    <row r="695" spans="1:91" ht="15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</row>
    <row r="696" spans="1:91" ht="15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</row>
    <row r="697" spans="1:91" ht="15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</row>
    <row r="698" spans="1:91" ht="15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</row>
    <row r="699" spans="1:91" ht="15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</row>
    <row r="700" spans="1:91" ht="15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</row>
    <row r="701" spans="1:91" ht="15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</row>
    <row r="702" spans="1:91" ht="15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</row>
    <row r="703" spans="1:91" ht="15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</row>
    <row r="704" spans="1:91" ht="15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</row>
    <row r="705" spans="1:91" ht="15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</row>
    <row r="706" spans="1:91" ht="15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</row>
    <row r="707" spans="1:91" ht="15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</row>
    <row r="708" spans="1:91" ht="15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</row>
    <row r="709" spans="1:91" ht="15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</row>
    <row r="710" spans="1:91" ht="15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  <c r="CK710" s="2"/>
      <c r="CL710" s="2"/>
      <c r="CM710" s="2"/>
    </row>
    <row r="711" spans="1:91" ht="15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  <c r="CK711" s="2"/>
      <c r="CL711" s="2"/>
      <c r="CM711" s="2"/>
    </row>
    <row r="712" spans="1:91" ht="15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  <c r="CK712" s="2"/>
      <c r="CL712" s="2"/>
      <c r="CM712" s="2"/>
    </row>
    <row r="713" spans="1:91" ht="15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  <c r="CK713" s="2"/>
      <c r="CL713" s="2"/>
      <c r="CM713" s="2"/>
    </row>
    <row r="714" spans="1:91" ht="15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</row>
    <row r="715" spans="1:91" ht="15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</row>
    <row r="716" spans="1:91" ht="15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</row>
    <row r="717" spans="1:91" ht="15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</row>
    <row r="718" spans="1:91" ht="15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</row>
    <row r="719" spans="1:91" ht="15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</row>
    <row r="720" spans="1:91" ht="15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</row>
    <row r="721" spans="1:91" ht="15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</row>
    <row r="722" spans="1:91" ht="15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</row>
    <row r="723" spans="1:91" ht="15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</row>
    <row r="724" spans="1:91" ht="15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</row>
    <row r="725" spans="1:91" ht="15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</row>
    <row r="726" spans="1:91" ht="15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</row>
    <row r="727" spans="1:91" ht="15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</row>
    <row r="728" spans="1:91" ht="15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</row>
    <row r="729" spans="1:91" ht="15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</row>
    <row r="730" spans="1:91" ht="15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</row>
    <row r="731" spans="1:91" ht="15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</row>
    <row r="732" spans="1:91" ht="15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</row>
    <row r="733" spans="1:91" ht="15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</row>
    <row r="734" spans="1:91" ht="15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</row>
    <row r="735" spans="1:91" ht="15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</row>
    <row r="736" spans="1:91" ht="15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</row>
    <row r="737" spans="1:91" ht="15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</row>
    <row r="738" spans="1:91" ht="15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</row>
    <row r="739" spans="1:91" ht="15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</row>
    <row r="740" spans="1:91" ht="15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</row>
    <row r="741" spans="1:91" ht="15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</row>
    <row r="742" spans="1:91" ht="15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</row>
    <row r="743" spans="1:91" ht="15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</row>
    <row r="744" spans="1:91" ht="15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</row>
    <row r="745" spans="1:91" ht="15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</row>
    <row r="746" spans="1:91" ht="15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</row>
    <row r="747" spans="1:91" ht="15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</row>
    <row r="748" spans="1:91" ht="15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</row>
    <row r="749" spans="1:91" ht="15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</row>
    <row r="750" spans="1:91" ht="15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</row>
    <row r="751" spans="1:91" ht="15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</row>
    <row r="752" spans="1:91" ht="15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</row>
    <row r="753" spans="1:91" ht="15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</row>
    <row r="754" spans="1:91" ht="15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</row>
    <row r="755" spans="1:91" ht="15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</row>
    <row r="756" spans="1:91" ht="15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</row>
    <row r="757" spans="1:91" ht="15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</row>
    <row r="758" spans="1:91" ht="15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</row>
    <row r="759" spans="1:91" ht="15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</row>
    <row r="760" spans="1:91" ht="15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</row>
    <row r="761" spans="1:91" ht="15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</row>
    <row r="762" spans="1:91" ht="15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</row>
    <row r="763" spans="1:91" ht="15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</row>
    <row r="764" spans="1:91" ht="15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</row>
    <row r="765" spans="1:91" ht="15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</row>
    <row r="766" spans="1:91" ht="15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</row>
    <row r="767" spans="1:91" ht="15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</row>
    <row r="768" spans="1:91" ht="15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</row>
    <row r="769" spans="1:91" ht="15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</row>
    <row r="770" spans="1:91" ht="15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</row>
    <row r="771" spans="1:91" ht="15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</row>
    <row r="772" spans="1:91" ht="15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</row>
    <row r="773" spans="1:91" ht="15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</row>
    <row r="774" spans="1:91" ht="15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</row>
    <row r="775" spans="1:91" ht="15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</row>
    <row r="776" spans="1:91" ht="15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</row>
    <row r="777" spans="1:91" ht="15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</row>
    <row r="778" spans="1:91" ht="15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</row>
    <row r="779" spans="1:91" ht="15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</row>
    <row r="780" spans="1:91" ht="15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</row>
    <row r="781" spans="1:91" ht="15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</row>
    <row r="782" spans="1:91" ht="15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</row>
    <row r="783" spans="1:91" ht="15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</row>
    <row r="784" spans="1:91" ht="15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</row>
    <row r="785" spans="1:91" ht="15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</row>
    <row r="786" spans="1:91" ht="15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</row>
    <row r="787" spans="1:91" ht="15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</row>
    <row r="788" spans="1:91" ht="15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</row>
    <row r="789" spans="1:91" ht="15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</row>
    <row r="790" spans="1:91" ht="15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</row>
    <row r="791" spans="1:91" ht="15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</row>
    <row r="792" spans="1:91" ht="15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</row>
    <row r="793" spans="1:91" ht="15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</row>
    <row r="794" spans="1:91" ht="15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</row>
    <row r="795" spans="1:91" ht="15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</row>
    <row r="796" spans="1:91" ht="15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</row>
    <row r="797" spans="1:91" ht="15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</row>
    <row r="798" spans="1:91" ht="15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</row>
    <row r="799" spans="1:91" ht="15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</row>
    <row r="800" spans="1:91" ht="15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</row>
    <row r="801" spans="1:91" ht="15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</row>
    <row r="802" spans="1:91" ht="15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</row>
    <row r="803" spans="1:91" ht="15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</row>
    <row r="804" spans="1:91" ht="15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</row>
    <row r="805" spans="1:91" ht="15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</row>
    <row r="806" spans="1:91" ht="15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</row>
    <row r="807" spans="1:91" ht="15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</row>
    <row r="808" spans="1:91" ht="15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</row>
    <row r="809" spans="1:91" ht="15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</row>
    <row r="810" spans="1:91" ht="15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</row>
    <row r="811" spans="1:91" ht="15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</row>
    <row r="812" spans="1:91" ht="15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</row>
    <row r="813" spans="1:91" ht="15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</row>
    <row r="814" spans="1:91" ht="15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</row>
    <row r="815" spans="1:91" ht="15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</row>
    <row r="816" spans="1:91" ht="15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</row>
    <row r="817" spans="1:91" ht="15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</row>
    <row r="818" spans="1:91" ht="15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</row>
    <row r="819" spans="1:91" ht="15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</row>
    <row r="820" spans="1:91" ht="15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</row>
    <row r="821" spans="1:91" ht="15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</row>
    <row r="822" spans="1:91" ht="15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</row>
    <row r="823" spans="1:91" ht="15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</row>
    <row r="824" spans="1:91" ht="15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</row>
    <row r="825" spans="1:91" ht="15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</row>
    <row r="826" spans="1:91" ht="15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</row>
    <row r="827" spans="1:91" ht="15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</row>
    <row r="828" spans="1:91" ht="15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</row>
    <row r="829" spans="1:91" ht="15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</row>
    <row r="830" spans="1:91" ht="15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</row>
    <row r="831" spans="1:91" ht="15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</row>
    <row r="832" spans="1:91" ht="15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</row>
    <row r="833" spans="1:91" ht="15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</row>
    <row r="834" spans="1:91" ht="15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</row>
    <row r="835" spans="1:91" ht="15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</row>
    <row r="836" spans="1:91" ht="15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</row>
    <row r="837" spans="1:91" ht="15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</row>
    <row r="838" spans="1:91" ht="15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</row>
    <row r="839" spans="1:91" ht="15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</row>
    <row r="840" spans="1:91" ht="15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</row>
    <row r="841" spans="1:91" ht="15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</row>
    <row r="842" spans="1:91" ht="15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</row>
    <row r="843" spans="1:91" ht="15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</row>
    <row r="844" spans="1:91" ht="15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</row>
    <row r="845" spans="1:91" ht="15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</row>
    <row r="846" spans="1:91" ht="15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</row>
    <row r="847" spans="1:91" ht="15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</row>
    <row r="848" spans="1:91" ht="15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</row>
    <row r="849" spans="1:91" ht="15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</row>
    <row r="850" spans="1:91" ht="15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</row>
    <row r="851" spans="1:91" ht="15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</row>
    <row r="852" spans="1:91" ht="15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</row>
    <row r="853" spans="1:91" ht="15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</row>
    <row r="854" spans="1:91" ht="15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</row>
    <row r="855" spans="1:91" ht="15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</row>
    <row r="856" spans="1:91" ht="15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</row>
    <row r="857" spans="1:91" ht="15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</row>
    <row r="858" spans="1:91" ht="15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</row>
    <row r="859" spans="1:91" ht="15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</row>
    <row r="860" spans="1:91" ht="15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</row>
    <row r="861" spans="1:91" ht="15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</row>
    <row r="862" spans="1:91" ht="15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</row>
    <row r="863" spans="1:91" ht="15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</row>
    <row r="864" spans="1:91" ht="15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</row>
    <row r="865" spans="1:91" ht="15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</row>
    <row r="866" spans="1:91" ht="15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</row>
    <row r="867" spans="1:91" ht="15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</row>
    <row r="868" spans="1:91" ht="15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</row>
    <row r="869" spans="1:91" ht="15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</row>
    <row r="870" spans="1:91" ht="15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</row>
    <row r="871" spans="1:91" ht="15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</row>
    <row r="872" spans="1:91" ht="15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</row>
    <row r="873" spans="1:91" ht="15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</row>
    <row r="874" spans="1:91" ht="15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</row>
    <row r="875" spans="1:91" ht="15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</row>
    <row r="876" spans="1:91" ht="15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</row>
    <row r="877" spans="1:91" ht="15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</row>
    <row r="878" spans="1:91" ht="15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</row>
    <row r="879" spans="1:91" ht="15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</row>
    <row r="880" spans="1:91" ht="15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</row>
    <row r="881" spans="1:91" ht="15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</row>
    <row r="882" spans="1:91" ht="15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</row>
    <row r="883" spans="1:91" ht="15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</row>
    <row r="884" spans="1:91" ht="15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</row>
    <row r="885" spans="1:91" ht="15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</row>
    <row r="886" spans="1:91" ht="15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</row>
    <row r="887" spans="1:91" ht="15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</row>
    <row r="888" spans="1:91" ht="15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</row>
    <row r="889" spans="1:91" ht="15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</row>
    <row r="890" spans="1:91" ht="15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</row>
    <row r="891" spans="1:91" ht="15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</row>
    <row r="892" spans="1:91" ht="15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</row>
    <row r="893" spans="1:91" ht="15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</row>
    <row r="894" spans="1:91" ht="15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</row>
    <row r="895" spans="1:91" ht="15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</row>
    <row r="896" spans="1:91" ht="15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</row>
    <row r="897" spans="1:91" ht="15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</row>
    <row r="898" spans="1:91" ht="15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</row>
    <row r="899" spans="1:91" ht="15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</row>
    <row r="900" spans="1:91" ht="15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</row>
    <row r="901" spans="1:91" ht="15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</row>
    <row r="902" spans="1:91" ht="15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</row>
    <row r="903" spans="1:91" ht="15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</row>
    <row r="904" spans="1:91" ht="15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</row>
    <row r="905" spans="1:91" ht="15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</row>
    <row r="906" spans="1:91" ht="15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</row>
    <row r="907" spans="1:91" ht="15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</row>
    <row r="908" spans="1:91" ht="15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</row>
    <row r="909" spans="1:91" ht="15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</row>
    <row r="910" spans="1:91" ht="15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</row>
    <row r="911" spans="1:91" ht="15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</row>
    <row r="912" spans="1:91" ht="15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</row>
    <row r="913" spans="1:91" ht="15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</row>
    <row r="914" spans="1:91" ht="15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</row>
    <row r="915" spans="1:91" ht="15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</row>
    <row r="916" spans="1:91" ht="15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</row>
    <row r="917" spans="1:91" ht="15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</row>
    <row r="918" spans="1:91" ht="15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</row>
    <row r="919" spans="1:91" ht="15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</row>
    <row r="920" spans="1:91" ht="15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</row>
    <row r="921" spans="1:91" ht="15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</row>
    <row r="922" spans="1:91" ht="15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</row>
    <row r="923" spans="1:91" ht="15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</row>
    <row r="924" spans="1:91" ht="15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</row>
    <row r="925" spans="1:91" ht="15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</row>
    <row r="926" spans="1:91" ht="15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</row>
    <row r="927" spans="1:91" ht="15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</row>
    <row r="928" spans="1:91" ht="15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</row>
    <row r="929" spans="1:91" ht="15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</row>
    <row r="930" spans="1:91" ht="15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</row>
    <row r="931" spans="1:91" ht="15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</row>
    <row r="932" spans="1:91" ht="15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</row>
    <row r="933" spans="1:91" ht="15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</row>
    <row r="934" spans="1:91" ht="15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</row>
    <row r="935" spans="1:91" ht="15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</row>
    <row r="936" spans="1:91" ht="15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</row>
    <row r="937" spans="1:91" ht="15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</row>
    <row r="938" spans="1:91" ht="15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</row>
    <row r="939" spans="1:91" ht="15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</row>
    <row r="940" spans="1:91" ht="15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</row>
    <row r="941" spans="1:91" ht="15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</row>
    <row r="942" spans="1:91" ht="15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</row>
    <row r="943" spans="1:91" ht="15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</row>
    <row r="944" spans="1:91" ht="15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</row>
    <row r="945" spans="1:91" ht="15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</row>
    <row r="946" spans="1:91" ht="15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</row>
    <row r="947" spans="1:91" ht="15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</row>
    <row r="948" spans="1:91" ht="15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</row>
    <row r="949" spans="1:91" ht="15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</row>
    <row r="950" spans="1:91" ht="15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</row>
    <row r="951" spans="1:91" ht="15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</row>
    <row r="952" spans="1:91" ht="15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</row>
    <row r="953" spans="1:91" ht="15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</row>
    <row r="954" spans="1:91" ht="15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</row>
    <row r="955" spans="1:91" ht="15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</row>
    <row r="956" spans="1:91" ht="15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</row>
    <row r="957" spans="1:91" ht="15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</row>
    <row r="958" spans="1:91" ht="15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</row>
    <row r="959" spans="1:91" ht="15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</row>
    <row r="960" spans="1:91" ht="15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</row>
    <row r="961" spans="1:91" ht="15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</row>
    <row r="962" spans="1:91" ht="15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</row>
    <row r="963" spans="1:91" ht="15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</row>
    <row r="964" spans="1:91" ht="15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</row>
    <row r="965" spans="1:91" ht="15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</row>
    <row r="966" spans="1:91" ht="15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</row>
    <row r="967" spans="1:91" ht="15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</row>
    <row r="968" spans="1:91" ht="15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</row>
    <row r="969" spans="1:91" ht="15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</row>
    <row r="970" spans="1:91" ht="15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</row>
    <row r="971" spans="1:91" ht="15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</row>
    <row r="972" spans="1:91" ht="15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</row>
    <row r="973" spans="1:91" ht="15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</row>
    <row r="974" spans="1:91" ht="15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</row>
    <row r="975" spans="1:91" ht="15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</row>
    <row r="976" spans="1:91" ht="15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</row>
    <row r="977" spans="1:91" ht="15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</row>
    <row r="978" spans="1:91" ht="15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</row>
    <row r="979" spans="1:91" ht="15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</row>
    <row r="980" spans="1:91" ht="15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</row>
    <row r="981" spans="1:91" ht="15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</row>
    <row r="982" spans="1:91" ht="15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</row>
    <row r="983" spans="1:91" ht="15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</row>
    <row r="984" spans="1:91" ht="15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</row>
    <row r="985" spans="1:91" ht="15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</row>
    <row r="986" spans="1:91" ht="15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</row>
    <row r="987" spans="1:91" ht="15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</row>
    <row r="988" spans="1:91" ht="15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</row>
    <row r="989" spans="1:91" ht="15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</row>
    <row r="990" spans="1:91" ht="15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</row>
    <row r="991" spans="1:91" ht="15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</row>
    <row r="992" spans="1:91" ht="15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</row>
    <row r="993" spans="1:91" ht="15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</row>
    <row r="994" spans="1:91" ht="15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</row>
    <row r="995" spans="1:91" ht="15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</row>
    <row r="996" spans="1:91" ht="15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</row>
    <row r="997" spans="1:91" ht="15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</row>
  </sheetData>
  <mergeCells count="30">
    <mergeCell ref="AU1:AV1"/>
    <mergeCell ref="BK1:BL1"/>
    <mergeCell ref="BM1:BN1"/>
    <mergeCell ref="AW1:AX1"/>
    <mergeCell ref="AY1:AZ1"/>
    <mergeCell ref="BA1:BB1"/>
    <mergeCell ref="BC1:BD1"/>
    <mergeCell ref="BE1:BF1"/>
    <mergeCell ref="BG1:BH1"/>
    <mergeCell ref="BI1:BJ1"/>
    <mergeCell ref="AK1:AL1"/>
    <mergeCell ref="AM1:AN1"/>
    <mergeCell ref="AO1:AP1"/>
    <mergeCell ref="AQ1:AR1"/>
    <mergeCell ref="AS1:AT1"/>
    <mergeCell ref="AA1:AB1"/>
    <mergeCell ref="AC1:AD1"/>
    <mergeCell ref="AE1:AF1"/>
    <mergeCell ref="AG1:AH1"/>
    <mergeCell ref="AI1:AJ1"/>
    <mergeCell ref="Q1:R1"/>
    <mergeCell ref="S1:T1"/>
    <mergeCell ref="U1:V1"/>
    <mergeCell ref="W1:X1"/>
    <mergeCell ref="Y1:Z1"/>
    <mergeCell ref="G1:H1"/>
    <mergeCell ref="I1:J1"/>
    <mergeCell ref="K1:L1"/>
    <mergeCell ref="M1:N1"/>
    <mergeCell ref="O1:P1"/>
  </mergeCells>
  <pageMargins left="0.25" right="0.25" top="0.75" bottom="0.75" header="0" footer="0"/>
  <pageSetup paperSize="5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M947"/>
  <sheetViews>
    <sheetView workbookViewId="0">
      <pane xSplit="6" topLeftCell="G1" activePane="topRight" state="frozen"/>
      <selection pane="topRight" activeCell="H2" sqref="H2"/>
    </sheetView>
  </sheetViews>
  <sheetFormatPr defaultColWidth="14.390625" defaultRowHeight="15" customHeight="1" x14ac:dyDescent="0.2"/>
  <cols>
    <col min="1" max="1" width="41.02734375" customWidth="1"/>
    <col min="2" max="2" width="5.24609375" customWidth="1"/>
    <col min="3" max="3" width="25.421875" customWidth="1"/>
    <col min="4" max="4" width="24.88671875" customWidth="1"/>
    <col min="5" max="5" width="18.29296875" customWidth="1"/>
    <col min="6" max="6" width="13.98828125" customWidth="1"/>
    <col min="7" max="70" width="18.5625" customWidth="1"/>
    <col min="71" max="71" width="18.0234375" customWidth="1"/>
    <col min="72" max="72" width="16.27734375" customWidth="1"/>
    <col min="73" max="73" width="18.0234375" customWidth="1"/>
    <col min="74" max="74" width="15.73828125" customWidth="1"/>
    <col min="75" max="75" width="14.66015625" customWidth="1"/>
    <col min="76" max="76" width="15.33203125" customWidth="1"/>
    <col min="77" max="78" width="15.73828125" customWidth="1"/>
    <col min="79" max="91" width="8.875" customWidth="1"/>
  </cols>
  <sheetData>
    <row r="1" spans="1:91" x14ac:dyDescent="0.2">
      <c r="A1" s="1" t="s">
        <v>76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45">
        <v>45960</v>
      </c>
      <c r="H1" s="42"/>
      <c r="I1" s="45">
        <v>45961</v>
      </c>
      <c r="J1" s="42"/>
      <c r="K1" s="45">
        <v>45962</v>
      </c>
      <c r="L1" s="42"/>
      <c r="M1" s="45">
        <v>45963</v>
      </c>
      <c r="N1" s="42"/>
      <c r="O1" s="45">
        <v>45964</v>
      </c>
      <c r="P1" s="42"/>
      <c r="Q1" s="45">
        <v>45965</v>
      </c>
      <c r="R1" s="42"/>
      <c r="S1" s="45">
        <v>45966</v>
      </c>
      <c r="T1" s="42"/>
      <c r="U1" s="45">
        <v>45967</v>
      </c>
      <c r="V1" s="42"/>
      <c r="W1" s="45">
        <v>45968</v>
      </c>
      <c r="X1" s="42"/>
      <c r="Y1" s="45">
        <v>45969</v>
      </c>
      <c r="Z1" s="42"/>
      <c r="AA1" s="45">
        <v>45970</v>
      </c>
      <c r="AB1" s="42"/>
      <c r="AC1" s="45">
        <v>45971</v>
      </c>
      <c r="AD1" s="42"/>
      <c r="AE1" s="45">
        <v>45972</v>
      </c>
      <c r="AF1" s="42"/>
      <c r="AG1" s="45">
        <v>45973</v>
      </c>
      <c r="AH1" s="42"/>
      <c r="AI1" s="45">
        <v>45974</v>
      </c>
      <c r="AJ1" s="42"/>
      <c r="AK1" s="45">
        <v>45975</v>
      </c>
      <c r="AL1" s="42"/>
      <c r="AM1" s="45">
        <v>45976</v>
      </c>
      <c r="AN1" s="42"/>
      <c r="AO1" s="45">
        <v>45977</v>
      </c>
      <c r="AP1" s="42"/>
      <c r="AQ1" s="45">
        <v>45978</v>
      </c>
      <c r="AR1" s="42"/>
      <c r="AS1" s="45">
        <v>45979</v>
      </c>
      <c r="AT1" s="42"/>
      <c r="AU1" s="45">
        <v>45980</v>
      </c>
      <c r="AV1" s="42"/>
      <c r="AW1" s="45">
        <v>45981</v>
      </c>
      <c r="AX1" s="42"/>
      <c r="AY1" s="45">
        <v>45982</v>
      </c>
      <c r="AZ1" s="42"/>
      <c r="BA1" s="45">
        <v>45983</v>
      </c>
      <c r="BB1" s="42"/>
      <c r="BC1" s="45">
        <v>45984</v>
      </c>
      <c r="BD1" s="42"/>
      <c r="BE1" s="45">
        <v>45985</v>
      </c>
      <c r="BF1" s="42"/>
      <c r="BG1" s="45">
        <v>45986</v>
      </c>
      <c r="BH1" s="42"/>
      <c r="BI1" s="45">
        <v>45987</v>
      </c>
      <c r="BJ1" s="42"/>
      <c r="BK1" s="45">
        <v>45988</v>
      </c>
      <c r="BL1" s="42"/>
      <c r="BM1" s="45">
        <v>45989</v>
      </c>
      <c r="BN1" s="42"/>
      <c r="BO1" s="1" t="s">
        <v>41</v>
      </c>
      <c r="BP1" s="10" t="s">
        <v>77</v>
      </c>
      <c r="BQ1" s="1" t="s">
        <v>78</v>
      </c>
      <c r="BR1" s="1" t="s">
        <v>44</v>
      </c>
      <c r="BS1" s="1" t="s">
        <v>45</v>
      </c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</row>
    <row r="2" spans="1:91" x14ac:dyDescent="0.2">
      <c r="A2" s="11"/>
      <c r="B2" s="11"/>
      <c r="C2" s="11"/>
      <c r="D2" s="11"/>
      <c r="E2" s="11"/>
      <c r="F2" s="11"/>
      <c r="G2" s="1" t="s">
        <v>47</v>
      </c>
      <c r="H2" s="1" t="s">
        <v>48</v>
      </c>
      <c r="I2" s="1" t="s">
        <v>47</v>
      </c>
      <c r="J2" s="1" t="s">
        <v>48</v>
      </c>
      <c r="K2" s="1" t="s">
        <v>1</v>
      </c>
      <c r="L2" s="1" t="s">
        <v>48</v>
      </c>
      <c r="M2" s="17" t="s">
        <v>1</v>
      </c>
      <c r="N2" s="17" t="s">
        <v>48</v>
      </c>
      <c r="O2" s="17" t="s">
        <v>1</v>
      </c>
      <c r="P2" s="17" t="s">
        <v>48</v>
      </c>
      <c r="Q2" s="17" t="s">
        <v>1</v>
      </c>
      <c r="R2" s="17" t="s">
        <v>48</v>
      </c>
      <c r="S2" s="17" t="s">
        <v>1</v>
      </c>
      <c r="T2" s="17" t="s">
        <v>48</v>
      </c>
      <c r="U2" s="17" t="s">
        <v>1</v>
      </c>
      <c r="V2" s="17" t="s">
        <v>48</v>
      </c>
      <c r="W2" s="17" t="s">
        <v>1</v>
      </c>
      <c r="X2" s="17" t="s">
        <v>48</v>
      </c>
      <c r="Y2" s="17" t="s">
        <v>1</v>
      </c>
      <c r="Z2" s="17" t="s">
        <v>48</v>
      </c>
      <c r="AA2" s="17" t="s">
        <v>1</v>
      </c>
      <c r="AB2" s="17" t="s">
        <v>48</v>
      </c>
      <c r="AC2" s="17" t="s">
        <v>1</v>
      </c>
      <c r="AD2" s="17" t="s">
        <v>48</v>
      </c>
      <c r="AE2" s="17" t="s">
        <v>1</v>
      </c>
      <c r="AF2" s="17" t="s">
        <v>48</v>
      </c>
      <c r="AG2" s="17" t="s">
        <v>1</v>
      </c>
      <c r="AH2" s="17" t="s">
        <v>48</v>
      </c>
      <c r="AI2" s="17" t="s">
        <v>1</v>
      </c>
      <c r="AJ2" s="17" t="s">
        <v>48</v>
      </c>
      <c r="AK2" s="17" t="s">
        <v>1</v>
      </c>
      <c r="AL2" s="17" t="s">
        <v>48</v>
      </c>
      <c r="AM2" s="17" t="s">
        <v>1</v>
      </c>
      <c r="AN2" s="17" t="s">
        <v>48</v>
      </c>
      <c r="AO2" s="17" t="s">
        <v>1</v>
      </c>
      <c r="AP2" s="17" t="s">
        <v>48</v>
      </c>
      <c r="AQ2" s="17" t="s">
        <v>1</v>
      </c>
      <c r="AR2" s="17" t="s">
        <v>48</v>
      </c>
      <c r="AS2" s="17" t="s">
        <v>1</v>
      </c>
      <c r="AT2" s="17" t="s">
        <v>48</v>
      </c>
      <c r="AU2" s="17" t="s">
        <v>1</v>
      </c>
      <c r="AV2" s="17" t="s">
        <v>48</v>
      </c>
      <c r="AW2" s="17" t="s">
        <v>1</v>
      </c>
      <c r="AX2" s="17" t="s">
        <v>48</v>
      </c>
      <c r="AY2" s="17" t="s">
        <v>1</v>
      </c>
      <c r="AZ2" s="17" t="s">
        <v>48</v>
      </c>
      <c r="BA2" s="17" t="s">
        <v>1</v>
      </c>
      <c r="BB2" s="17" t="s">
        <v>48</v>
      </c>
      <c r="BC2" s="17" t="s">
        <v>1</v>
      </c>
      <c r="BD2" s="17" t="s">
        <v>48</v>
      </c>
      <c r="BE2" s="17" t="s">
        <v>1</v>
      </c>
      <c r="BF2" s="17" t="s">
        <v>48</v>
      </c>
      <c r="BG2" s="17" t="s">
        <v>1</v>
      </c>
      <c r="BH2" s="17" t="s">
        <v>48</v>
      </c>
      <c r="BI2" s="17" t="s">
        <v>1</v>
      </c>
      <c r="BJ2" s="17" t="s">
        <v>48</v>
      </c>
      <c r="BK2" s="17" t="s">
        <v>1</v>
      </c>
      <c r="BL2" s="17" t="s">
        <v>48</v>
      </c>
      <c r="BM2" s="17" t="s">
        <v>1</v>
      </c>
      <c r="BN2" s="17" t="s">
        <v>48</v>
      </c>
      <c r="BO2" s="11"/>
      <c r="BP2" s="2"/>
      <c r="BQ2" s="6"/>
      <c r="BR2" s="2"/>
      <c r="BS2" s="2"/>
      <c r="BT2" s="19"/>
      <c r="BU2" s="20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</row>
    <row r="3" spans="1:91" x14ac:dyDescent="0.2">
      <c r="A3" s="6" t="s">
        <v>79</v>
      </c>
      <c r="B3" s="6" t="s">
        <v>50</v>
      </c>
      <c r="C3" s="6">
        <f t="shared" ref="C3:C114" si="0">SUM(G3+I3+K3+M3+O3+Q3+S3+U3+W3+Y3+AA3+AC3+AE3+AG3+AI3+AK3+AM3+AO3+AQ3+AS3+AU3+AW3+AY3+BA3+BC3+BE3+BG3+BI3+BK3+BM3)</f>
        <v>88</v>
      </c>
      <c r="D3" s="6">
        <f t="shared" ref="D3:D114" si="1">SUM(H3+J3+L3+N3+P3+R3+T3+V3+X3+Z3+AB3+AD3+AF3+AJ3+AH3+AL3+AN3+AP3+AR3+AT3+AV3+AX3+AZ3+BB3+BD3+BF3+BH3+BJ3+BL3+BN3)</f>
        <v>88</v>
      </c>
      <c r="E3" s="6">
        <f t="shared" ref="E3:E114" si="2">C3-D3</f>
        <v>0</v>
      </c>
      <c r="F3" s="6"/>
      <c r="G3" s="6">
        <v>88</v>
      </c>
      <c r="H3" s="6">
        <v>0</v>
      </c>
      <c r="I3" s="6">
        <v>0</v>
      </c>
      <c r="J3" s="6">
        <v>0</v>
      </c>
      <c r="K3" s="2">
        <f t="shared" ref="K3:K5" si="3">I3-J3</f>
        <v>0</v>
      </c>
      <c r="L3" s="6">
        <v>0</v>
      </c>
      <c r="M3" s="26">
        <f t="shared" ref="M3:M5" si="4">K3-L3</f>
        <v>0</v>
      </c>
      <c r="N3" s="26">
        <v>0</v>
      </c>
      <c r="O3" s="26">
        <f t="shared" ref="O3:O5" si="5">M3-N3</f>
        <v>0</v>
      </c>
      <c r="P3" s="22">
        <v>88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  <c r="AK3" s="6">
        <v>0</v>
      </c>
      <c r="AL3" s="6">
        <v>0</v>
      </c>
      <c r="AM3" s="6">
        <v>0</v>
      </c>
      <c r="AN3" s="6">
        <v>0</v>
      </c>
      <c r="AO3" s="6">
        <v>0</v>
      </c>
      <c r="AP3" s="6">
        <v>0</v>
      </c>
      <c r="AQ3" s="6">
        <v>0</v>
      </c>
      <c r="AR3" s="6">
        <v>0</v>
      </c>
      <c r="AS3" s="6">
        <v>0</v>
      </c>
      <c r="AT3" s="6">
        <v>0</v>
      </c>
      <c r="AU3" s="6">
        <v>0</v>
      </c>
      <c r="AV3" s="6">
        <v>0</v>
      </c>
      <c r="AW3" s="6">
        <v>0</v>
      </c>
      <c r="AX3" s="6">
        <v>0</v>
      </c>
      <c r="AY3" s="6">
        <v>0</v>
      </c>
      <c r="AZ3" s="6">
        <v>0</v>
      </c>
      <c r="BA3" s="6">
        <v>0</v>
      </c>
      <c r="BB3" s="6">
        <v>0</v>
      </c>
      <c r="BC3" s="6">
        <v>0</v>
      </c>
      <c r="BD3" s="6">
        <v>0</v>
      </c>
      <c r="BE3" s="6">
        <v>0</v>
      </c>
      <c r="BF3" s="6">
        <v>0</v>
      </c>
      <c r="BG3" s="6">
        <v>0</v>
      </c>
      <c r="BH3" s="6">
        <v>0</v>
      </c>
      <c r="BI3" s="6">
        <v>0</v>
      </c>
      <c r="BJ3" s="6">
        <v>0</v>
      </c>
      <c r="BK3" s="6">
        <v>0</v>
      </c>
      <c r="BL3" s="6">
        <v>0</v>
      </c>
      <c r="BM3" s="6">
        <v>0</v>
      </c>
      <c r="BN3" s="6">
        <v>0</v>
      </c>
      <c r="BO3" s="2">
        <f t="shared" ref="BO3:BO114" si="6">G3-H3+I3-J3+K3-L3+M3-N3+O3-P3+Q3-R3+S3-T3+U3-V3+W3-X3+Y3-Z3+AA3-AB3+AC3-AD3+AE3-AF3+AG3-AH3+AI3-AJ3+AK3-AL3+AM3-AN3+AO3-AP3+AQ3-AR3+AS3-AT3+AU3-AV3+AW3-AX3+AY3-AZ3+BA3-BB3+BC3-BD3+BE3-BF3+BG3-BH3+BI3-BJ3+BK3-BL3+BM3-BN3</f>
        <v>0</v>
      </c>
      <c r="BP3" s="6">
        <v>15</v>
      </c>
      <c r="BQ3" s="6">
        <f t="shared" ref="BQ3:BQ114" si="7">C3*BP3</f>
        <v>1320</v>
      </c>
      <c r="BR3" s="6">
        <f t="shared" ref="BR3:BR114" si="8">D3*BP3</f>
        <v>1320</v>
      </c>
      <c r="BS3" s="6">
        <f t="shared" ref="BS3:BS114" si="9">E3*BP3</f>
        <v>0</v>
      </c>
      <c r="BT3" s="19"/>
      <c r="BU3" s="25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</row>
    <row r="4" spans="1:91" x14ac:dyDescent="0.2">
      <c r="A4" s="6" t="s">
        <v>80</v>
      </c>
      <c r="B4" s="6" t="s">
        <v>50</v>
      </c>
      <c r="C4" s="6">
        <f t="shared" si="0"/>
        <v>5000</v>
      </c>
      <c r="D4" s="6">
        <f t="shared" si="1"/>
        <v>5000</v>
      </c>
      <c r="E4" s="6">
        <f t="shared" si="2"/>
        <v>0</v>
      </c>
      <c r="F4" s="6"/>
      <c r="G4" s="6">
        <v>5000</v>
      </c>
      <c r="H4" s="6">
        <v>0</v>
      </c>
      <c r="I4" s="6">
        <v>0</v>
      </c>
      <c r="J4" s="6">
        <v>0</v>
      </c>
      <c r="K4" s="2">
        <f t="shared" si="3"/>
        <v>0</v>
      </c>
      <c r="L4" s="6">
        <v>0</v>
      </c>
      <c r="M4" s="26">
        <f t="shared" si="4"/>
        <v>0</v>
      </c>
      <c r="N4" s="26">
        <v>0</v>
      </c>
      <c r="O4" s="26">
        <f t="shared" si="5"/>
        <v>0</v>
      </c>
      <c r="P4" s="22">
        <v>5000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0</v>
      </c>
      <c r="AS4" s="6">
        <v>0</v>
      </c>
      <c r="AT4" s="6">
        <v>0</v>
      </c>
      <c r="AU4" s="6">
        <v>0</v>
      </c>
      <c r="AV4" s="6">
        <v>0</v>
      </c>
      <c r="AW4" s="6">
        <v>0</v>
      </c>
      <c r="AX4" s="6">
        <v>0</v>
      </c>
      <c r="AY4" s="6">
        <v>0</v>
      </c>
      <c r="AZ4" s="6">
        <v>0</v>
      </c>
      <c r="BA4" s="6">
        <v>0</v>
      </c>
      <c r="BB4" s="6">
        <v>0</v>
      </c>
      <c r="BC4" s="6">
        <v>0</v>
      </c>
      <c r="BD4" s="6">
        <v>0</v>
      </c>
      <c r="BE4" s="6">
        <v>0</v>
      </c>
      <c r="BF4" s="6">
        <v>0</v>
      </c>
      <c r="BG4" s="6">
        <v>0</v>
      </c>
      <c r="BH4" s="6">
        <v>0</v>
      </c>
      <c r="BI4" s="6">
        <v>0</v>
      </c>
      <c r="BJ4" s="6">
        <v>0</v>
      </c>
      <c r="BK4" s="6">
        <v>0</v>
      </c>
      <c r="BL4" s="6">
        <v>0</v>
      </c>
      <c r="BM4" s="6">
        <v>0</v>
      </c>
      <c r="BN4" s="6">
        <v>0</v>
      </c>
      <c r="BO4" s="2">
        <f t="shared" si="6"/>
        <v>0</v>
      </c>
      <c r="BP4" s="6">
        <v>0.02</v>
      </c>
      <c r="BQ4" s="6">
        <f t="shared" si="7"/>
        <v>100</v>
      </c>
      <c r="BR4" s="6">
        <f t="shared" si="8"/>
        <v>100</v>
      </c>
      <c r="BS4" s="6">
        <f t="shared" si="9"/>
        <v>0</v>
      </c>
      <c r="BT4" s="19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</row>
    <row r="5" spans="1:91" x14ac:dyDescent="0.2">
      <c r="A5" s="6" t="s">
        <v>81</v>
      </c>
      <c r="B5" s="6" t="s">
        <v>50</v>
      </c>
      <c r="C5" s="6">
        <f t="shared" si="0"/>
        <v>300</v>
      </c>
      <c r="D5" s="6">
        <f t="shared" si="1"/>
        <v>300</v>
      </c>
      <c r="E5" s="6">
        <f t="shared" si="2"/>
        <v>0</v>
      </c>
      <c r="F5" s="6"/>
      <c r="G5" s="6">
        <v>300</v>
      </c>
      <c r="H5" s="6">
        <v>0</v>
      </c>
      <c r="I5" s="6">
        <v>0</v>
      </c>
      <c r="J5" s="6">
        <v>0</v>
      </c>
      <c r="K5" s="2">
        <f t="shared" si="3"/>
        <v>0</v>
      </c>
      <c r="L5" s="6">
        <v>0</v>
      </c>
      <c r="M5" s="26">
        <f t="shared" si="4"/>
        <v>0</v>
      </c>
      <c r="N5" s="26">
        <v>0</v>
      </c>
      <c r="O5" s="26">
        <f t="shared" si="5"/>
        <v>0</v>
      </c>
      <c r="P5" s="22">
        <v>300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>
        <v>0</v>
      </c>
      <c r="AZ5" s="6">
        <v>0</v>
      </c>
      <c r="BA5" s="6">
        <v>0</v>
      </c>
      <c r="BB5" s="6">
        <v>0</v>
      </c>
      <c r="BC5" s="6">
        <v>0</v>
      </c>
      <c r="BD5" s="6">
        <v>0</v>
      </c>
      <c r="BE5" s="6">
        <v>0</v>
      </c>
      <c r="BF5" s="6">
        <v>0</v>
      </c>
      <c r="BG5" s="6">
        <v>0</v>
      </c>
      <c r="BH5" s="6">
        <v>0</v>
      </c>
      <c r="BI5" s="6">
        <v>0</v>
      </c>
      <c r="BJ5" s="6">
        <v>0</v>
      </c>
      <c r="BK5" s="6">
        <v>0</v>
      </c>
      <c r="BL5" s="6">
        <v>0</v>
      </c>
      <c r="BM5" s="6">
        <v>0</v>
      </c>
      <c r="BN5" s="6">
        <v>0</v>
      </c>
      <c r="BO5" s="2">
        <f t="shared" si="6"/>
        <v>0</v>
      </c>
      <c r="BP5" s="6">
        <v>2</v>
      </c>
      <c r="BQ5" s="6">
        <f t="shared" si="7"/>
        <v>600</v>
      </c>
      <c r="BR5" s="6">
        <f t="shared" si="8"/>
        <v>600</v>
      </c>
      <c r="BS5" s="6">
        <f t="shared" si="9"/>
        <v>0</v>
      </c>
      <c r="BT5" s="19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</row>
    <row r="6" spans="1:91" x14ac:dyDescent="0.2">
      <c r="A6" s="6" t="s">
        <v>82</v>
      </c>
      <c r="B6" s="6" t="s">
        <v>50</v>
      </c>
      <c r="C6" s="6">
        <f t="shared" si="0"/>
        <v>4478</v>
      </c>
      <c r="D6" s="6">
        <f t="shared" si="1"/>
        <v>3228</v>
      </c>
      <c r="E6" s="6">
        <f t="shared" si="2"/>
        <v>1250</v>
      </c>
      <c r="F6" s="6" t="s">
        <v>20</v>
      </c>
      <c r="G6" s="6">
        <v>3228</v>
      </c>
      <c r="H6" s="6">
        <v>0</v>
      </c>
      <c r="I6" s="6">
        <v>0</v>
      </c>
      <c r="J6" s="6">
        <v>0</v>
      </c>
      <c r="K6" s="6">
        <v>500</v>
      </c>
      <c r="L6" s="6">
        <v>0</v>
      </c>
      <c r="M6" s="22">
        <v>0</v>
      </c>
      <c r="N6" s="26">
        <v>0</v>
      </c>
      <c r="O6" s="22">
        <v>0</v>
      </c>
      <c r="P6" s="22">
        <v>3228</v>
      </c>
      <c r="Q6" s="6">
        <v>0</v>
      </c>
      <c r="R6" s="6">
        <v>0</v>
      </c>
      <c r="S6" s="6">
        <v>0</v>
      </c>
      <c r="T6" s="6">
        <v>0</v>
      </c>
      <c r="U6" s="6">
        <v>750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0</v>
      </c>
      <c r="BA6" s="6">
        <v>0</v>
      </c>
      <c r="BB6" s="6">
        <v>0</v>
      </c>
      <c r="BC6" s="6">
        <v>0</v>
      </c>
      <c r="BD6" s="6">
        <v>0</v>
      </c>
      <c r="BE6" s="6">
        <v>0</v>
      </c>
      <c r="BF6" s="6">
        <v>0</v>
      </c>
      <c r="BG6" s="6">
        <v>0</v>
      </c>
      <c r="BH6" s="6">
        <v>0</v>
      </c>
      <c r="BI6" s="6">
        <v>0</v>
      </c>
      <c r="BJ6" s="6">
        <v>0</v>
      </c>
      <c r="BK6" s="6">
        <v>0</v>
      </c>
      <c r="BL6" s="6">
        <v>0</v>
      </c>
      <c r="BM6" s="6">
        <v>0</v>
      </c>
      <c r="BN6" s="6">
        <v>0</v>
      </c>
      <c r="BO6" s="2">
        <f t="shared" si="6"/>
        <v>1250</v>
      </c>
      <c r="BP6" s="6">
        <v>0.02</v>
      </c>
      <c r="BQ6" s="6">
        <f t="shared" si="7"/>
        <v>89.56</v>
      </c>
      <c r="BR6" s="6">
        <f t="shared" si="8"/>
        <v>64.56</v>
      </c>
      <c r="BS6" s="6">
        <f t="shared" si="9"/>
        <v>25</v>
      </c>
      <c r="BT6" s="19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</row>
    <row r="7" spans="1:91" x14ac:dyDescent="0.2">
      <c r="A7" s="6" t="s">
        <v>83</v>
      </c>
      <c r="B7" s="6" t="s">
        <v>50</v>
      </c>
      <c r="C7" s="6">
        <f t="shared" si="0"/>
        <v>1550</v>
      </c>
      <c r="D7" s="6">
        <f t="shared" si="1"/>
        <v>1550</v>
      </c>
      <c r="E7" s="6">
        <f t="shared" si="2"/>
        <v>0</v>
      </c>
      <c r="F7" s="6"/>
      <c r="G7" s="6">
        <v>1550</v>
      </c>
      <c r="H7" s="6">
        <v>0</v>
      </c>
      <c r="I7" s="6">
        <v>0</v>
      </c>
      <c r="J7" s="6">
        <v>0</v>
      </c>
      <c r="K7" s="2">
        <f t="shared" ref="K7:K42" si="10">I7-J7</f>
        <v>0</v>
      </c>
      <c r="L7" s="6">
        <v>0</v>
      </c>
      <c r="M7" s="26">
        <f t="shared" ref="M7:M42" si="11">K7-L7</f>
        <v>0</v>
      </c>
      <c r="N7" s="26">
        <v>0</v>
      </c>
      <c r="O7" s="26">
        <f t="shared" ref="O7:O42" si="12">M7-N7</f>
        <v>0</v>
      </c>
      <c r="P7" s="22">
        <v>1550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0</v>
      </c>
      <c r="BA7" s="6">
        <v>0</v>
      </c>
      <c r="BB7" s="6">
        <v>0</v>
      </c>
      <c r="BC7" s="6">
        <v>0</v>
      </c>
      <c r="BD7" s="6">
        <v>0</v>
      </c>
      <c r="BE7" s="6">
        <v>0</v>
      </c>
      <c r="BF7" s="6">
        <v>0</v>
      </c>
      <c r="BG7" s="6">
        <v>0</v>
      </c>
      <c r="BH7" s="6">
        <v>0</v>
      </c>
      <c r="BI7" s="6">
        <v>0</v>
      </c>
      <c r="BJ7" s="6">
        <v>0</v>
      </c>
      <c r="BK7" s="6">
        <v>0</v>
      </c>
      <c r="BL7" s="6">
        <v>0</v>
      </c>
      <c r="BM7" s="6">
        <v>0</v>
      </c>
      <c r="BN7" s="6">
        <v>0</v>
      </c>
      <c r="BO7" s="2">
        <f t="shared" si="6"/>
        <v>0</v>
      </c>
      <c r="BP7" s="6">
        <v>0.05</v>
      </c>
      <c r="BQ7" s="6">
        <f t="shared" si="7"/>
        <v>77.5</v>
      </c>
      <c r="BR7" s="6">
        <f t="shared" si="8"/>
        <v>77.5</v>
      </c>
      <c r="BS7" s="6">
        <f t="shared" si="9"/>
        <v>0</v>
      </c>
      <c r="BT7" s="19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</row>
    <row r="8" spans="1:91" x14ac:dyDescent="0.2">
      <c r="A8" s="6" t="s">
        <v>84</v>
      </c>
      <c r="B8" s="6" t="s">
        <v>50</v>
      </c>
      <c r="C8" s="6">
        <f t="shared" si="0"/>
        <v>4800</v>
      </c>
      <c r="D8" s="6">
        <f t="shared" si="1"/>
        <v>4800</v>
      </c>
      <c r="E8" s="6">
        <f t="shared" si="2"/>
        <v>0</v>
      </c>
      <c r="F8" s="6"/>
      <c r="G8" s="6">
        <v>4800</v>
      </c>
      <c r="H8" s="6">
        <v>0</v>
      </c>
      <c r="I8" s="6">
        <v>0</v>
      </c>
      <c r="J8" s="6">
        <v>0</v>
      </c>
      <c r="K8" s="2">
        <f t="shared" si="10"/>
        <v>0</v>
      </c>
      <c r="L8" s="6">
        <v>0</v>
      </c>
      <c r="M8" s="26">
        <f t="shared" si="11"/>
        <v>0</v>
      </c>
      <c r="N8" s="26">
        <v>0</v>
      </c>
      <c r="O8" s="26">
        <f t="shared" si="12"/>
        <v>0</v>
      </c>
      <c r="P8" s="22">
        <v>4800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0</v>
      </c>
      <c r="BA8" s="6">
        <v>0</v>
      </c>
      <c r="BB8" s="6">
        <v>0</v>
      </c>
      <c r="BC8" s="6">
        <v>0</v>
      </c>
      <c r="BD8" s="6">
        <v>0</v>
      </c>
      <c r="BE8" s="6">
        <v>0</v>
      </c>
      <c r="BF8" s="6">
        <v>0</v>
      </c>
      <c r="BG8" s="6">
        <v>0</v>
      </c>
      <c r="BH8" s="6">
        <v>0</v>
      </c>
      <c r="BI8" s="6">
        <v>0</v>
      </c>
      <c r="BJ8" s="6">
        <v>0</v>
      </c>
      <c r="BK8" s="6">
        <v>0</v>
      </c>
      <c r="BL8" s="6">
        <v>0</v>
      </c>
      <c r="BM8" s="6">
        <v>0</v>
      </c>
      <c r="BN8" s="6">
        <v>0</v>
      </c>
      <c r="BO8" s="2">
        <f t="shared" si="6"/>
        <v>0</v>
      </c>
      <c r="BP8" s="6">
        <v>0.5</v>
      </c>
      <c r="BQ8" s="6">
        <f t="shared" si="7"/>
        <v>2400</v>
      </c>
      <c r="BR8" s="6">
        <f t="shared" si="8"/>
        <v>2400</v>
      </c>
      <c r="BS8" s="6">
        <f t="shared" si="9"/>
        <v>0</v>
      </c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</row>
    <row r="9" spans="1:91" x14ac:dyDescent="0.2">
      <c r="A9" s="6" t="s">
        <v>85</v>
      </c>
      <c r="B9" s="6" t="s">
        <v>50</v>
      </c>
      <c r="C9" s="6">
        <f t="shared" si="0"/>
        <v>4000</v>
      </c>
      <c r="D9" s="6">
        <f t="shared" si="1"/>
        <v>4000</v>
      </c>
      <c r="E9" s="6">
        <f t="shared" si="2"/>
        <v>0</v>
      </c>
      <c r="F9" s="6"/>
      <c r="G9" s="6">
        <v>4000</v>
      </c>
      <c r="H9" s="6">
        <v>0</v>
      </c>
      <c r="I9" s="6">
        <v>0</v>
      </c>
      <c r="J9" s="6">
        <v>0</v>
      </c>
      <c r="K9" s="2">
        <f t="shared" si="10"/>
        <v>0</v>
      </c>
      <c r="L9" s="6">
        <v>0</v>
      </c>
      <c r="M9" s="26">
        <f t="shared" si="11"/>
        <v>0</v>
      </c>
      <c r="N9" s="26">
        <v>0</v>
      </c>
      <c r="O9" s="26">
        <f t="shared" si="12"/>
        <v>0</v>
      </c>
      <c r="P9" s="22">
        <v>4000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6">
        <v>0</v>
      </c>
      <c r="AT9" s="6">
        <v>0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0</v>
      </c>
      <c r="BA9" s="6">
        <v>0</v>
      </c>
      <c r="BB9" s="6">
        <v>0</v>
      </c>
      <c r="BC9" s="6">
        <v>0</v>
      </c>
      <c r="BD9" s="6">
        <v>0</v>
      </c>
      <c r="BE9" s="6">
        <v>0</v>
      </c>
      <c r="BF9" s="6">
        <v>0</v>
      </c>
      <c r="BG9" s="6">
        <v>0</v>
      </c>
      <c r="BH9" s="6">
        <v>0</v>
      </c>
      <c r="BI9" s="6">
        <v>0</v>
      </c>
      <c r="BJ9" s="6">
        <v>0</v>
      </c>
      <c r="BK9" s="6">
        <v>0</v>
      </c>
      <c r="BL9" s="6">
        <v>0</v>
      </c>
      <c r="BM9" s="6">
        <v>0</v>
      </c>
      <c r="BN9" s="6">
        <v>0</v>
      </c>
      <c r="BO9" s="2">
        <f t="shared" si="6"/>
        <v>0</v>
      </c>
      <c r="BP9" s="6">
        <v>0.75</v>
      </c>
      <c r="BQ9" s="6">
        <f t="shared" si="7"/>
        <v>3000</v>
      </c>
      <c r="BR9" s="6">
        <f t="shared" si="8"/>
        <v>3000</v>
      </c>
      <c r="BS9" s="6">
        <f t="shared" si="9"/>
        <v>0</v>
      </c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</row>
    <row r="10" spans="1:91" x14ac:dyDescent="0.2">
      <c r="A10" s="6" t="s">
        <v>86</v>
      </c>
      <c r="B10" s="6" t="s">
        <v>50</v>
      </c>
      <c r="C10" s="6">
        <f t="shared" si="0"/>
        <v>42</v>
      </c>
      <c r="D10" s="6">
        <f t="shared" si="1"/>
        <v>12</v>
      </c>
      <c r="E10" s="6">
        <f t="shared" si="2"/>
        <v>30</v>
      </c>
      <c r="F10" s="6" t="s">
        <v>20</v>
      </c>
      <c r="G10" s="6">
        <v>12</v>
      </c>
      <c r="H10" s="6">
        <v>0</v>
      </c>
      <c r="I10" s="6">
        <v>0</v>
      </c>
      <c r="J10" s="6">
        <v>0</v>
      </c>
      <c r="K10" s="2">
        <f t="shared" si="10"/>
        <v>0</v>
      </c>
      <c r="L10" s="6">
        <v>0</v>
      </c>
      <c r="M10" s="26">
        <f t="shared" si="11"/>
        <v>0</v>
      </c>
      <c r="N10" s="26">
        <v>0</v>
      </c>
      <c r="O10" s="26">
        <f t="shared" si="12"/>
        <v>0</v>
      </c>
      <c r="P10" s="22">
        <v>12</v>
      </c>
      <c r="Q10" s="6">
        <v>0</v>
      </c>
      <c r="R10" s="6">
        <v>0</v>
      </c>
      <c r="S10" s="6">
        <v>30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  <c r="AY10" s="6">
        <v>0</v>
      </c>
      <c r="AZ10" s="6">
        <v>0</v>
      </c>
      <c r="BA10" s="6">
        <v>0</v>
      </c>
      <c r="BB10" s="6">
        <v>0</v>
      </c>
      <c r="BC10" s="6">
        <v>0</v>
      </c>
      <c r="BD10" s="6">
        <v>0</v>
      </c>
      <c r="BE10" s="6">
        <v>0</v>
      </c>
      <c r="BF10" s="6">
        <v>0</v>
      </c>
      <c r="BG10" s="6">
        <v>0</v>
      </c>
      <c r="BH10" s="6">
        <v>0</v>
      </c>
      <c r="BI10" s="6">
        <v>0</v>
      </c>
      <c r="BJ10" s="6">
        <v>0</v>
      </c>
      <c r="BK10" s="6">
        <v>0</v>
      </c>
      <c r="BL10" s="6">
        <v>0</v>
      </c>
      <c r="BM10" s="6">
        <v>0</v>
      </c>
      <c r="BN10" s="6">
        <v>0</v>
      </c>
      <c r="BO10" s="2">
        <f t="shared" si="6"/>
        <v>30</v>
      </c>
      <c r="BP10" s="6">
        <v>3</v>
      </c>
      <c r="BQ10" s="6">
        <f t="shared" si="7"/>
        <v>126</v>
      </c>
      <c r="BR10" s="6">
        <f t="shared" si="8"/>
        <v>36</v>
      </c>
      <c r="BS10" s="6">
        <f t="shared" si="9"/>
        <v>90</v>
      </c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</row>
    <row r="11" spans="1:91" x14ac:dyDescent="0.2">
      <c r="A11" s="6" t="s">
        <v>87</v>
      </c>
      <c r="B11" s="6" t="s">
        <v>50</v>
      </c>
      <c r="C11" s="6">
        <f t="shared" si="0"/>
        <v>5000</v>
      </c>
      <c r="D11" s="6">
        <f t="shared" si="1"/>
        <v>5000</v>
      </c>
      <c r="E11" s="6">
        <f t="shared" si="2"/>
        <v>0</v>
      </c>
      <c r="F11" s="6"/>
      <c r="G11" s="6">
        <v>5000</v>
      </c>
      <c r="H11" s="6">
        <v>0</v>
      </c>
      <c r="I11" s="6">
        <v>0</v>
      </c>
      <c r="J11" s="6">
        <v>0</v>
      </c>
      <c r="K11" s="2">
        <f t="shared" si="10"/>
        <v>0</v>
      </c>
      <c r="L11" s="6">
        <v>0</v>
      </c>
      <c r="M11" s="26">
        <f t="shared" si="11"/>
        <v>0</v>
      </c>
      <c r="N11" s="26">
        <v>0</v>
      </c>
      <c r="O11" s="26">
        <f t="shared" si="12"/>
        <v>0</v>
      </c>
      <c r="P11" s="22">
        <v>5000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0</v>
      </c>
      <c r="BA11" s="6">
        <v>0</v>
      </c>
      <c r="BB11" s="6">
        <v>0</v>
      </c>
      <c r="BC11" s="6">
        <v>0</v>
      </c>
      <c r="BD11" s="6">
        <v>0</v>
      </c>
      <c r="BE11" s="6">
        <v>0</v>
      </c>
      <c r="BF11" s="6">
        <v>0</v>
      </c>
      <c r="BG11" s="6">
        <v>0</v>
      </c>
      <c r="BH11" s="6">
        <v>0</v>
      </c>
      <c r="BI11" s="6">
        <v>0</v>
      </c>
      <c r="BJ11" s="6">
        <v>0</v>
      </c>
      <c r="BK11" s="6">
        <v>0</v>
      </c>
      <c r="BL11" s="6">
        <v>0</v>
      </c>
      <c r="BM11" s="6">
        <v>0</v>
      </c>
      <c r="BN11" s="6">
        <v>0</v>
      </c>
      <c r="BO11" s="2">
        <f t="shared" si="6"/>
        <v>0</v>
      </c>
      <c r="BP11" s="6">
        <v>1</v>
      </c>
      <c r="BQ11" s="6">
        <f t="shared" si="7"/>
        <v>5000</v>
      </c>
      <c r="BR11" s="6">
        <f t="shared" si="8"/>
        <v>5000</v>
      </c>
      <c r="BS11" s="6">
        <f t="shared" si="9"/>
        <v>0</v>
      </c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</row>
    <row r="12" spans="1:91" x14ac:dyDescent="0.2">
      <c r="A12" s="6" t="s">
        <v>88</v>
      </c>
      <c r="B12" s="6" t="s">
        <v>50</v>
      </c>
      <c r="C12" s="6">
        <f t="shared" si="0"/>
        <v>1440</v>
      </c>
      <c r="D12" s="6">
        <f t="shared" si="1"/>
        <v>1440</v>
      </c>
      <c r="E12" s="6">
        <f t="shared" si="2"/>
        <v>0</v>
      </c>
      <c r="F12" s="6"/>
      <c r="G12" s="6">
        <v>1440</v>
      </c>
      <c r="H12" s="6">
        <v>0</v>
      </c>
      <c r="I12" s="6">
        <v>0</v>
      </c>
      <c r="J12" s="6">
        <v>0</v>
      </c>
      <c r="K12" s="2">
        <f t="shared" si="10"/>
        <v>0</v>
      </c>
      <c r="L12" s="6">
        <v>0</v>
      </c>
      <c r="M12" s="26">
        <f t="shared" si="11"/>
        <v>0</v>
      </c>
      <c r="N12" s="26">
        <v>0</v>
      </c>
      <c r="O12" s="26">
        <f t="shared" si="12"/>
        <v>0</v>
      </c>
      <c r="P12" s="22">
        <v>1440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0</v>
      </c>
      <c r="BA12" s="6">
        <v>0</v>
      </c>
      <c r="BB12" s="6">
        <v>0</v>
      </c>
      <c r="BC12" s="6">
        <v>0</v>
      </c>
      <c r="BD12" s="6">
        <v>0</v>
      </c>
      <c r="BE12" s="6">
        <v>0</v>
      </c>
      <c r="BF12" s="6">
        <v>0</v>
      </c>
      <c r="BG12" s="6">
        <v>0</v>
      </c>
      <c r="BH12" s="6">
        <v>0</v>
      </c>
      <c r="BI12" s="6">
        <v>0</v>
      </c>
      <c r="BJ12" s="6">
        <v>0</v>
      </c>
      <c r="BK12" s="6">
        <v>0</v>
      </c>
      <c r="BL12" s="6">
        <v>0</v>
      </c>
      <c r="BM12" s="6">
        <v>0</v>
      </c>
      <c r="BN12" s="6">
        <v>0</v>
      </c>
      <c r="BO12" s="2">
        <f t="shared" si="6"/>
        <v>0</v>
      </c>
      <c r="BP12" s="6">
        <v>1</v>
      </c>
      <c r="BQ12" s="6">
        <f t="shared" si="7"/>
        <v>1440</v>
      </c>
      <c r="BR12" s="6">
        <f t="shared" si="8"/>
        <v>1440</v>
      </c>
      <c r="BS12" s="6">
        <f t="shared" si="9"/>
        <v>0</v>
      </c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</row>
    <row r="13" spans="1:91" x14ac:dyDescent="0.2">
      <c r="A13" s="6" t="s">
        <v>89</v>
      </c>
      <c r="B13" s="6" t="s">
        <v>50</v>
      </c>
      <c r="C13" s="6">
        <f t="shared" si="0"/>
        <v>500</v>
      </c>
      <c r="D13" s="6">
        <f t="shared" si="1"/>
        <v>500</v>
      </c>
      <c r="E13" s="6">
        <f t="shared" si="2"/>
        <v>0</v>
      </c>
      <c r="F13" s="6"/>
      <c r="G13" s="6">
        <v>500</v>
      </c>
      <c r="H13" s="6">
        <v>0</v>
      </c>
      <c r="I13" s="6">
        <v>0</v>
      </c>
      <c r="J13" s="6">
        <v>0</v>
      </c>
      <c r="K13" s="2">
        <f t="shared" si="10"/>
        <v>0</v>
      </c>
      <c r="L13" s="6">
        <v>0</v>
      </c>
      <c r="M13" s="26">
        <f t="shared" si="11"/>
        <v>0</v>
      </c>
      <c r="N13" s="26">
        <v>0</v>
      </c>
      <c r="O13" s="26">
        <f t="shared" si="12"/>
        <v>0</v>
      </c>
      <c r="P13" s="22">
        <v>500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0</v>
      </c>
      <c r="BA13" s="6">
        <v>0</v>
      </c>
      <c r="BB13" s="6">
        <v>0</v>
      </c>
      <c r="BC13" s="6">
        <v>0</v>
      </c>
      <c r="BD13" s="6">
        <v>0</v>
      </c>
      <c r="BE13" s="6">
        <v>0</v>
      </c>
      <c r="BF13" s="6">
        <v>0</v>
      </c>
      <c r="BG13" s="6">
        <v>0</v>
      </c>
      <c r="BH13" s="6">
        <v>0</v>
      </c>
      <c r="BI13" s="6">
        <v>0</v>
      </c>
      <c r="BJ13" s="6">
        <v>0</v>
      </c>
      <c r="BK13" s="6">
        <v>0</v>
      </c>
      <c r="BL13" s="6">
        <v>0</v>
      </c>
      <c r="BM13" s="6">
        <v>0</v>
      </c>
      <c r="BN13" s="6">
        <v>0</v>
      </c>
      <c r="BO13" s="2">
        <f t="shared" si="6"/>
        <v>0</v>
      </c>
      <c r="BP13" s="6">
        <v>6</v>
      </c>
      <c r="BQ13" s="6">
        <f t="shared" si="7"/>
        <v>3000</v>
      </c>
      <c r="BR13" s="6">
        <f t="shared" si="8"/>
        <v>3000</v>
      </c>
      <c r="BS13" s="6">
        <f t="shared" si="9"/>
        <v>0</v>
      </c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</row>
    <row r="14" spans="1:91" x14ac:dyDescent="0.2">
      <c r="A14" s="6" t="s">
        <v>90</v>
      </c>
      <c r="B14" s="6" t="s">
        <v>50</v>
      </c>
      <c r="C14" s="6">
        <f t="shared" si="0"/>
        <v>1088</v>
      </c>
      <c r="D14" s="6">
        <f t="shared" si="1"/>
        <v>1088</v>
      </c>
      <c r="E14" s="6">
        <f t="shared" si="2"/>
        <v>0</v>
      </c>
      <c r="F14" s="6"/>
      <c r="G14" s="6">
        <v>1088</v>
      </c>
      <c r="H14" s="6">
        <v>0</v>
      </c>
      <c r="I14" s="6">
        <v>0</v>
      </c>
      <c r="J14" s="6">
        <v>0</v>
      </c>
      <c r="K14" s="2">
        <f t="shared" si="10"/>
        <v>0</v>
      </c>
      <c r="L14" s="6">
        <v>0</v>
      </c>
      <c r="M14" s="26">
        <f t="shared" si="11"/>
        <v>0</v>
      </c>
      <c r="N14" s="26">
        <v>0</v>
      </c>
      <c r="O14" s="26">
        <f t="shared" si="12"/>
        <v>0</v>
      </c>
      <c r="P14" s="22">
        <v>1088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0</v>
      </c>
      <c r="BA14" s="6">
        <v>0</v>
      </c>
      <c r="BB14" s="6">
        <v>0</v>
      </c>
      <c r="BC14" s="6">
        <v>0</v>
      </c>
      <c r="BD14" s="6">
        <v>0</v>
      </c>
      <c r="BE14" s="6">
        <v>0</v>
      </c>
      <c r="BF14" s="6">
        <v>0</v>
      </c>
      <c r="BG14" s="6">
        <v>0</v>
      </c>
      <c r="BH14" s="6">
        <v>0</v>
      </c>
      <c r="BI14" s="6">
        <v>0</v>
      </c>
      <c r="BJ14" s="6">
        <v>0</v>
      </c>
      <c r="BK14" s="6">
        <v>0</v>
      </c>
      <c r="BL14" s="6">
        <v>0</v>
      </c>
      <c r="BM14" s="6">
        <v>0</v>
      </c>
      <c r="BN14" s="6">
        <v>0</v>
      </c>
      <c r="BO14" s="2">
        <f t="shared" si="6"/>
        <v>0</v>
      </c>
      <c r="BP14" s="6">
        <v>30</v>
      </c>
      <c r="BQ14" s="6">
        <f t="shared" si="7"/>
        <v>32640</v>
      </c>
      <c r="BR14" s="6">
        <f t="shared" si="8"/>
        <v>32640</v>
      </c>
      <c r="BS14" s="6">
        <f t="shared" si="9"/>
        <v>0</v>
      </c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</row>
    <row r="15" spans="1:91" x14ac:dyDescent="0.2">
      <c r="A15" s="6" t="s">
        <v>91</v>
      </c>
      <c r="B15" s="6" t="s">
        <v>50</v>
      </c>
      <c r="C15" s="6">
        <f t="shared" si="0"/>
        <v>25000</v>
      </c>
      <c r="D15" s="6">
        <f t="shared" si="1"/>
        <v>25000</v>
      </c>
      <c r="E15" s="6">
        <f t="shared" si="2"/>
        <v>0</v>
      </c>
      <c r="F15" s="6"/>
      <c r="G15" s="6">
        <v>25000</v>
      </c>
      <c r="H15" s="6">
        <v>0</v>
      </c>
      <c r="I15" s="6">
        <v>0</v>
      </c>
      <c r="J15" s="6">
        <v>0</v>
      </c>
      <c r="K15" s="2">
        <f t="shared" si="10"/>
        <v>0</v>
      </c>
      <c r="L15" s="6">
        <v>0</v>
      </c>
      <c r="M15" s="26">
        <f t="shared" si="11"/>
        <v>0</v>
      </c>
      <c r="N15" s="26">
        <v>0</v>
      </c>
      <c r="O15" s="26">
        <f t="shared" si="12"/>
        <v>0</v>
      </c>
      <c r="P15" s="22">
        <v>25000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  <c r="AY15" s="6">
        <v>0</v>
      </c>
      <c r="AZ15" s="6">
        <v>0</v>
      </c>
      <c r="BA15" s="6">
        <v>0</v>
      </c>
      <c r="BB15" s="6">
        <v>0</v>
      </c>
      <c r="BC15" s="6">
        <v>0</v>
      </c>
      <c r="BD15" s="6">
        <v>0</v>
      </c>
      <c r="BE15" s="6">
        <v>0</v>
      </c>
      <c r="BF15" s="6">
        <v>0</v>
      </c>
      <c r="BG15" s="6">
        <v>0</v>
      </c>
      <c r="BH15" s="6">
        <v>0</v>
      </c>
      <c r="BI15" s="6">
        <v>0</v>
      </c>
      <c r="BJ15" s="6">
        <v>0</v>
      </c>
      <c r="BK15" s="6">
        <v>0</v>
      </c>
      <c r="BL15" s="6">
        <v>0</v>
      </c>
      <c r="BM15" s="6">
        <v>0</v>
      </c>
      <c r="BN15" s="6">
        <v>0</v>
      </c>
      <c r="BO15" s="2">
        <f t="shared" si="6"/>
        <v>0</v>
      </c>
      <c r="BP15" s="6">
        <v>0.36</v>
      </c>
      <c r="BQ15" s="6">
        <f t="shared" si="7"/>
        <v>9000</v>
      </c>
      <c r="BR15" s="6">
        <f t="shared" si="8"/>
        <v>9000</v>
      </c>
      <c r="BS15" s="6">
        <f t="shared" si="9"/>
        <v>0</v>
      </c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</row>
    <row r="16" spans="1:91" ht="15.75" customHeight="1" x14ac:dyDescent="0.2">
      <c r="A16" s="6" t="s">
        <v>92</v>
      </c>
      <c r="B16" s="6" t="s">
        <v>50</v>
      </c>
      <c r="C16" s="6">
        <f t="shared" si="0"/>
        <v>100</v>
      </c>
      <c r="D16" s="6">
        <f t="shared" si="1"/>
        <v>100</v>
      </c>
      <c r="E16" s="6">
        <f t="shared" si="2"/>
        <v>0</v>
      </c>
      <c r="F16" s="6"/>
      <c r="G16" s="6">
        <v>100</v>
      </c>
      <c r="H16" s="6">
        <v>0</v>
      </c>
      <c r="I16" s="6">
        <v>0</v>
      </c>
      <c r="J16" s="6">
        <v>0</v>
      </c>
      <c r="K16" s="2">
        <f t="shared" si="10"/>
        <v>0</v>
      </c>
      <c r="L16" s="6">
        <v>0</v>
      </c>
      <c r="M16" s="26">
        <f t="shared" si="11"/>
        <v>0</v>
      </c>
      <c r="N16" s="26">
        <v>0</v>
      </c>
      <c r="O16" s="26">
        <f t="shared" si="12"/>
        <v>0</v>
      </c>
      <c r="P16" s="22">
        <v>100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0</v>
      </c>
      <c r="AZ16" s="6">
        <v>0</v>
      </c>
      <c r="BA16" s="6">
        <v>0</v>
      </c>
      <c r="BB16" s="6">
        <v>0</v>
      </c>
      <c r="BC16" s="6">
        <v>0</v>
      </c>
      <c r="BD16" s="6">
        <v>0</v>
      </c>
      <c r="BE16" s="6">
        <v>0</v>
      </c>
      <c r="BF16" s="6">
        <v>0</v>
      </c>
      <c r="BG16" s="6">
        <v>0</v>
      </c>
      <c r="BH16" s="6">
        <v>0</v>
      </c>
      <c r="BI16" s="6">
        <v>0</v>
      </c>
      <c r="BJ16" s="6">
        <v>0</v>
      </c>
      <c r="BK16" s="6">
        <v>0</v>
      </c>
      <c r="BL16" s="6">
        <v>0</v>
      </c>
      <c r="BM16" s="6">
        <v>0</v>
      </c>
      <c r="BN16" s="6">
        <v>0</v>
      </c>
      <c r="BO16" s="2">
        <f t="shared" si="6"/>
        <v>0</v>
      </c>
      <c r="BP16" s="6">
        <v>40</v>
      </c>
      <c r="BQ16" s="6">
        <f t="shared" si="7"/>
        <v>4000</v>
      </c>
      <c r="BR16" s="6">
        <f t="shared" si="8"/>
        <v>4000</v>
      </c>
      <c r="BS16" s="6">
        <f t="shared" si="9"/>
        <v>0</v>
      </c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</row>
    <row r="17" spans="1:91" ht="15.75" customHeight="1" x14ac:dyDescent="0.2">
      <c r="A17" s="6" t="s">
        <v>93</v>
      </c>
      <c r="B17" s="6" t="s">
        <v>50</v>
      </c>
      <c r="C17" s="6">
        <f t="shared" si="0"/>
        <v>300</v>
      </c>
      <c r="D17" s="6">
        <f t="shared" si="1"/>
        <v>300</v>
      </c>
      <c r="E17" s="6">
        <f t="shared" si="2"/>
        <v>0</v>
      </c>
      <c r="F17" s="6"/>
      <c r="G17" s="6">
        <v>300</v>
      </c>
      <c r="H17" s="6">
        <v>0</v>
      </c>
      <c r="I17" s="6">
        <v>0</v>
      </c>
      <c r="J17" s="6">
        <v>0</v>
      </c>
      <c r="K17" s="2">
        <f t="shared" si="10"/>
        <v>0</v>
      </c>
      <c r="L17" s="6">
        <v>0</v>
      </c>
      <c r="M17" s="26">
        <f t="shared" si="11"/>
        <v>0</v>
      </c>
      <c r="N17" s="26">
        <v>0</v>
      </c>
      <c r="O17" s="26">
        <f t="shared" si="12"/>
        <v>0</v>
      </c>
      <c r="P17" s="22">
        <v>300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0</v>
      </c>
      <c r="BA17" s="6">
        <v>0</v>
      </c>
      <c r="BB17" s="6">
        <v>0</v>
      </c>
      <c r="BC17" s="6">
        <v>0</v>
      </c>
      <c r="BD17" s="6">
        <v>0</v>
      </c>
      <c r="BE17" s="6">
        <v>0</v>
      </c>
      <c r="BF17" s="6">
        <v>0</v>
      </c>
      <c r="BG17" s="6">
        <v>0</v>
      </c>
      <c r="BH17" s="6">
        <v>0</v>
      </c>
      <c r="BI17" s="6">
        <v>0</v>
      </c>
      <c r="BJ17" s="6">
        <v>0</v>
      </c>
      <c r="BK17" s="6">
        <v>0</v>
      </c>
      <c r="BL17" s="6">
        <v>0</v>
      </c>
      <c r="BM17" s="6">
        <v>0</v>
      </c>
      <c r="BN17" s="6">
        <v>0</v>
      </c>
      <c r="BO17" s="2">
        <f t="shared" si="6"/>
        <v>0</v>
      </c>
      <c r="BP17" s="6">
        <v>9</v>
      </c>
      <c r="BQ17" s="6">
        <f t="shared" si="7"/>
        <v>2700</v>
      </c>
      <c r="BR17" s="6">
        <f t="shared" si="8"/>
        <v>2700</v>
      </c>
      <c r="BS17" s="6">
        <f t="shared" si="9"/>
        <v>0</v>
      </c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</row>
    <row r="18" spans="1:91" ht="15.75" customHeight="1" x14ac:dyDescent="0.2">
      <c r="A18" s="6" t="s">
        <v>94</v>
      </c>
      <c r="B18" s="6" t="s">
        <v>50</v>
      </c>
      <c r="C18" s="6">
        <f t="shared" si="0"/>
        <v>6000</v>
      </c>
      <c r="D18" s="6">
        <f t="shared" si="1"/>
        <v>6000</v>
      </c>
      <c r="E18" s="6">
        <f t="shared" si="2"/>
        <v>0</v>
      </c>
      <c r="F18" s="6"/>
      <c r="G18" s="2">
        <v>6000</v>
      </c>
      <c r="H18" s="6">
        <v>0</v>
      </c>
      <c r="I18" s="6">
        <v>0</v>
      </c>
      <c r="J18" s="6">
        <v>0</v>
      </c>
      <c r="K18" s="2">
        <f t="shared" si="10"/>
        <v>0</v>
      </c>
      <c r="L18" s="6">
        <v>0</v>
      </c>
      <c r="M18" s="26">
        <f t="shared" si="11"/>
        <v>0</v>
      </c>
      <c r="N18" s="26">
        <v>0</v>
      </c>
      <c r="O18" s="26">
        <f t="shared" si="12"/>
        <v>0</v>
      </c>
      <c r="P18" s="22">
        <v>6000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0</v>
      </c>
      <c r="BA18" s="6">
        <v>0</v>
      </c>
      <c r="BB18" s="6">
        <v>0</v>
      </c>
      <c r="BC18" s="6">
        <v>0</v>
      </c>
      <c r="BD18" s="6">
        <v>0</v>
      </c>
      <c r="BE18" s="6">
        <v>0</v>
      </c>
      <c r="BF18" s="6">
        <v>0</v>
      </c>
      <c r="BG18" s="6">
        <v>0</v>
      </c>
      <c r="BH18" s="6">
        <v>0</v>
      </c>
      <c r="BI18" s="6">
        <v>0</v>
      </c>
      <c r="BJ18" s="6">
        <v>0</v>
      </c>
      <c r="BK18" s="6">
        <v>0</v>
      </c>
      <c r="BL18" s="6">
        <v>0</v>
      </c>
      <c r="BM18" s="6">
        <v>0</v>
      </c>
      <c r="BN18" s="6">
        <v>0</v>
      </c>
      <c r="BO18" s="2">
        <f t="shared" si="6"/>
        <v>0</v>
      </c>
      <c r="BP18" s="6">
        <v>1.5</v>
      </c>
      <c r="BQ18" s="6">
        <f t="shared" si="7"/>
        <v>9000</v>
      </c>
      <c r="BR18" s="6">
        <f t="shared" si="8"/>
        <v>9000</v>
      </c>
      <c r="BS18" s="6">
        <f t="shared" si="9"/>
        <v>0</v>
      </c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</row>
    <row r="19" spans="1:91" ht="15.75" customHeight="1" x14ac:dyDescent="0.2">
      <c r="A19" s="6" t="s">
        <v>95</v>
      </c>
      <c r="B19" s="6" t="s">
        <v>50</v>
      </c>
      <c r="C19" s="6">
        <f t="shared" si="0"/>
        <v>30</v>
      </c>
      <c r="D19" s="6">
        <f t="shared" si="1"/>
        <v>30</v>
      </c>
      <c r="E19" s="6">
        <f t="shared" si="2"/>
        <v>0</v>
      </c>
      <c r="F19" s="6"/>
      <c r="G19" s="6">
        <v>30</v>
      </c>
      <c r="H19" s="6">
        <v>0</v>
      </c>
      <c r="I19" s="6">
        <v>0</v>
      </c>
      <c r="J19" s="6">
        <v>0</v>
      </c>
      <c r="K19" s="2">
        <f t="shared" si="10"/>
        <v>0</v>
      </c>
      <c r="L19" s="6">
        <v>0</v>
      </c>
      <c r="M19" s="26">
        <f t="shared" si="11"/>
        <v>0</v>
      </c>
      <c r="N19" s="26">
        <v>0</v>
      </c>
      <c r="O19" s="26">
        <f t="shared" si="12"/>
        <v>0</v>
      </c>
      <c r="P19" s="22">
        <v>30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0</v>
      </c>
      <c r="BA19" s="6">
        <v>0</v>
      </c>
      <c r="BB19" s="6">
        <v>0</v>
      </c>
      <c r="BC19" s="6">
        <v>0</v>
      </c>
      <c r="BD19" s="6">
        <v>0</v>
      </c>
      <c r="BE19" s="6">
        <v>0</v>
      </c>
      <c r="BF19" s="6">
        <v>0</v>
      </c>
      <c r="BG19" s="6">
        <v>0</v>
      </c>
      <c r="BH19" s="6">
        <v>0</v>
      </c>
      <c r="BI19" s="6">
        <v>0</v>
      </c>
      <c r="BJ19" s="6">
        <v>0</v>
      </c>
      <c r="BK19" s="6">
        <v>0</v>
      </c>
      <c r="BL19" s="6">
        <v>0</v>
      </c>
      <c r="BM19" s="6">
        <v>0</v>
      </c>
      <c r="BN19" s="6">
        <v>0</v>
      </c>
      <c r="BO19" s="2">
        <f t="shared" si="6"/>
        <v>0</v>
      </c>
      <c r="BP19" s="6">
        <v>30</v>
      </c>
      <c r="BQ19" s="6">
        <f t="shared" si="7"/>
        <v>900</v>
      </c>
      <c r="BR19" s="6">
        <f t="shared" si="8"/>
        <v>900</v>
      </c>
      <c r="BS19" s="6">
        <f t="shared" si="9"/>
        <v>0</v>
      </c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</row>
    <row r="20" spans="1:91" ht="15.75" customHeight="1" x14ac:dyDescent="0.2">
      <c r="A20" s="6" t="s">
        <v>96</v>
      </c>
      <c r="B20" s="6" t="s">
        <v>50</v>
      </c>
      <c r="C20" s="6">
        <f t="shared" si="0"/>
        <v>600</v>
      </c>
      <c r="D20" s="6">
        <f t="shared" si="1"/>
        <v>600</v>
      </c>
      <c r="E20" s="6">
        <f t="shared" si="2"/>
        <v>0</v>
      </c>
      <c r="F20" s="6"/>
      <c r="G20" s="6">
        <v>600</v>
      </c>
      <c r="H20" s="6">
        <v>0</v>
      </c>
      <c r="I20" s="6">
        <v>0</v>
      </c>
      <c r="J20" s="6">
        <v>0</v>
      </c>
      <c r="K20" s="2">
        <f t="shared" si="10"/>
        <v>0</v>
      </c>
      <c r="L20" s="6">
        <v>0</v>
      </c>
      <c r="M20" s="26">
        <f t="shared" si="11"/>
        <v>0</v>
      </c>
      <c r="N20" s="26">
        <v>0</v>
      </c>
      <c r="O20" s="26">
        <f t="shared" si="12"/>
        <v>0</v>
      </c>
      <c r="P20" s="22">
        <v>600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0</v>
      </c>
      <c r="BA20" s="6">
        <v>0</v>
      </c>
      <c r="BB20" s="6">
        <v>0</v>
      </c>
      <c r="BC20" s="6">
        <v>0</v>
      </c>
      <c r="BD20" s="6">
        <v>0</v>
      </c>
      <c r="BE20" s="6">
        <v>0</v>
      </c>
      <c r="BF20" s="6">
        <v>0</v>
      </c>
      <c r="BG20" s="6">
        <v>0</v>
      </c>
      <c r="BH20" s="6">
        <v>0</v>
      </c>
      <c r="BI20" s="6">
        <v>0</v>
      </c>
      <c r="BJ20" s="6">
        <v>0</v>
      </c>
      <c r="BK20" s="6">
        <v>0</v>
      </c>
      <c r="BL20" s="6">
        <v>0</v>
      </c>
      <c r="BM20" s="6">
        <v>0</v>
      </c>
      <c r="BN20" s="6">
        <v>0</v>
      </c>
      <c r="BO20" s="2">
        <f t="shared" si="6"/>
        <v>0</v>
      </c>
      <c r="BP20" s="6">
        <v>3</v>
      </c>
      <c r="BQ20" s="6">
        <f t="shared" si="7"/>
        <v>1800</v>
      </c>
      <c r="BR20" s="6">
        <f t="shared" si="8"/>
        <v>1800</v>
      </c>
      <c r="BS20" s="6">
        <f t="shared" si="9"/>
        <v>0</v>
      </c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</row>
    <row r="21" spans="1:91" ht="15.75" customHeight="1" x14ac:dyDescent="0.2">
      <c r="A21" s="6" t="s">
        <v>97</v>
      </c>
      <c r="B21" s="6" t="s">
        <v>50</v>
      </c>
      <c r="C21" s="6">
        <f t="shared" si="0"/>
        <v>24</v>
      </c>
      <c r="D21" s="6">
        <f t="shared" si="1"/>
        <v>24</v>
      </c>
      <c r="E21" s="6">
        <f t="shared" si="2"/>
        <v>0</v>
      </c>
      <c r="F21" s="6"/>
      <c r="G21" s="6">
        <v>24</v>
      </c>
      <c r="H21" s="6">
        <v>0</v>
      </c>
      <c r="I21" s="6">
        <v>0</v>
      </c>
      <c r="J21" s="6">
        <v>0</v>
      </c>
      <c r="K21" s="2">
        <f t="shared" si="10"/>
        <v>0</v>
      </c>
      <c r="L21" s="6">
        <v>0</v>
      </c>
      <c r="M21" s="26">
        <f t="shared" si="11"/>
        <v>0</v>
      </c>
      <c r="N21" s="26">
        <v>0</v>
      </c>
      <c r="O21" s="26">
        <f t="shared" si="12"/>
        <v>0</v>
      </c>
      <c r="P21" s="22">
        <v>24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0</v>
      </c>
      <c r="BA21" s="6">
        <v>0</v>
      </c>
      <c r="BB21" s="6">
        <v>0</v>
      </c>
      <c r="BC21" s="6">
        <v>0</v>
      </c>
      <c r="BD21" s="6">
        <v>0</v>
      </c>
      <c r="BE21" s="6">
        <v>0</v>
      </c>
      <c r="BF21" s="6">
        <v>0</v>
      </c>
      <c r="BG21" s="6">
        <v>0</v>
      </c>
      <c r="BH21" s="6">
        <v>0</v>
      </c>
      <c r="BI21" s="6">
        <v>0</v>
      </c>
      <c r="BJ21" s="6">
        <v>0</v>
      </c>
      <c r="BK21" s="6">
        <v>0</v>
      </c>
      <c r="BL21" s="6">
        <v>0</v>
      </c>
      <c r="BM21" s="6">
        <v>0</v>
      </c>
      <c r="BN21" s="6">
        <v>0</v>
      </c>
      <c r="BO21" s="2">
        <f t="shared" si="6"/>
        <v>0</v>
      </c>
      <c r="BP21" s="6">
        <v>1</v>
      </c>
      <c r="BQ21" s="6">
        <f t="shared" si="7"/>
        <v>24</v>
      </c>
      <c r="BR21" s="6">
        <f t="shared" si="8"/>
        <v>24</v>
      </c>
      <c r="BS21" s="6">
        <f t="shared" si="9"/>
        <v>0</v>
      </c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</row>
    <row r="22" spans="1:91" ht="15.75" customHeight="1" x14ac:dyDescent="0.2">
      <c r="A22" s="6" t="s">
        <v>98</v>
      </c>
      <c r="B22" s="6" t="s">
        <v>50</v>
      </c>
      <c r="C22" s="6">
        <f t="shared" si="0"/>
        <v>5000</v>
      </c>
      <c r="D22" s="6">
        <f t="shared" si="1"/>
        <v>5000</v>
      </c>
      <c r="E22" s="6">
        <f t="shared" si="2"/>
        <v>0</v>
      </c>
      <c r="F22" s="6"/>
      <c r="G22" s="6">
        <v>5000</v>
      </c>
      <c r="H22" s="6">
        <v>0</v>
      </c>
      <c r="I22" s="6">
        <v>0</v>
      </c>
      <c r="J22" s="6">
        <v>0</v>
      </c>
      <c r="K22" s="2">
        <f t="shared" si="10"/>
        <v>0</v>
      </c>
      <c r="L22" s="6">
        <v>0</v>
      </c>
      <c r="M22" s="26">
        <f t="shared" si="11"/>
        <v>0</v>
      </c>
      <c r="N22" s="26">
        <v>0</v>
      </c>
      <c r="O22" s="26">
        <f t="shared" si="12"/>
        <v>0</v>
      </c>
      <c r="P22" s="22">
        <v>5000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0</v>
      </c>
      <c r="AZ22" s="6">
        <v>0</v>
      </c>
      <c r="BA22" s="6">
        <v>0</v>
      </c>
      <c r="BB22" s="6">
        <v>0</v>
      </c>
      <c r="BC22" s="6">
        <v>0</v>
      </c>
      <c r="BD22" s="6">
        <v>0</v>
      </c>
      <c r="BE22" s="6">
        <v>0</v>
      </c>
      <c r="BF22" s="6">
        <v>0</v>
      </c>
      <c r="BG22" s="6">
        <v>0</v>
      </c>
      <c r="BH22" s="6">
        <v>0</v>
      </c>
      <c r="BI22" s="6">
        <v>0</v>
      </c>
      <c r="BJ22" s="6">
        <v>0</v>
      </c>
      <c r="BK22" s="6">
        <v>0</v>
      </c>
      <c r="BL22" s="6">
        <v>0</v>
      </c>
      <c r="BM22" s="6">
        <v>0</v>
      </c>
      <c r="BN22" s="6">
        <v>0</v>
      </c>
      <c r="BO22" s="2">
        <f t="shared" si="6"/>
        <v>0</v>
      </c>
      <c r="BP22" s="6">
        <v>0.25</v>
      </c>
      <c r="BQ22" s="6">
        <f t="shared" si="7"/>
        <v>1250</v>
      </c>
      <c r="BR22" s="6">
        <f t="shared" si="8"/>
        <v>1250</v>
      </c>
      <c r="BS22" s="6">
        <f t="shared" si="9"/>
        <v>0</v>
      </c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</row>
    <row r="23" spans="1:91" ht="15.75" customHeight="1" x14ac:dyDescent="0.2">
      <c r="A23" s="6" t="s">
        <v>99</v>
      </c>
      <c r="B23" s="6" t="s">
        <v>50</v>
      </c>
      <c r="C23" s="6">
        <f t="shared" si="0"/>
        <v>2400</v>
      </c>
      <c r="D23" s="6">
        <f t="shared" si="1"/>
        <v>2400</v>
      </c>
      <c r="E23" s="6">
        <f t="shared" si="2"/>
        <v>0</v>
      </c>
      <c r="F23" s="6"/>
      <c r="G23" s="6">
        <v>2400</v>
      </c>
      <c r="H23" s="6">
        <v>0</v>
      </c>
      <c r="I23" s="6">
        <v>0</v>
      </c>
      <c r="J23" s="6">
        <v>0</v>
      </c>
      <c r="K23" s="2">
        <f t="shared" si="10"/>
        <v>0</v>
      </c>
      <c r="L23" s="6">
        <v>0</v>
      </c>
      <c r="M23" s="26">
        <f t="shared" si="11"/>
        <v>0</v>
      </c>
      <c r="N23" s="26">
        <v>0</v>
      </c>
      <c r="O23" s="26">
        <f t="shared" si="12"/>
        <v>0</v>
      </c>
      <c r="P23" s="22">
        <v>2400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0</v>
      </c>
      <c r="BA23" s="6">
        <v>0</v>
      </c>
      <c r="BB23" s="6">
        <v>0</v>
      </c>
      <c r="BC23" s="6">
        <v>0</v>
      </c>
      <c r="BD23" s="6">
        <v>0</v>
      </c>
      <c r="BE23" s="6">
        <v>0</v>
      </c>
      <c r="BF23" s="6">
        <v>0</v>
      </c>
      <c r="BG23" s="6">
        <v>0</v>
      </c>
      <c r="BH23" s="6">
        <v>0</v>
      </c>
      <c r="BI23" s="6">
        <v>0</v>
      </c>
      <c r="BJ23" s="6">
        <v>0</v>
      </c>
      <c r="BK23" s="6">
        <v>0</v>
      </c>
      <c r="BL23" s="6">
        <v>0</v>
      </c>
      <c r="BM23" s="6">
        <v>0</v>
      </c>
      <c r="BN23" s="6">
        <v>0</v>
      </c>
      <c r="BO23" s="2">
        <f t="shared" si="6"/>
        <v>0</v>
      </c>
      <c r="BP23" s="6">
        <v>2</v>
      </c>
      <c r="BQ23" s="6">
        <f t="shared" si="7"/>
        <v>4800</v>
      </c>
      <c r="BR23" s="6">
        <f t="shared" si="8"/>
        <v>4800</v>
      </c>
      <c r="BS23" s="6">
        <f t="shared" si="9"/>
        <v>0</v>
      </c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</row>
    <row r="24" spans="1:91" ht="15.75" customHeight="1" x14ac:dyDescent="0.2">
      <c r="A24" s="6" t="s">
        <v>100</v>
      </c>
      <c r="B24" s="6" t="s">
        <v>50</v>
      </c>
      <c r="C24" s="6">
        <f t="shared" si="0"/>
        <v>2000</v>
      </c>
      <c r="D24" s="6">
        <f t="shared" si="1"/>
        <v>2000</v>
      </c>
      <c r="E24" s="6">
        <f t="shared" si="2"/>
        <v>0</v>
      </c>
      <c r="F24" s="6"/>
      <c r="G24" s="6">
        <v>2000</v>
      </c>
      <c r="H24" s="6">
        <v>0</v>
      </c>
      <c r="I24" s="6">
        <v>0</v>
      </c>
      <c r="J24" s="6">
        <v>0</v>
      </c>
      <c r="K24" s="2">
        <f t="shared" si="10"/>
        <v>0</v>
      </c>
      <c r="L24" s="6">
        <v>0</v>
      </c>
      <c r="M24" s="26">
        <f t="shared" si="11"/>
        <v>0</v>
      </c>
      <c r="N24" s="26">
        <v>0</v>
      </c>
      <c r="O24" s="26">
        <f t="shared" si="12"/>
        <v>0</v>
      </c>
      <c r="P24" s="22">
        <v>2000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0</v>
      </c>
      <c r="BA24" s="6">
        <v>0</v>
      </c>
      <c r="BB24" s="6">
        <v>0</v>
      </c>
      <c r="BC24" s="6">
        <v>0</v>
      </c>
      <c r="BD24" s="6">
        <v>0</v>
      </c>
      <c r="BE24" s="6">
        <v>0</v>
      </c>
      <c r="BF24" s="6">
        <v>0</v>
      </c>
      <c r="BG24" s="6">
        <v>0</v>
      </c>
      <c r="BH24" s="6">
        <v>0</v>
      </c>
      <c r="BI24" s="6">
        <v>0</v>
      </c>
      <c r="BJ24" s="6">
        <v>0</v>
      </c>
      <c r="BK24" s="6">
        <v>0</v>
      </c>
      <c r="BL24" s="6">
        <v>0</v>
      </c>
      <c r="BM24" s="6">
        <v>0</v>
      </c>
      <c r="BN24" s="6">
        <v>0</v>
      </c>
      <c r="BO24" s="2">
        <f t="shared" si="6"/>
        <v>0</v>
      </c>
      <c r="BP24" s="6">
        <v>0.25</v>
      </c>
      <c r="BQ24" s="6">
        <f t="shared" si="7"/>
        <v>500</v>
      </c>
      <c r="BR24" s="6">
        <f t="shared" si="8"/>
        <v>500</v>
      </c>
      <c r="BS24" s="6">
        <f t="shared" si="9"/>
        <v>0</v>
      </c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</row>
    <row r="25" spans="1:91" ht="15.75" customHeight="1" x14ac:dyDescent="0.2">
      <c r="A25" s="6" t="s">
        <v>101</v>
      </c>
      <c r="B25" s="6" t="s">
        <v>50</v>
      </c>
      <c r="C25" s="6">
        <f t="shared" si="0"/>
        <v>18</v>
      </c>
      <c r="D25" s="6">
        <f t="shared" si="1"/>
        <v>18</v>
      </c>
      <c r="E25" s="6">
        <f t="shared" si="2"/>
        <v>0</v>
      </c>
      <c r="F25" s="6"/>
      <c r="G25" s="6">
        <v>18</v>
      </c>
      <c r="H25" s="6">
        <v>0</v>
      </c>
      <c r="I25" s="6">
        <v>0</v>
      </c>
      <c r="J25" s="6">
        <v>0</v>
      </c>
      <c r="K25" s="2">
        <f t="shared" si="10"/>
        <v>0</v>
      </c>
      <c r="L25" s="6">
        <v>0</v>
      </c>
      <c r="M25" s="26">
        <f t="shared" si="11"/>
        <v>0</v>
      </c>
      <c r="N25" s="26">
        <v>0</v>
      </c>
      <c r="O25" s="26">
        <f t="shared" si="12"/>
        <v>0</v>
      </c>
      <c r="P25" s="22">
        <v>18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0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0</v>
      </c>
      <c r="BA25" s="6">
        <v>0</v>
      </c>
      <c r="BB25" s="6">
        <v>0</v>
      </c>
      <c r="BC25" s="6">
        <v>0</v>
      </c>
      <c r="BD25" s="6">
        <v>0</v>
      </c>
      <c r="BE25" s="6">
        <v>0</v>
      </c>
      <c r="BF25" s="6">
        <v>0</v>
      </c>
      <c r="BG25" s="6">
        <v>0</v>
      </c>
      <c r="BH25" s="6">
        <v>0</v>
      </c>
      <c r="BI25" s="6">
        <v>0</v>
      </c>
      <c r="BJ25" s="6">
        <v>0</v>
      </c>
      <c r="BK25" s="6">
        <v>0</v>
      </c>
      <c r="BL25" s="6">
        <v>0</v>
      </c>
      <c r="BM25" s="6">
        <v>0</v>
      </c>
      <c r="BN25" s="6">
        <v>0</v>
      </c>
      <c r="BO25" s="2">
        <f t="shared" si="6"/>
        <v>0</v>
      </c>
      <c r="BP25" s="6">
        <v>120</v>
      </c>
      <c r="BQ25" s="6">
        <f t="shared" si="7"/>
        <v>2160</v>
      </c>
      <c r="BR25" s="6">
        <f t="shared" si="8"/>
        <v>2160</v>
      </c>
      <c r="BS25" s="6">
        <f t="shared" si="9"/>
        <v>0</v>
      </c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</row>
    <row r="26" spans="1:91" ht="15.75" customHeight="1" x14ac:dyDescent="0.2">
      <c r="A26" s="6" t="s">
        <v>102</v>
      </c>
      <c r="B26" s="6" t="s">
        <v>50</v>
      </c>
      <c r="C26" s="6">
        <f t="shared" si="0"/>
        <v>500</v>
      </c>
      <c r="D26" s="6">
        <f t="shared" si="1"/>
        <v>500</v>
      </c>
      <c r="E26" s="6">
        <f t="shared" si="2"/>
        <v>0</v>
      </c>
      <c r="F26" s="6"/>
      <c r="G26" s="6">
        <v>500</v>
      </c>
      <c r="H26" s="6">
        <v>0</v>
      </c>
      <c r="I26" s="6">
        <v>0</v>
      </c>
      <c r="J26" s="6">
        <v>0</v>
      </c>
      <c r="K26" s="2">
        <f t="shared" si="10"/>
        <v>0</v>
      </c>
      <c r="L26" s="6">
        <v>0</v>
      </c>
      <c r="M26" s="26">
        <f t="shared" si="11"/>
        <v>0</v>
      </c>
      <c r="N26" s="26">
        <v>0</v>
      </c>
      <c r="O26" s="26">
        <f t="shared" si="12"/>
        <v>0</v>
      </c>
      <c r="P26" s="22">
        <v>500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6">
        <v>0</v>
      </c>
      <c r="AV26" s="6">
        <v>0</v>
      </c>
      <c r="AW26" s="6">
        <v>0</v>
      </c>
      <c r="AX26" s="6">
        <v>0</v>
      </c>
      <c r="AY26" s="6">
        <v>0</v>
      </c>
      <c r="AZ26" s="6">
        <v>0</v>
      </c>
      <c r="BA26" s="6">
        <v>0</v>
      </c>
      <c r="BB26" s="6">
        <v>0</v>
      </c>
      <c r="BC26" s="6">
        <v>0</v>
      </c>
      <c r="BD26" s="6">
        <v>0</v>
      </c>
      <c r="BE26" s="6">
        <v>0</v>
      </c>
      <c r="BF26" s="6">
        <v>0</v>
      </c>
      <c r="BG26" s="6">
        <v>0</v>
      </c>
      <c r="BH26" s="6">
        <v>0</v>
      </c>
      <c r="BI26" s="6">
        <v>0</v>
      </c>
      <c r="BJ26" s="6">
        <v>0</v>
      </c>
      <c r="BK26" s="6">
        <v>0</v>
      </c>
      <c r="BL26" s="6">
        <v>0</v>
      </c>
      <c r="BM26" s="6">
        <v>0</v>
      </c>
      <c r="BN26" s="6">
        <v>0</v>
      </c>
      <c r="BO26" s="2">
        <f t="shared" si="6"/>
        <v>0</v>
      </c>
      <c r="BP26" s="6">
        <v>1.5</v>
      </c>
      <c r="BQ26" s="6">
        <f t="shared" si="7"/>
        <v>750</v>
      </c>
      <c r="BR26" s="6">
        <f t="shared" si="8"/>
        <v>750</v>
      </c>
      <c r="BS26" s="6">
        <f t="shared" si="9"/>
        <v>0</v>
      </c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</row>
    <row r="27" spans="1:91" ht="15.75" customHeight="1" x14ac:dyDescent="0.2">
      <c r="A27" s="6" t="s">
        <v>103</v>
      </c>
      <c r="B27" s="6" t="s">
        <v>50</v>
      </c>
      <c r="C27" s="6">
        <f t="shared" si="0"/>
        <v>7200</v>
      </c>
      <c r="D27" s="6">
        <f t="shared" si="1"/>
        <v>7200</v>
      </c>
      <c r="E27" s="6">
        <f t="shared" si="2"/>
        <v>0</v>
      </c>
      <c r="F27" s="6"/>
      <c r="G27" s="6">
        <v>7200</v>
      </c>
      <c r="H27" s="6">
        <v>0</v>
      </c>
      <c r="I27" s="6">
        <v>0</v>
      </c>
      <c r="J27" s="6">
        <v>0</v>
      </c>
      <c r="K27" s="2">
        <f t="shared" si="10"/>
        <v>0</v>
      </c>
      <c r="L27" s="6">
        <v>0</v>
      </c>
      <c r="M27" s="26">
        <f t="shared" si="11"/>
        <v>0</v>
      </c>
      <c r="N27" s="26">
        <v>0</v>
      </c>
      <c r="O27" s="26">
        <f t="shared" si="12"/>
        <v>0</v>
      </c>
      <c r="P27" s="22">
        <v>7200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0</v>
      </c>
      <c r="AS27" s="6">
        <v>0</v>
      </c>
      <c r="AT27" s="6">
        <v>0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0</v>
      </c>
      <c r="BA27" s="6">
        <v>0</v>
      </c>
      <c r="BB27" s="6">
        <v>0</v>
      </c>
      <c r="BC27" s="6">
        <v>0</v>
      </c>
      <c r="BD27" s="6">
        <v>0</v>
      </c>
      <c r="BE27" s="6">
        <v>0</v>
      </c>
      <c r="BF27" s="6">
        <v>0</v>
      </c>
      <c r="BG27" s="6">
        <v>0</v>
      </c>
      <c r="BH27" s="6">
        <v>0</v>
      </c>
      <c r="BI27" s="6">
        <v>0</v>
      </c>
      <c r="BJ27" s="6">
        <v>0</v>
      </c>
      <c r="BK27" s="6">
        <v>0</v>
      </c>
      <c r="BL27" s="6">
        <v>0</v>
      </c>
      <c r="BM27" s="6">
        <v>0</v>
      </c>
      <c r="BN27" s="6">
        <v>0</v>
      </c>
      <c r="BO27" s="2">
        <f t="shared" si="6"/>
        <v>0</v>
      </c>
      <c r="BP27" s="6">
        <v>0.75</v>
      </c>
      <c r="BQ27" s="6">
        <f t="shared" si="7"/>
        <v>5400</v>
      </c>
      <c r="BR27" s="6">
        <f t="shared" si="8"/>
        <v>5400</v>
      </c>
      <c r="BS27" s="6">
        <f t="shared" si="9"/>
        <v>0</v>
      </c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</row>
    <row r="28" spans="1:91" ht="15.75" customHeight="1" x14ac:dyDescent="0.2">
      <c r="A28" s="6" t="s">
        <v>104</v>
      </c>
      <c r="B28" s="6" t="s">
        <v>50</v>
      </c>
      <c r="C28" s="6">
        <f t="shared" si="0"/>
        <v>6912</v>
      </c>
      <c r="D28" s="6">
        <f t="shared" si="1"/>
        <v>6912</v>
      </c>
      <c r="E28" s="6">
        <f t="shared" si="2"/>
        <v>0</v>
      </c>
      <c r="F28" s="6"/>
      <c r="G28" s="6">
        <v>6912</v>
      </c>
      <c r="H28" s="6">
        <v>0</v>
      </c>
      <c r="I28" s="6">
        <v>0</v>
      </c>
      <c r="J28" s="6">
        <v>0</v>
      </c>
      <c r="K28" s="2">
        <f t="shared" si="10"/>
        <v>0</v>
      </c>
      <c r="L28" s="6">
        <v>0</v>
      </c>
      <c r="M28" s="26">
        <f t="shared" si="11"/>
        <v>0</v>
      </c>
      <c r="N28" s="26">
        <v>0</v>
      </c>
      <c r="O28" s="26">
        <f t="shared" si="12"/>
        <v>0</v>
      </c>
      <c r="P28" s="22">
        <v>6912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0</v>
      </c>
      <c r="BA28" s="6">
        <v>0</v>
      </c>
      <c r="BB28" s="6">
        <v>0</v>
      </c>
      <c r="BC28" s="6">
        <v>0</v>
      </c>
      <c r="BD28" s="6">
        <v>0</v>
      </c>
      <c r="BE28" s="6">
        <v>0</v>
      </c>
      <c r="BF28" s="6">
        <v>0</v>
      </c>
      <c r="BG28" s="6">
        <v>0</v>
      </c>
      <c r="BH28" s="6">
        <v>0</v>
      </c>
      <c r="BI28" s="6">
        <v>0</v>
      </c>
      <c r="BJ28" s="6">
        <v>0</v>
      </c>
      <c r="BK28" s="6">
        <v>0</v>
      </c>
      <c r="BL28" s="6">
        <v>0</v>
      </c>
      <c r="BM28" s="6">
        <v>0</v>
      </c>
      <c r="BN28" s="6">
        <v>0</v>
      </c>
      <c r="BO28" s="2">
        <f t="shared" si="6"/>
        <v>0</v>
      </c>
      <c r="BP28" s="6">
        <v>0.5</v>
      </c>
      <c r="BQ28" s="6">
        <f t="shared" si="7"/>
        <v>3456</v>
      </c>
      <c r="BR28" s="6">
        <f t="shared" si="8"/>
        <v>3456</v>
      </c>
      <c r="BS28" s="6">
        <f t="shared" si="9"/>
        <v>0</v>
      </c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</row>
    <row r="29" spans="1:91" ht="15.75" customHeight="1" x14ac:dyDescent="0.2">
      <c r="A29" s="6" t="s">
        <v>105</v>
      </c>
      <c r="B29" s="6" t="s">
        <v>50</v>
      </c>
      <c r="C29" s="6">
        <f t="shared" si="0"/>
        <v>1000</v>
      </c>
      <c r="D29" s="6">
        <f t="shared" si="1"/>
        <v>1000</v>
      </c>
      <c r="E29" s="6">
        <f t="shared" si="2"/>
        <v>0</v>
      </c>
      <c r="F29" s="6"/>
      <c r="G29" s="6">
        <v>1000</v>
      </c>
      <c r="H29" s="6">
        <v>0</v>
      </c>
      <c r="I29" s="6">
        <v>0</v>
      </c>
      <c r="J29" s="6">
        <v>0</v>
      </c>
      <c r="K29" s="2">
        <f t="shared" si="10"/>
        <v>0</v>
      </c>
      <c r="L29" s="6">
        <v>0</v>
      </c>
      <c r="M29" s="26">
        <f t="shared" si="11"/>
        <v>0</v>
      </c>
      <c r="N29" s="26">
        <v>0</v>
      </c>
      <c r="O29" s="26">
        <f t="shared" si="12"/>
        <v>0</v>
      </c>
      <c r="P29" s="22">
        <v>1000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6">
        <v>0</v>
      </c>
      <c r="AY29" s="6">
        <v>0</v>
      </c>
      <c r="AZ29" s="6">
        <v>0</v>
      </c>
      <c r="BA29" s="6">
        <v>0</v>
      </c>
      <c r="BB29" s="6">
        <v>0</v>
      </c>
      <c r="BC29" s="6">
        <v>0</v>
      </c>
      <c r="BD29" s="6">
        <v>0</v>
      </c>
      <c r="BE29" s="6">
        <v>0</v>
      </c>
      <c r="BF29" s="6">
        <v>0</v>
      </c>
      <c r="BG29" s="6">
        <v>0</v>
      </c>
      <c r="BH29" s="6">
        <v>0</v>
      </c>
      <c r="BI29" s="6">
        <v>0</v>
      </c>
      <c r="BJ29" s="6">
        <v>0</v>
      </c>
      <c r="BK29" s="6">
        <v>0</v>
      </c>
      <c r="BL29" s="6">
        <v>0</v>
      </c>
      <c r="BM29" s="6">
        <v>0</v>
      </c>
      <c r="BN29" s="6">
        <v>0</v>
      </c>
      <c r="BO29" s="2">
        <f t="shared" si="6"/>
        <v>0</v>
      </c>
      <c r="BP29" s="6">
        <v>1</v>
      </c>
      <c r="BQ29" s="6">
        <f t="shared" si="7"/>
        <v>1000</v>
      </c>
      <c r="BR29" s="6">
        <f t="shared" si="8"/>
        <v>1000</v>
      </c>
      <c r="BS29" s="6">
        <f t="shared" si="9"/>
        <v>0</v>
      </c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</row>
    <row r="30" spans="1:91" ht="15.75" customHeight="1" x14ac:dyDescent="0.2">
      <c r="A30" s="6" t="s">
        <v>106</v>
      </c>
      <c r="B30" s="6" t="s">
        <v>50</v>
      </c>
      <c r="C30" s="6">
        <f t="shared" si="0"/>
        <v>30650</v>
      </c>
      <c r="D30" s="6">
        <f t="shared" si="1"/>
        <v>29900</v>
      </c>
      <c r="E30" s="6">
        <f t="shared" si="2"/>
        <v>750</v>
      </c>
      <c r="F30" s="6" t="s">
        <v>20</v>
      </c>
      <c r="G30" s="6">
        <v>29900</v>
      </c>
      <c r="H30" s="6">
        <v>0</v>
      </c>
      <c r="I30" s="6">
        <v>0</v>
      </c>
      <c r="J30" s="6">
        <v>0</v>
      </c>
      <c r="K30" s="2">
        <f t="shared" si="10"/>
        <v>0</v>
      </c>
      <c r="L30" s="6">
        <v>0</v>
      </c>
      <c r="M30" s="26">
        <f t="shared" si="11"/>
        <v>0</v>
      </c>
      <c r="N30" s="26">
        <v>0</v>
      </c>
      <c r="O30" s="26">
        <f t="shared" si="12"/>
        <v>0</v>
      </c>
      <c r="P30" s="22">
        <v>29900</v>
      </c>
      <c r="Q30" s="6">
        <v>0</v>
      </c>
      <c r="R30" s="6">
        <v>0</v>
      </c>
      <c r="S30" s="6">
        <v>750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0</v>
      </c>
      <c r="BA30" s="6">
        <v>0</v>
      </c>
      <c r="BB30" s="6">
        <v>0</v>
      </c>
      <c r="BC30" s="6">
        <v>0</v>
      </c>
      <c r="BD30" s="6">
        <v>0</v>
      </c>
      <c r="BE30" s="6">
        <v>0</v>
      </c>
      <c r="BF30" s="6">
        <v>0</v>
      </c>
      <c r="BG30" s="6">
        <v>0</v>
      </c>
      <c r="BH30" s="6">
        <v>0</v>
      </c>
      <c r="BI30" s="6">
        <v>0</v>
      </c>
      <c r="BJ30" s="6">
        <v>0</v>
      </c>
      <c r="BK30" s="6">
        <v>0</v>
      </c>
      <c r="BL30" s="6">
        <v>0</v>
      </c>
      <c r="BM30" s="6">
        <v>0</v>
      </c>
      <c r="BN30" s="6">
        <v>0</v>
      </c>
      <c r="BO30" s="2">
        <f t="shared" si="6"/>
        <v>750</v>
      </c>
      <c r="BP30" s="6">
        <v>0.25</v>
      </c>
      <c r="BQ30" s="6">
        <f t="shared" si="7"/>
        <v>7662.5</v>
      </c>
      <c r="BR30" s="6">
        <f t="shared" si="8"/>
        <v>7475</v>
      </c>
      <c r="BS30" s="6">
        <f t="shared" si="9"/>
        <v>187.5</v>
      </c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</row>
    <row r="31" spans="1:91" ht="15.75" customHeight="1" x14ac:dyDescent="0.2">
      <c r="A31" s="6" t="s">
        <v>107</v>
      </c>
      <c r="B31" s="6" t="s">
        <v>50</v>
      </c>
      <c r="C31" s="6">
        <f t="shared" si="0"/>
        <v>400</v>
      </c>
      <c r="D31" s="6">
        <f t="shared" si="1"/>
        <v>400</v>
      </c>
      <c r="E31" s="6">
        <f t="shared" si="2"/>
        <v>0</v>
      </c>
      <c r="F31" s="6"/>
      <c r="G31" s="6">
        <v>400</v>
      </c>
      <c r="H31" s="6">
        <v>0</v>
      </c>
      <c r="I31" s="6">
        <v>0</v>
      </c>
      <c r="J31" s="6">
        <v>0</v>
      </c>
      <c r="K31" s="2">
        <f t="shared" si="10"/>
        <v>0</v>
      </c>
      <c r="L31" s="6">
        <v>0</v>
      </c>
      <c r="M31" s="26">
        <f t="shared" si="11"/>
        <v>0</v>
      </c>
      <c r="N31" s="26">
        <v>0</v>
      </c>
      <c r="O31" s="26">
        <f t="shared" si="12"/>
        <v>0</v>
      </c>
      <c r="P31" s="22">
        <v>400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6">
        <v>0</v>
      </c>
      <c r="AZ31" s="6">
        <v>0</v>
      </c>
      <c r="BA31" s="6">
        <v>0</v>
      </c>
      <c r="BB31" s="6">
        <v>0</v>
      </c>
      <c r="BC31" s="6">
        <v>0</v>
      </c>
      <c r="BD31" s="6">
        <v>0</v>
      </c>
      <c r="BE31" s="6">
        <v>0</v>
      </c>
      <c r="BF31" s="6">
        <v>0</v>
      </c>
      <c r="BG31" s="6">
        <v>0</v>
      </c>
      <c r="BH31" s="6">
        <v>0</v>
      </c>
      <c r="BI31" s="6">
        <v>0</v>
      </c>
      <c r="BJ31" s="6">
        <v>0</v>
      </c>
      <c r="BK31" s="6">
        <v>0</v>
      </c>
      <c r="BL31" s="6">
        <v>0</v>
      </c>
      <c r="BM31" s="6">
        <v>0</v>
      </c>
      <c r="BN31" s="6">
        <v>0</v>
      </c>
      <c r="BO31" s="2">
        <f t="shared" si="6"/>
        <v>0</v>
      </c>
      <c r="BP31" s="6">
        <v>1</v>
      </c>
      <c r="BQ31" s="6">
        <f t="shared" si="7"/>
        <v>400</v>
      </c>
      <c r="BR31" s="6">
        <f t="shared" si="8"/>
        <v>400</v>
      </c>
      <c r="BS31" s="6">
        <f t="shared" si="9"/>
        <v>0</v>
      </c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</row>
    <row r="32" spans="1:91" ht="15.75" customHeight="1" x14ac:dyDescent="0.2">
      <c r="A32" s="6" t="s">
        <v>108</v>
      </c>
      <c r="B32" s="6" t="s">
        <v>50</v>
      </c>
      <c r="C32" s="6">
        <f t="shared" si="0"/>
        <v>30</v>
      </c>
      <c r="D32" s="6">
        <f t="shared" si="1"/>
        <v>30</v>
      </c>
      <c r="E32" s="6">
        <f t="shared" si="2"/>
        <v>0</v>
      </c>
      <c r="F32" s="6"/>
      <c r="G32" s="6">
        <v>30</v>
      </c>
      <c r="H32" s="6">
        <v>0</v>
      </c>
      <c r="I32" s="6">
        <v>0</v>
      </c>
      <c r="J32" s="6">
        <v>0</v>
      </c>
      <c r="K32" s="2">
        <f t="shared" si="10"/>
        <v>0</v>
      </c>
      <c r="L32" s="6">
        <v>0</v>
      </c>
      <c r="M32" s="26">
        <f t="shared" si="11"/>
        <v>0</v>
      </c>
      <c r="N32" s="26">
        <v>0</v>
      </c>
      <c r="O32" s="26">
        <f t="shared" si="12"/>
        <v>0</v>
      </c>
      <c r="P32" s="22">
        <v>30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6">
        <v>0</v>
      </c>
      <c r="AV32" s="6">
        <v>0</v>
      </c>
      <c r="AW32" s="6">
        <v>0</v>
      </c>
      <c r="AX32" s="6">
        <v>0</v>
      </c>
      <c r="AY32" s="6">
        <v>0</v>
      </c>
      <c r="AZ32" s="6">
        <v>0</v>
      </c>
      <c r="BA32" s="6">
        <v>0</v>
      </c>
      <c r="BB32" s="6">
        <v>0</v>
      </c>
      <c r="BC32" s="6">
        <v>0</v>
      </c>
      <c r="BD32" s="6">
        <v>0</v>
      </c>
      <c r="BE32" s="6">
        <v>0</v>
      </c>
      <c r="BF32" s="6">
        <v>0</v>
      </c>
      <c r="BG32" s="6">
        <v>0</v>
      </c>
      <c r="BH32" s="6">
        <v>0</v>
      </c>
      <c r="BI32" s="6">
        <v>0</v>
      </c>
      <c r="BJ32" s="6">
        <v>0</v>
      </c>
      <c r="BK32" s="6">
        <v>0</v>
      </c>
      <c r="BL32" s="6">
        <v>0</v>
      </c>
      <c r="BM32" s="6">
        <v>0</v>
      </c>
      <c r="BN32" s="6">
        <v>0</v>
      </c>
      <c r="BO32" s="2">
        <f t="shared" si="6"/>
        <v>0</v>
      </c>
      <c r="BP32" s="6">
        <v>35</v>
      </c>
      <c r="BQ32" s="6">
        <f t="shared" si="7"/>
        <v>1050</v>
      </c>
      <c r="BR32" s="6">
        <f t="shared" si="8"/>
        <v>1050</v>
      </c>
      <c r="BS32" s="6">
        <f t="shared" si="9"/>
        <v>0</v>
      </c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</row>
    <row r="33" spans="1:91" ht="15.75" customHeight="1" x14ac:dyDescent="0.2">
      <c r="A33" s="6" t="s">
        <v>109</v>
      </c>
      <c r="B33" s="6" t="s">
        <v>50</v>
      </c>
      <c r="C33" s="6">
        <f t="shared" si="0"/>
        <v>270</v>
      </c>
      <c r="D33" s="6">
        <f t="shared" si="1"/>
        <v>270</v>
      </c>
      <c r="E33" s="6">
        <f t="shared" si="2"/>
        <v>0</v>
      </c>
      <c r="F33" s="6"/>
      <c r="G33" s="6">
        <v>270</v>
      </c>
      <c r="H33" s="6">
        <v>0</v>
      </c>
      <c r="I33" s="6">
        <v>0</v>
      </c>
      <c r="J33" s="6">
        <v>0</v>
      </c>
      <c r="K33" s="2">
        <f t="shared" si="10"/>
        <v>0</v>
      </c>
      <c r="L33" s="6">
        <v>0</v>
      </c>
      <c r="M33" s="26">
        <f t="shared" si="11"/>
        <v>0</v>
      </c>
      <c r="N33" s="26">
        <v>0</v>
      </c>
      <c r="O33" s="26">
        <f t="shared" si="12"/>
        <v>0</v>
      </c>
      <c r="P33" s="22">
        <v>270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6">
        <v>0</v>
      </c>
      <c r="AW33" s="6">
        <v>0</v>
      </c>
      <c r="AX33" s="6">
        <v>0</v>
      </c>
      <c r="AY33" s="6">
        <v>0</v>
      </c>
      <c r="AZ33" s="6">
        <v>0</v>
      </c>
      <c r="BA33" s="6">
        <v>0</v>
      </c>
      <c r="BB33" s="6">
        <v>0</v>
      </c>
      <c r="BC33" s="6">
        <v>0</v>
      </c>
      <c r="BD33" s="6">
        <v>0</v>
      </c>
      <c r="BE33" s="6">
        <v>0</v>
      </c>
      <c r="BF33" s="6">
        <v>0</v>
      </c>
      <c r="BG33" s="6">
        <v>0</v>
      </c>
      <c r="BH33" s="6">
        <v>0</v>
      </c>
      <c r="BI33" s="6">
        <v>0</v>
      </c>
      <c r="BJ33" s="6">
        <v>0</v>
      </c>
      <c r="BK33" s="6">
        <v>0</v>
      </c>
      <c r="BL33" s="6">
        <v>0</v>
      </c>
      <c r="BM33" s="6">
        <v>0</v>
      </c>
      <c r="BN33" s="6">
        <v>0</v>
      </c>
      <c r="BO33" s="2">
        <f t="shared" si="6"/>
        <v>0</v>
      </c>
      <c r="BP33" s="6">
        <v>30</v>
      </c>
      <c r="BQ33" s="6">
        <f t="shared" si="7"/>
        <v>8100</v>
      </c>
      <c r="BR33" s="6">
        <f t="shared" si="8"/>
        <v>8100</v>
      </c>
      <c r="BS33" s="6">
        <f t="shared" si="9"/>
        <v>0</v>
      </c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</row>
    <row r="34" spans="1:91" ht="15.75" customHeight="1" x14ac:dyDescent="0.2">
      <c r="A34" s="6" t="s">
        <v>110</v>
      </c>
      <c r="B34" s="6" t="s">
        <v>50</v>
      </c>
      <c r="C34" s="6">
        <f t="shared" si="0"/>
        <v>6000</v>
      </c>
      <c r="D34" s="6">
        <f t="shared" si="1"/>
        <v>6000</v>
      </c>
      <c r="E34" s="6">
        <f t="shared" si="2"/>
        <v>0</v>
      </c>
      <c r="F34" s="6"/>
      <c r="G34" s="6">
        <v>6000</v>
      </c>
      <c r="H34" s="6">
        <v>0</v>
      </c>
      <c r="I34" s="6">
        <v>0</v>
      </c>
      <c r="J34" s="6">
        <v>0</v>
      </c>
      <c r="K34" s="2">
        <f t="shared" si="10"/>
        <v>0</v>
      </c>
      <c r="L34" s="6">
        <v>0</v>
      </c>
      <c r="M34" s="26">
        <f t="shared" si="11"/>
        <v>0</v>
      </c>
      <c r="N34" s="26">
        <v>0</v>
      </c>
      <c r="O34" s="26">
        <f t="shared" si="12"/>
        <v>0</v>
      </c>
      <c r="P34" s="22">
        <v>6000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6">
        <v>0</v>
      </c>
      <c r="AV34" s="6">
        <v>0</v>
      </c>
      <c r="AW34" s="6">
        <v>0</v>
      </c>
      <c r="AX34" s="6">
        <v>0</v>
      </c>
      <c r="AY34" s="6">
        <v>0</v>
      </c>
      <c r="AZ34" s="6">
        <v>0</v>
      </c>
      <c r="BA34" s="6">
        <v>0</v>
      </c>
      <c r="BB34" s="6">
        <v>0</v>
      </c>
      <c r="BC34" s="6">
        <v>0</v>
      </c>
      <c r="BD34" s="6">
        <v>0</v>
      </c>
      <c r="BE34" s="6">
        <v>0</v>
      </c>
      <c r="BF34" s="6">
        <v>0</v>
      </c>
      <c r="BG34" s="6">
        <v>0</v>
      </c>
      <c r="BH34" s="6">
        <v>0</v>
      </c>
      <c r="BI34" s="6">
        <v>0</v>
      </c>
      <c r="BJ34" s="6">
        <v>0</v>
      </c>
      <c r="BK34" s="6">
        <v>0</v>
      </c>
      <c r="BL34" s="6">
        <v>0</v>
      </c>
      <c r="BM34" s="6">
        <v>0</v>
      </c>
      <c r="BN34" s="6">
        <v>0</v>
      </c>
      <c r="BO34" s="2">
        <f t="shared" si="6"/>
        <v>0</v>
      </c>
      <c r="BP34" s="6">
        <v>1.5</v>
      </c>
      <c r="BQ34" s="6">
        <f t="shared" si="7"/>
        <v>9000</v>
      </c>
      <c r="BR34" s="6">
        <f t="shared" si="8"/>
        <v>9000</v>
      </c>
      <c r="BS34" s="6">
        <f t="shared" si="9"/>
        <v>0</v>
      </c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</row>
    <row r="35" spans="1:91" ht="15.75" customHeight="1" x14ac:dyDescent="0.2">
      <c r="A35" s="6" t="s">
        <v>111</v>
      </c>
      <c r="B35" s="6" t="s">
        <v>50</v>
      </c>
      <c r="C35" s="21">
        <f t="shared" si="0"/>
        <v>60000</v>
      </c>
      <c r="D35" s="6">
        <f t="shared" si="1"/>
        <v>60000</v>
      </c>
      <c r="E35" s="21">
        <f t="shared" si="2"/>
        <v>0</v>
      </c>
      <c r="F35" s="6"/>
      <c r="G35" s="21">
        <v>60000</v>
      </c>
      <c r="H35" s="6">
        <v>0</v>
      </c>
      <c r="I35" s="6">
        <v>0</v>
      </c>
      <c r="J35" s="6">
        <v>0</v>
      </c>
      <c r="K35" s="2">
        <f t="shared" si="10"/>
        <v>0</v>
      </c>
      <c r="L35" s="6">
        <v>0</v>
      </c>
      <c r="M35" s="26">
        <f t="shared" si="11"/>
        <v>0</v>
      </c>
      <c r="N35" s="26">
        <v>0</v>
      </c>
      <c r="O35" s="26">
        <f t="shared" si="12"/>
        <v>0</v>
      </c>
      <c r="P35" s="22">
        <v>60000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6">
        <v>0</v>
      </c>
      <c r="AW35" s="6">
        <v>0</v>
      </c>
      <c r="AX35" s="6">
        <v>0</v>
      </c>
      <c r="AY35" s="6">
        <v>0</v>
      </c>
      <c r="AZ35" s="6">
        <v>0</v>
      </c>
      <c r="BA35" s="6">
        <v>0</v>
      </c>
      <c r="BB35" s="6">
        <v>0</v>
      </c>
      <c r="BC35" s="6">
        <v>0</v>
      </c>
      <c r="BD35" s="6">
        <v>0</v>
      </c>
      <c r="BE35" s="6">
        <v>0</v>
      </c>
      <c r="BF35" s="6">
        <v>0</v>
      </c>
      <c r="BG35" s="6">
        <v>0</v>
      </c>
      <c r="BH35" s="6">
        <v>0</v>
      </c>
      <c r="BI35" s="6">
        <v>0</v>
      </c>
      <c r="BJ35" s="6">
        <v>0</v>
      </c>
      <c r="BK35" s="6">
        <v>0</v>
      </c>
      <c r="BL35" s="6">
        <v>0</v>
      </c>
      <c r="BM35" s="6">
        <v>0</v>
      </c>
      <c r="BN35" s="6">
        <v>0</v>
      </c>
      <c r="BO35" s="24">
        <f t="shared" si="6"/>
        <v>0</v>
      </c>
      <c r="BP35" s="6">
        <v>0.5</v>
      </c>
      <c r="BQ35" s="6">
        <f t="shared" si="7"/>
        <v>30000</v>
      </c>
      <c r="BR35" s="6">
        <f t="shared" si="8"/>
        <v>30000</v>
      </c>
      <c r="BS35" s="6">
        <f t="shared" si="9"/>
        <v>0</v>
      </c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</row>
    <row r="36" spans="1:91" ht="15.75" customHeight="1" x14ac:dyDescent="0.2">
      <c r="A36" s="6" t="s">
        <v>112</v>
      </c>
      <c r="B36" s="6" t="s">
        <v>50</v>
      </c>
      <c r="C36" s="6">
        <f t="shared" si="0"/>
        <v>240</v>
      </c>
      <c r="D36" s="6">
        <f t="shared" si="1"/>
        <v>240</v>
      </c>
      <c r="E36" s="6">
        <f t="shared" si="2"/>
        <v>0</v>
      </c>
      <c r="F36" s="6"/>
      <c r="G36" s="6">
        <v>240</v>
      </c>
      <c r="H36" s="6">
        <v>0</v>
      </c>
      <c r="I36" s="6">
        <v>0</v>
      </c>
      <c r="J36" s="6">
        <v>0</v>
      </c>
      <c r="K36" s="2">
        <f t="shared" si="10"/>
        <v>0</v>
      </c>
      <c r="L36" s="6">
        <v>0</v>
      </c>
      <c r="M36" s="26">
        <f t="shared" si="11"/>
        <v>0</v>
      </c>
      <c r="N36" s="26">
        <v>0</v>
      </c>
      <c r="O36" s="26">
        <f t="shared" si="12"/>
        <v>0</v>
      </c>
      <c r="P36" s="22">
        <v>240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6">
        <v>0</v>
      </c>
      <c r="AV36" s="6">
        <v>0</v>
      </c>
      <c r="AW36" s="6">
        <v>0</v>
      </c>
      <c r="AX36" s="6">
        <v>0</v>
      </c>
      <c r="AY36" s="6">
        <v>0</v>
      </c>
      <c r="AZ36" s="6">
        <v>0</v>
      </c>
      <c r="BA36" s="6">
        <v>0</v>
      </c>
      <c r="BB36" s="6">
        <v>0</v>
      </c>
      <c r="BC36" s="6">
        <v>0</v>
      </c>
      <c r="BD36" s="6">
        <v>0</v>
      </c>
      <c r="BE36" s="6">
        <v>0</v>
      </c>
      <c r="BF36" s="6">
        <v>0</v>
      </c>
      <c r="BG36" s="6">
        <v>0</v>
      </c>
      <c r="BH36" s="6">
        <v>0</v>
      </c>
      <c r="BI36" s="6">
        <v>0</v>
      </c>
      <c r="BJ36" s="6">
        <v>0</v>
      </c>
      <c r="BK36" s="6">
        <v>0</v>
      </c>
      <c r="BL36" s="6">
        <v>0</v>
      </c>
      <c r="BM36" s="6">
        <v>0</v>
      </c>
      <c r="BN36" s="6">
        <v>0</v>
      </c>
      <c r="BO36" s="2">
        <f t="shared" si="6"/>
        <v>0</v>
      </c>
      <c r="BP36" s="6">
        <v>10</v>
      </c>
      <c r="BQ36" s="6">
        <f t="shared" si="7"/>
        <v>2400</v>
      </c>
      <c r="BR36" s="6">
        <f t="shared" si="8"/>
        <v>2400</v>
      </c>
      <c r="BS36" s="6">
        <f t="shared" si="9"/>
        <v>0</v>
      </c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</row>
    <row r="37" spans="1:91" ht="15.75" customHeight="1" x14ac:dyDescent="0.2">
      <c r="A37" s="6" t="s">
        <v>113</v>
      </c>
      <c r="B37" s="6" t="s">
        <v>50</v>
      </c>
      <c r="C37" s="6">
        <f t="shared" si="0"/>
        <v>500</v>
      </c>
      <c r="D37" s="6">
        <f t="shared" si="1"/>
        <v>500</v>
      </c>
      <c r="E37" s="6">
        <f t="shared" si="2"/>
        <v>0</v>
      </c>
      <c r="F37" s="6"/>
      <c r="G37" s="6">
        <v>500</v>
      </c>
      <c r="H37" s="6">
        <v>0</v>
      </c>
      <c r="I37" s="6">
        <v>0</v>
      </c>
      <c r="J37" s="6">
        <v>0</v>
      </c>
      <c r="K37" s="2">
        <f t="shared" si="10"/>
        <v>0</v>
      </c>
      <c r="L37" s="6">
        <v>0</v>
      </c>
      <c r="M37" s="26">
        <f t="shared" si="11"/>
        <v>0</v>
      </c>
      <c r="N37" s="26">
        <v>0</v>
      </c>
      <c r="O37" s="26">
        <f t="shared" si="12"/>
        <v>0</v>
      </c>
      <c r="P37" s="22">
        <v>500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6">
        <v>0</v>
      </c>
      <c r="AW37" s="6">
        <v>0</v>
      </c>
      <c r="AX37" s="6">
        <v>0</v>
      </c>
      <c r="AY37" s="6">
        <v>0</v>
      </c>
      <c r="AZ37" s="6">
        <v>0</v>
      </c>
      <c r="BA37" s="6">
        <v>0</v>
      </c>
      <c r="BB37" s="6">
        <v>0</v>
      </c>
      <c r="BC37" s="6">
        <v>0</v>
      </c>
      <c r="BD37" s="6">
        <v>0</v>
      </c>
      <c r="BE37" s="6">
        <v>0</v>
      </c>
      <c r="BF37" s="6">
        <v>0</v>
      </c>
      <c r="BG37" s="6">
        <v>0</v>
      </c>
      <c r="BH37" s="6">
        <v>0</v>
      </c>
      <c r="BI37" s="6">
        <v>0</v>
      </c>
      <c r="BJ37" s="6">
        <v>0</v>
      </c>
      <c r="BK37" s="6">
        <v>0</v>
      </c>
      <c r="BL37" s="6">
        <v>0</v>
      </c>
      <c r="BM37" s="6">
        <v>0</v>
      </c>
      <c r="BN37" s="6">
        <v>0</v>
      </c>
      <c r="BO37" s="2">
        <f t="shared" si="6"/>
        <v>0</v>
      </c>
      <c r="BP37" s="6">
        <v>0.5</v>
      </c>
      <c r="BQ37" s="6">
        <f t="shared" si="7"/>
        <v>250</v>
      </c>
      <c r="BR37" s="6">
        <f t="shared" si="8"/>
        <v>250</v>
      </c>
      <c r="BS37" s="6">
        <f t="shared" si="9"/>
        <v>0</v>
      </c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</row>
    <row r="38" spans="1:91" ht="15.75" customHeight="1" x14ac:dyDescent="0.2">
      <c r="A38" s="6" t="s">
        <v>114</v>
      </c>
      <c r="B38" s="6" t="s">
        <v>50</v>
      </c>
      <c r="C38" s="6">
        <f t="shared" si="0"/>
        <v>180</v>
      </c>
      <c r="D38" s="6">
        <f t="shared" si="1"/>
        <v>180</v>
      </c>
      <c r="E38" s="6">
        <f t="shared" si="2"/>
        <v>0</v>
      </c>
      <c r="F38" s="6"/>
      <c r="G38" s="6">
        <v>180</v>
      </c>
      <c r="H38" s="6">
        <v>0</v>
      </c>
      <c r="I38" s="6">
        <v>0</v>
      </c>
      <c r="J38" s="6">
        <v>0</v>
      </c>
      <c r="K38" s="2">
        <f t="shared" si="10"/>
        <v>0</v>
      </c>
      <c r="L38" s="6">
        <v>0</v>
      </c>
      <c r="M38" s="26">
        <f t="shared" si="11"/>
        <v>0</v>
      </c>
      <c r="N38" s="26">
        <v>0</v>
      </c>
      <c r="O38" s="26">
        <f t="shared" si="12"/>
        <v>0</v>
      </c>
      <c r="P38" s="22">
        <v>180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6">
        <v>0</v>
      </c>
      <c r="AT38" s="6">
        <v>0</v>
      </c>
      <c r="AU38" s="6">
        <v>0</v>
      </c>
      <c r="AV38" s="6">
        <v>0</v>
      </c>
      <c r="AW38" s="6">
        <v>0</v>
      </c>
      <c r="AX38" s="6">
        <v>0</v>
      </c>
      <c r="AY38" s="6">
        <v>0</v>
      </c>
      <c r="AZ38" s="6">
        <v>0</v>
      </c>
      <c r="BA38" s="6">
        <v>0</v>
      </c>
      <c r="BB38" s="6">
        <v>0</v>
      </c>
      <c r="BC38" s="6">
        <v>0</v>
      </c>
      <c r="BD38" s="6">
        <v>0</v>
      </c>
      <c r="BE38" s="6">
        <v>0</v>
      </c>
      <c r="BF38" s="6">
        <v>0</v>
      </c>
      <c r="BG38" s="6">
        <v>0</v>
      </c>
      <c r="BH38" s="6">
        <v>0</v>
      </c>
      <c r="BI38" s="6">
        <v>0</v>
      </c>
      <c r="BJ38" s="6">
        <v>0</v>
      </c>
      <c r="BK38" s="6">
        <v>0</v>
      </c>
      <c r="BL38" s="6">
        <v>0</v>
      </c>
      <c r="BM38" s="6">
        <v>0</v>
      </c>
      <c r="BN38" s="6">
        <v>0</v>
      </c>
      <c r="BO38" s="2">
        <f t="shared" si="6"/>
        <v>0</v>
      </c>
      <c r="BP38" s="6">
        <v>5</v>
      </c>
      <c r="BQ38" s="6">
        <f t="shared" si="7"/>
        <v>900</v>
      </c>
      <c r="BR38" s="6">
        <f t="shared" si="8"/>
        <v>900</v>
      </c>
      <c r="BS38" s="6">
        <f t="shared" si="9"/>
        <v>0</v>
      </c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</row>
    <row r="39" spans="1:91" ht="15.75" customHeight="1" x14ac:dyDescent="0.2">
      <c r="A39" s="6" t="s">
        <v>115</v>
      </c>
      <c r="B39" s="6" t="s">
        <v>50</v>
      </c>
      <c r="C39" s="6">
        <f t="shared" si="0"/>
        <v>288</v>
      </c>
      <c r="D39" s="6">
        <f t="shared" si="1"/>
        <v>288</v>
      </c>
      <c r="E39" s="6">
        <f t="shared" si="2"/>
        <v>0</v>
      </c>
      <c r="F39" s="6"/>
      <c r="G39" s="6">
        <v>288</v>
      </c>
      <c r="H39" s="6">
        <v>0</v>
      </c>
      <c r="I39" s="6">
        <v>0</v>
      </c>
      <c r="J39" s="6">
        <v>0</v>
      </c>
      <c r="K39" s="2">
        <f t="shared" si="10"/>
        <v>0</v>
      </c>
      <c r="L39" s="6">
        <v>0</v>
      </c>
      <c r="M39" s="26">
        <f t="shared" si="11"/>
        <v>0</v>
      </c>
      <c r="N39" s="26">
        <v>0</v>
      </c>
      <c r="O39" s="26">
        <f t="shared" si="12"/>
        <v>0</v>
      </c>
      <c r="P39" s="22">
        <v>288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6">
        <v>0</v>
      </c>
      <c r="AV39" s="6">
        <v>0</v>
      </c>
      <c r="AW39" s="6">
        <v>0</v>
      </c>
      <c r="AX39" s="6">
        <v>0</v>
      </c>
      <c r="AY39" s="6">
        <v>0</v>
      </c>
      <c r="AZ39" s="6">
        <v>0</v>
      </c>
      <c r="BA39" s="6">
        <v>0</v>
      </c>
      <c r="BB39" s="6">
        <v>0</v>
      </c>
      <c r="BC39" s="6">
        <v>0</v>
      </c>
      <c r="BD39" s="6">
        <v>0</v>
      </c>
      <c r="BE39" s="6">
        <v>0</v>
      </c>
      <c r="BF39" s="6">
        <v>0</v>
      </c>
      <c r="BG39" s="6">
        <v>0</v>
      </c>
      <c r="BH39" s="6">
        <v>0</v>
      </c>
      <c r="BI39" s="6">
        <v>0</v>
      </c>
      <c r="BJ39" s="6">
        <v>0</v>
      </c>
      <c r="BK39" s="6">
        <v>0</v>
      </c>
      <c r="BL39" s="6">
        <v>0</v>
      </c>
      <c r="BM39" s="6">
        <v>0</v>
      </c>
      <c r="BN39" s="6">
        <v>0</v>
      </c>
      <c r="BO39" s="2">
        <f t="shared" si="6"/>
        <v>0</v>
      </c>
      <c r="BP39" s="6">
        <v>3</v>
      </c>
      <c r="BQ39" s="6">
        <f t="shared" si="7"/>
        <v>864</v>
      </c>
      <c r="BR39" s="6">
        <f t="shared" si="8"/>
        <v>864</v>
      </c>
      <c r="BS39" s="6">
        <f t="shared" si="9"/>
        <v>0</v>
      </c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</row>
    <row r="40" spans="1:91" ht="15.75" customHeight="1" x14ac:dyDescent="0.2">
      <c r="A40" s="6" t="s">
        <v>116</v>
      </c>
      <c r="B40" s="6" t="s">
        <v>50</v>
      </c>
      <c r="C40" s="6">
        <f t="shared" si="0"/>
        <v>120</v>
      </c>
      <c r="D40" s="6">
        <f t="shared" si="1"/>
        <v>120</v>
      </c>
      <c r="E40" s="6">
        <f t="shared" si="2"/>
        <v>0</v>
      </c>
      <c r="F40" s="6"/>
      <c r="G40" s="6">
        <v>120</v>
      </c>
      <c r="H40" s="6">
        <v>0</v>
      </c>
      <c r="I40" s="6">
        <v>0</v>
      </c>
      <c r="J40" s="6">
        <v>0</v>
      </c>
      <c r="K40" s="2">
        <f t="shared" si="10"/>
        <v>0</v>
      </c>
      <c r="L40" s="6">
        <v>0</v>
      </c>
      <c r="M40" s="26">
        <f t="shared" si="11"/>
        <v>0</v>
      </c>
      <c r="N40" s="26">
        <v>0</v>
      </c>
      <c r="O40" s="26">
        <f t="shared" si="12"/>
        <v>0</v>
      </c>
      <c r="P40" s="22">
        <v>120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6">
        <v>0</v>
      </c>
      <c r="AU40" s="6">
        <v>0</v>
      </c>
      <c r="AV40" s="6">
        <v>0</v>
      </c>
      <c r="AW40" s="6">
        <v>0</v>
      </c>
      <c r="AX40" s="6">
        <v>0</v>
      </c>
      <c r="AY40" s="6">
        <v>0</v>
      </c>
      <c r="AZ40" s="6">
        <v>0</v>
      </c>
      <c r="BA40" s="6">
        <v>0</v>
      </c>
      <c r="BB40" s="6">
        <v>0</v>
      </c>
      <c r="BC40" s="6">
        <v>0</v>
      </c>
      <c r="BD40" s="6">
        <v>0</v>
      </c>
      <c r="BE40" s="6">
        <v>0</v>
      </c>
      <c r="BF40" s="6">
        <v>0</v>
      </c>
      <c r="BG40" s="6">
        <v>0</v>
      </c>
      <c r="BH40" s="6">
        <v>0</v>
      </c>
      <c r="BI40" s="6">
        <v>0</v>
      </c>
      <c r="BJ40" s="6">
        <v>0</v>
      </c>
      <c r="BK40" s="6">
        <v>0</v>
      </c>
      <c r="BL40" s="6">
        <v>0</v>
      </c>
      <c r="BM40" s="6">
        <v>0</v>
      </c>
      <c r="BN40" s="6">
        <v>0</v>
      </c>
      <c r="BO40" s="2">
        <f t="shared" si="6"/>
        <v>0</v>
      </c>
      <c r="BP40" s="6">
        <v>0.5</v>
      </c>
      <c r="BQ40" s="6">
        <f t="shared" si="7"/>
        <v>60</v>
      </c>
      <c r="BR40" s="6">
        <f t="shared" si="8"/>
        <v>60</v>
      </c>
      <c r="BS40" s="6">
        <f t="shared" si="9"/>
        <v>0</v>
      </c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</row>
    <row r="41" spans="1:91" ht="15.75" customHeight="1" x14ac:dyDescent="0.2">
      <c r="A41" s="6" t="s">
        <v>117</v>
      </c>
      <c r="B41" s="6" t="s">
        <v>50</v>
      </c>
      <c r="C41" s="6">
        <f t="shared" si="0"/>
        <v>500</v>
      </c>
      <c r="D41" s="6">
        <f t="shared" si="1"/>
        <v>500</v>
      </c>
      <c r="E41" s="6">
        <f t="shared" si="2"/>
        <v>0</v>
      </c>
      <c r="F41" s="6"/>
      <c r="G41" s="6">
        <v>500</v>
      </c>
      <c r="H41" s="6">
        <v>0</v>
      </c>
      <c r="I41" s="6">
        <v>0</v>
      </c>
      <c r="J41" s="6">
        <v>0</v>
      </c>
      <c r="K41" s="2">
        <f t="shared" si="10"/>
        <v>0</v>
      </c>
      <c r="L41" s="6">
        <v>0</v>
      </c>
      <c r="M41" s="26">
        <f t="shared" si="11"/>
        <v>0</v>
      </c>
      <c r="N41" s="26">
        <v>0</v>
      </c>
      <c r="O41" s="26">
        <f t="shared" si="12"/>
        <v>0</v>
      </c>
      <c r="P41" s="22">
        <v>500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>
        <v>0</v>
      </c>
      <c r="AW41" s="6">
        <v>0</v>
      </c>
      <c r="AX41" s="6">
        <v>0</v>
      </c>
      <c r="AY41" s="6">
        <v>0</v>
      </c>
      <c r="AZ41" s="6">
        <v>0</v>
      </c>
      <c r="BA41" s="6">
        <v>0</v>
      </c>
      <c r="BB41" s="6">
        <v>0</v>
      </c>
      <c r="BC41" s="6">
        <v>0</v>
      </c>
      <c r="BD41" s="6">
        <v>0</v>
      </c>
      <c r="BE41" s="6">
        <v>0</v>
      </c>
      <c r="BF41" s="6">
        <v>0</v>
      </c>
      <c r="BG41" s="6">
        <v>0</v>
      </c>
      <c r="BH41" s="6">
        <v>0</v>
      </c>
      <c r="BI41" s="6">
        <v>0</v>
      </c>
      <c r="BJ41" s="6">
        <v>0</v>
      </c>
      <c r="BK41" s="6">
        <v>0</v>
      </c>
      <c r="BL41" s="6">
        <v>0</v>
      </c>
      <c r="BM41" s="6">
        <v>0</v>
      </c>
      <c r="BN41" s="6">
        <v>0</v>
      </c>
      <c r="BO41" s="2">
        <f t="shared" si="6"/>
        <v>0</v>
      </c>
      <c r="BP41" s="6">
        <v>0.5</v>
      </c>
      <c r="BQ41" s="6">
        <f t="shared" si="7"/>
        <v>250</v>
      </c>
      <c r="BR41" s="6">
        <f t="shared" si="8"/>
        <v>250</v>
      </c>
      <c r="BS41" s="6">
        <f t="shared" si="9"/>
        <v>0</v>
      </c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</row>
    <row r="42" spans="1:91" ht="15.75" customHeight="1" x14ac:dyDescent="0.2">
      <c r="A42" s="6" t="s">
        <v>118</v>
      </c>
      <c r="B42" s="6" t="s">
        <v>56</v>
      </c>
      <c r="C42" s="6">
        <f t="shared" si="0"/>
        <v>900</v>
      </c>
      <c r="D42" s="6">
        <f t="shared" si="1"/>
        <v>900</v>
      </c>
      <c r="E42" s="6">
        <f t="shared" si="2"/>
        <v>0</v>
      </c>
      <c r="F42" s="6"/>
      <c r="G42" s="6">
        <v>900</v>
      </c>
      <c r="H42" s="6">
        <v>0</v>
      </c>
      <c r="I42" s="6">
        <v>0</v>
      </c>
      <c r="J42" s="6">
        <v>0</v>
      </c>
      <c r="K42" s="2">
        <f t="shared" si="10"/>
        <v>0</v>
      </c>
      <c r="L42" s="6">
        <v>0</v>
      </c>
      <c r="M42" s="26">
        <f t="shared" si="11"/>
        <v>0</v>
      </c>
      <c r="N42" s="26">
        <v>0</v>
      </c>
      <c r="O42" s="26">
        <f t="shared" si="12"/>
        <v>0</v>
      </c>
      <c r="P42" s="22">
        <v>900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0</v>
      </c>
      <c r="AU42" s="6">
        <v>0</v>
      </c>
      <c r="AV42" s="6">
        <v>0</v>
      </c>
      <c r="AW42" s="6">
        <v>0</v>
      </c>
      <c r="AX42" s="6">
        <v>0</v>
      </c>
      <c r="AY42" s="6">
        <v>0</v>
      </c>
      <c r="AZ42" s="6">
        <v>0</v>
      </c>
      <c r="BA42" s="6">
        <v>0</v>
      </c>
      <c r="BB42" s="6">
        <v>0</v>
      </c>
      <c r="BC42" s="6">
        <v>0</v>
      </c>
      <c r="BD42" s="6">
        <v>0</v>
      </c>
      <c r="BE42" s="6">
        <v>0</v>
      </c>
      <c r="BF42" s="6">
        <v>0</v>
      </c>
      <c r="BG42" s="6">
        <v>0</v>
      </c>
      <c r="BH42" s="6">
        <v>0</v>
      </c>
      <c r="BI42" s="6">
        <v>0</v>
      </c>
      <c r="BJ42" s="6">
        <v>0</v>
      </c>
      <c r="BK42" s="6">
        <v>0</v>
      </c>
      <c r="BL42" s="6">
        <v>0</v>
      </c>
      <c r="BM42" s="6">
        <v>0</v>
      </c>
      <c r="BN42" s="6">
        <v>0</v>
      </c>
      <c r="BO42" s="2">
        <f t="shared" si="6"/>
        <v>0</v>
      </c>
      <c r="BP42" s="6">
        <v>1</v>
      </c>
      <c r="BQ42" s="6">
        <f t="shared" si="7"/>
        <v>900</v>
      </c>
      <c r="BR42" s="6">
        <f t="shared" si="8"/>
        <v>900</v>
      </c>
      <c r="BS42" s="6">
        <f t="shared" si="9"/>
        <v>0</v>
      </c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</row>
    <row r="43" spans="1:91" ht="15.75" customHeight="1" x14ac:dyDescent="0.2">
      <c r="A43" s="6" t="s">
        <v>119</v>
      </c>
      <c r="B43" s="6" t="s">
        <v>50</v>
      </c>
      <c r="C43" s="6">
        <f t="shared" si="0"/>
        <v>10000</v>
      </c>
      <c r="D43" s="6">
        <f t="shared" si="1"/>
        <v>10000</v>
      </c>
      <c r="E43" s="6">
        <f t="shared" si="2"/>
        <v>0</v>
      </c>
      <c r="F43" s="6"/>
      <c r="G43" s="6">
        <v>10000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26">
        <v>0</v>
      </c>
      <c r="N43" s="26">
        <v>0</v>
      </c>
      <c r="O43" s="26">
        <v>0</v>
      </c>
      <c r="P43" s="22">
        <v>10000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  <c r="AS43" s="6">
        <v>0</v>
      </c>
      <c r="AT43" s="6">
        <v>0</v>
      </c>
      <c r="AU43" s="6">
        <v>0</v>
      </c>
      <c r="AV43" s="6">
        <v>0</v>
      </c>
      <c r="AW43" s="6">
        <v>0</v>
      </c>
      <c r="AX43" s="6">
        <v>0</v>
      </c>
      <c r="AY43" s="6">
        <v>0</v>
      </c>
      <c r="AZ43" s="6">
        <v>0</v>
      </c>
      <c r="BA43" s="6">
        <v>0</v>
      </c>
      <c r="BB43" s="6">
        <v>0</v>
      </c>
      <c r="BC43" s="6">
        <v>0</v>
      </c>
      <c r="BD43" s="6">
        <v>0</v>
      </c>
      <c r="BE43" s="6">
        <v>0</v>
      </c>
      <c r="BF43" s="6">
        <v>0</v>
      </c>
      <c r="BG43" s="6">
        <v>0</v>
      </c>
      <c r="BH43" s="6">
        <v>0</v>
      </c>
      <c r="BI43" s="6">
        <v>0</v>
      </c>
      <c r="BJ43" s="6">
        <v>0</v>
      </c>
      <c r="BK43" s="6">
        <v>0</v>
      </c>
      <c r="BL43" s="6">
        <v>0</v>
      </c>
      <c r="BM43" s="6">
        <v>0</v>
      </c>
      <c r="BN43" s="6">
        <v>0</v>
      </c>
      <c r="BO43" s="2">
        <f t="shared" si="6"/>
        <v>0</v>
      </c>
      <c r="BP43" s="6">
        <v>0.5</v>
      </c>
      <c r="BQ43" s="6">
        <f t="shared" si="7"/>
        <v>5000</v>
      </c>
      <c r="BR43" s="6">
        <f t="shared" si="8"/>
        <v>5000</v>
      </c>
      <c r="BS43" s="6">
        <f t="shared" si="9"/>
        <v>0</v>
      </c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</row>
    <row r="44" spans="1:91" ht="15.75" customHeight="1" x14ac:dyDescent="0.2">
      <c r="A44" s="6" t="s">
        <v>120</v>
      </c>
      <c r="B44" s="6" t="s">
        <v>50</v>
      </c>
      <c r="C44" s="6">
        <f t="shared" si="0"/>
        <v>5800</v>
      </c>
      <c r="D44" s="6">
        <f t="shared" si="1"/>
        <v>5800</v>
      </c>
      <c r="E44" s="6">
        <f t="shared" si="2"/>
        <v>0</v>
      </c>
      <c r="F44" s="2"/>
      <c r="G44" s="6">
        <v>0</v>
      </c>
      <c r="H44" s="6">
        <v>0</v>
      </c>
      <c r="I44" s="6">
        <v>0</v>
      </c>
      <c r="J44" s="6">
        <v>0</v>
      </c>
      <c r="K44" s="6">
        <v>5800</v>
      </c>
      <c r="L44" s="6">
        <v>0</v>
      </c>
      <c r="M44" s="22">
        <v>0</v>
      </c>
      <c r="N44" s="26">
        <v>0</v>
      </c>
      <c r="O44" s="22">
        <v>0</v>
      </c>
      <c r="P44" s="22">
        <v>5800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6">
        <v>0</v>
      </c>
      <c r="AW44" s="6">
        <v>0</v>
      </c>
      <c r="AX44" s="6">
        <v>0</v>
      </c>
      <c r="AY44" s="6">
        <v>0</v>
      </c>
      <c r="AZ44" s="6">
        <v>0</v>
      </c>
      <c r="BA44" s="6">
        <v>0</v>
      </c>
      <c r="BB44" s="6">
        <v>0</v>
      </c>
      <c r="BC44" s="6">
        <v>0</v>
      </c>
      <c r="BD44" s="6">
        <v>0</v>
      </c>
      <c r="BE44" s="6">
        <v>0</v>
      </c>
      <c r="BF44" s="6">
        <v>0</v>
      </c>
      <c r="BG44" s="6">
        <v>0</v>
      </c>
      <c r="BH44" s="6">
        <v>0</v>
      </c>
      <c r="BI44" s="6">
        <v>0</v>
      </c>
      <c r="BJ44" s="6">
        <v>0</v>
      </c>
      <c r="BK44" s="6">
        <v>0</v>
      </c>
      <c r="BL44" s="6">
        <v>0</v>
      </c>
      <c r="BM44" s="6">
        <v>0</v>
      </c>
      <c r="BN44" s="6">
        <v>0</v>
      </c>
      <c r="BO44" s="2">
        <f t="shared" si="6"/>
        <v>0</v>
      </c>
      <c r="BP44" s="6">
        <v>0.5</v>
      </c>
      <c r="BQ44" s="6">
        <f t="shared" si="7"/>
        <v>2900</v>
      </c>
      <c r="BR44" s="6">
        <f t="shared" si="8"/>
        <v>2900</v>
      </c>
      <c r="BS44" s="6">
        <f t="shared" si="9"/>
        <v>0</v>
      </c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</row>
    <row r="45" spans="1:91" ht="15.75" customHeight="1" x14ac:dyDescent="0.2">
      <c r="A45" s="6" t="s">
        <v>121</v>
      </c>
      <c r="B45" s="6" t="s">
        <v>50</v>
      </c>
      <c r="C45" s="6">
        <f t="shared" si="0"/>
        <v>25</v>
      </c>
      <c r="D45" s="6">
        <f t="shared" si="1"/>
        <v>25</v>
      </c>
      <c r="E45" s="6">
        <f t="shared" si="2"/>
        <v>0</v>
      </c>
      <c r="F45" s="2"/>
      <c r="G45" s="6">
        <v>25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25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0</v>
      </c>
      <c r="BA45" s="6">
        <v>0</v>
      </c>
      <c r="BB45" s="6">
        <v>0</v>
      </c>
      <c r="BC45" s="6">
        <v>0</v>
      </c>
      <c r="BD45" s="6">
        <v>0</v>
      </c>
      <c r="BE45" s="6">
        <v>0</v>
      </c>
      <c r="BF45" s="6">
        <v>0</v>
      </c>
      <c r="BG45" s="6">
        <v>0</v>
      </c>
      <c r="BH45" s="6">
        <v>0</v>
      </c>
      <c r="BI45" s="6">
        <v>0</v>
      </c>
      <c r="BJ45" s="6">
        <v>0</v>
      </c>
      <c r="BK45" s="6">
        <v>0</v>
      </c>
      <c r="BL45" s="6">
        <v>0</v>
      </c>
      <c r="BM45" s="6">
        <v>0</v>
      </c>
      <c r="BN45" s="6">
        <v>0</v>
      </c>
      <c r="BO45" s="2">
        <f t="shared" si="6"/>
        <v>0</v>
      </c>
      <c r="BP45" s="6">
        <v>0.75</v>
      </c>
      <c r="BQ45" s="6">
        <f t="shared" si="7"/>
        <v>18.75</v>
      </c>
      <c r="BR45" s="6">
        <f t="shared" si="8"/>
        <v>18.75</v>
      </c>
      <c r="BS45" s="6">
        <f t="shared" si="9"/>
        <v>0</v>
      </c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</row>
    <row r="46" spans="1:91" ht="15.75" customHeight="1" x14ac:dyDescent="0.2">
      <c r="A46" s="6" t="s">
        <v>122</v>
      </c>
      <c r="B46" s="6" t="s">
        <v>50</v>
      </c>
      <c r="C46" s="6">
        <f t="shared" si="0"/>
        <v>3</v>
      </c>
      <c r="D46" s="6">
        <f t="shared" si="1"/>
        <v>0</v>
      </c>
      <c r="E46" s="6">
        <f t="shared" si="2"/>
        <v>3</v>
      </c>
      <c r="F46" s="6" t="s">
        <v>20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3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 s="6">
        <v>0</v>
      </c>
      <c r="AV46" s="6">
        <v>0</v>
      </c>
      <c r="AW46" s="6">
        <v>0</v>
      </c>
      <c r="AX46" s="6">
        <v>0</v>
      </c>
      <c r="AY46" s="6">
        <v>0</v>
      </c>
      <c r="AZ46" s="6">
        <v>0</v>
      </c>
      <c r="BA46" s="6">
        <v>0</v>
      </c>
      <c r="BB46" s="6">
        <v>0</v>
      </c>
      <c r="BC46" s="6">
        <v>0</v>
      </c>
      <c r="BD46" s="6">
        <v>0</v>
      </c>
      <c r="BE46" s="6">
        <v>0</v>
      </c>
      <c r="BF46" s="6">
        <v>0</v>
      </c>
      <c r="BG46" s="6">
        <v>0</v>
      </c>
      <c r="BH46" s="6">
        <v>0</v>
      </c>
      <c r="BI46" s="6">
        <v>0</v>
      </c>
      <c r="BJ46" s="6">
        <v>0</v>
      </c>
      <c r="BK46" s="6">
        <v>0</v>
      </c>
      <c r="BL46" s="6">
        <v>0</v>
      </c>
      <c r="BM46" s="6">
        <v>0</v>
      </c>
      <c r="BN46" s="6">
        <v>0</v>
      </c>
      <c r="BO46" s="2">
        <f t="shared" si="6"/>
        <v>3</v>
      </c>
      <c r="BP46" s="6">
        <v>200</v>
      </c>
      <c r="BQ46" s="6">
        <f t="shared" si="7"/>
        <v>600</v>
      </c>
      <c r="BR46" s="6">
        <f t="shared" si="8"/>
        <v>0</v>
      </c>
      <c r="BS46" s="6">
        <f t="shared" si="9"/>
        <v>600</v>
      </c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</row>
    <row r="47" spans="1:91" ht="15.75" customHeight="1" x14ac:dyDescent="0.2">
      <c r="A47" s="6" t="s">
        <v>123</v>
      </c>
      <c r="B47" s="6" t="s">
        <v>50</v>
      </c>
      <c r="C47" s="21">
        <f t="shared" si="0"/>
        <v>47000</v>
      </c>
      <c r="D47" s="6">
        <f t="shared" si="1"/>
        <v>0</v>
      </c>
      <c r="E47" s="21">
        <f t="shared" si="2"/>
        <v>47000</v>
      </c>
      <c r="F47" s="6" t="s">
        <v>20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21">
        <v>47000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6">
        <v>0</v>
      </c>
      <c r="AV47" s="6">
        <v>0</v>
      </c>
      <c r="AW47" s="6">
        <v>0</v>
      </c>
      <c r="AX47" s="6">
        <v>0</v>
      </c>
      <c r="AY47" s="6">
        <v>0</v>
      </c>
      <c r="AZ47" s="6">
        <v>0</v>
      </c>
      <c r="BA47" s="6">
        <v>0</v>
      </c>
      <c r="BB47" s="6">
        <v>0</v>
      </c>
      <c r="BC47" s="6">
        <v>0</v>
      </c>
      <c r="BD47" s="6">
        <v>0</v>
      </c>
      <c r="BE47" s="6">
        <v>0</v>
      </c>
      <c r="BF47" s="6">
        <v>0</v>
      </c>
      <c r="BG47" s="6">
        <v>0</v>
      </c>
      <c r="BH47" s="6">
        <v>0</v>
      </c>
      <c r="BI47" s="6">
        <v>0</v>
      </c>
      <c r="BJ47" s="6">
        <v>0</v>
      </c>
      <c r="BK47" s="6">
        <v>0</v>
      </c>
      <c r="BL47" s="6">
        <v>0</v>
      </c>
      <c r="BM47" s="6">
        <v>0</v>
      </c>
      <c r="BN47" s="6">
        <v>0</v>
      </c>
      <c r="BO47" s="24">
        <f t="shared" si="6"/>
        <v>47000</v>
      </c>
      <c r="BP47" s="6">
        <v>0.5</v>
      </c>
      <c r="BQ47" s="6">
        <f t="shared" si="7"/>
        <v>23500</v>
      </c>
      <c r="BR47" s="6">
        <f t="shared" si="8"/>
        <v>0</v>
      </c>
      <c r="BS47" s="6">
        <f t="shared" si="9"/>
        <v>23500</v>
      </c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</row>
    <row r="48" spans="1:91" ht="15.75" customHeight="1" x14ac:dyDescent="0.2">
      <c r="A48" s="6" t="s">
        <v>124</v>
      </c>
      <c r="B48" s="6" t="s">
        <v>50</v>
      </c>
      <c r="C48" s="21">
        <f t="shared" si="0"/>
        <v>15000</v>
      </c>
      <c r="D48" s="6">
        <f t="shared" si="1"/>
        <v>0</v>
      </c>
      <c r="E48" s="21">
        <f t="shared" si="2"/>
        <v>15000</v>
      </c>
      <c r="F48" s="6" t="s">
        <v>20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21">
        <v>15000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0</v>
      </c>
      <c r="AW48" s="6">
        <v>0</v>
      </c>
      <c r="AX48" s="6">
        <v>0</v>
      </c>
      <c r="AY48" s="6">
        <v>0</v>
      </c>
      <c r="AZ48" s="6">
        <v>0</v>
      </c>
      <c r="BA48" s="6">
        <v>0</v>
      </c>
      <c r="BB48" s="6">
        <v>0</v>
      </c>
      <c r="BC48" s="6">
        <v>0</v>
      </c>
      <c r="BD48" s="6">
        <v>0</v>
      </c>
      <c r="BE48" s="6">
        <v>0</v>
      </c>
      <c r="BF48" s="6">
        <v>0</v>
      </c>
      <c r="BG48" s="6">
        <v>0</v>
      </c>
      <c r="BH48" s="6">
        <v>0</v>
      </c>
      <c r="BI48" s="6">
        <v>0</v>
      </c>
      <c r="BJ48" s="6">
        <v>0</v>
      </c>
      <c r="BK48" s="6">
        <v>0</v>
      </c>
      <c r="BL48" s="6">
        <v>0</v>
      </c>
      <c r="BM48" s="6">
        <v>0</v>
      </c>
      <c r="BN48" s="6">
        <v>0</v>
      </c>
      <c r="BO48" s="24">
        <f t="shared" si="6"/>
        <v>15000</v>
      </c>
      <c r="BP48" s="6">
        <v>1</v>
      </c>
      <c r="BQ48" s="6">
        <f t="shared" si="7"/>
        <v>15000</v>
      </c>
      <c r="BR48" s="6">
        <f t="shared" si="8"/>
        <v>0</v>
      </c>
      <c r="BS48" s="6">
        <f t="shared" si="9"/>
        <v>15000</v>
      </c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</row>
    <row r="49" spans="1:91" ht="15.75" customHeight="1" x14ac:dyDescent="0.2">
      <c r="A49" s="6" t="s">
        <v>125</v>
      </c>
      <c r="B49" s="6" t="s">
        <v>50</v>
      </c>
      <c r="C49" s="6">
        <f t="shared" si="0"/>
        <v>20</v>
      </c>
      <c r="D49" s="6">
        <f t="shared" si="1"/>
        <v>0</v>
      </c>
      <c r="E49" s="6">
        <f t="shared" si="2"/>
        <v>20</v>
      </c>
      <c r="F49" s="6" t="s">
        <v>20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20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6">
        <v>0</v>
      </c>
      <c r="AV49" s="6">
        <v>0</v>
      </c>
      <c r="AW49" s="6">
        <v>0</v>
      </c>
      <c r="AX49" s="6">
        <v>0</v>
      </c>
      <c r="AY49" s="6">
        <v>0</v>
      </c>
      <c r="AZ49" s="6">
        <v>0</v>
      </c>
      <c r="BA49" s="6">
        <v>0</v>
      </c>
      <c r="BB49" s="6">
        <v>0</v>
      </c>
      <c r="BC49" s="6">
        <v>0</v>
      </c>
      <c r="BD49" s="6">
        <v>0</v>
      </c>
      <c r="BE49" s="6">
        <v>0</v>
      </c>
      <c r="BF49" s="6">
        <v>0</v>
      </c>
      <c r="BG49" s="6">
        <v>0</v>
      </c>
      <c r="BH49" s="6">
        <v>0</v>
      </c>
      <c r="BI49" s="6">
        <v>0</v>
      </c>
      <c r="BJ49" s="6">
        <v>0</v>
      </c>
      <c r="BK49" s="6">
        <v>0</v>
      </c>
      <c r="BL49" s="6">
        <v>0</v>
      </c>
      <c r="BM49" s="6">
        <v>0</v>
      </c>
      <c r="BN49" s="6">
        <v>0</v>
      </c>
      <c r="BO49" s="2">
        <f t="shared" si="6"/>
        <v>20</v>
      </c>
      <c r="BP49" s="6">
        <v>0.25</v>
      </c>
      <c r="BQ49" s="6">
        <f t="shared" si="7"/>
        <v>5</v>
      </c>
      <c r="BR49" s="6">
        <f t="shared" si="8"/>
        <v>0</v>
      </c>
      <c r="BS49" s="6">
        <f t="shared" si="9"/>
        <v>5</v>
      </c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</row>
    <row r="50" spans="1:91" ht="15.75" customHeight="1" x14ac:dyDescent="0.2">
      <c r="A50" s="27" t="s">
        <v>126</v>
      </c>
      <c r="B50" s="6" t="s">
        <v>50</v>
      </c>
      <c r="C50" s="6">
        <f t="shared" si="0"/>
        <v>1</v>
      </c>
      <c r="D50" s="6">
        <f t="shared" si="1"/>
        <v>1</v>
      </c>
      <c r="E50" s="6">
        <f t="shared" si="2"/>
        <v>0</v>
      </c>
      <c r="F50" s="2"/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1</v>
      </c>
      <c r="V50" s="6">
        <v>1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  <c r="AY50" s="6">
        <v>0</v>
      </c>
      <c r="AZ50" s="6">
        <v>0</v>
      </c>
      <c r="BA50" s="6">
        <v>0</v>
      </c>
      <c r="BB50" s="6">
        <v>0</v>
      </c>
      <c r="BC50" s="6">
        <v>0</v>
      </c>
      <c r="BD50" s="6">
        <v>0</v>
      </c>
      <c r="BE50" s="6">
        <v>0</v>
      </c>
      <c r="BF50" s="6">
        <v>0</v>
      </c>
      <c r="BG50" s="6">
        <v>0</v>
      </c>
      <c r="BH50" s="6">
        <v>0</v>
      </c>
      <c r="BI50" s="6">
        <v>0</v>
      </c>
      <c r="BJ50" s="6">
        <v>0</v>
      </c>
      <c r="BK50" s="6">
        <v>0</v>
      </c>
      <c r="BL50" s="6">
        <v>0</v>
      </c>
      <c r="BM50" s="6">
        <v>0</v>
      </c>
      <c r="BN50" s="6">
        <v>0</v>
      </c>
      <c r="BO50" s="2">
        <f t="shared" si="6"/>
        <v>0</v>
      </c>
      <c r="BP50" s="6">
        <v>8</v>
      </c>
      <c r="BQ50" s="6">
        <f t="shared" si="7"/>
        <v>8</v>
      </c>
      <c r="BR50" s="6">
        <f t="shared" si="8"/>
        <v>8</v>
      </c>
      <c r="BS50" s="6">
        <f t="shared" si="9"/>
        <v>0</v>
      </c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</row>
    <row r="51" spans="1:91" ht="15.75" customHeight="1" x14ac:dyDescent="0.2">
      <c r="A51" s="27" t="s">
        <v>127</v>
      </c>
      <c r="B51" s="6" t="s">
        <v>50</v>
      </c>
      <c r="C51" s="6">
        <f t="shared" si="0"/>
        <v>1</v>
      </c>
      <c r="D51" s="6">
        <f t="shared" si="1"/>
        <v>1</v>
      </c>
      <c r="E51" s="6">
        <f t="shared" si="2"/>
        <v>0</v>
      </c>
      <c r="F51" s="2"/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1</v>
      </c>
      <c r="V51" s="6">
        <v>1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6">
        <v>0</v>
      </c>
      <c r="AV51" s="6">
        <v>0</v>
      </c>
      <c r="AW51" s="6">
        <v>0</v>
      </c>
      <c r="AX51" s="6">
        <v>0</v>
      </c>
      <c r="AY51" s="6">
        <v>0</v>
      </c>
      <c r="AZ51" s="6">
        <v>0</v>
      </c>
      <c r="BA51" s="6">
        <v>0</v>
      </c>
      <c r="BB51" s="6">
        <v>0</v>
      </c>
      <c r="BC51" s="6">
        <v>0</v>
      </c>
      <c r="BD51" s="6">
        <v>0</v>
      </c>
      <c r="BE51" s="6">
        <v>0</v>
      </c>
      <c r="BF51" s="6">
        <v>0</v>
      </c>
      <c r="BG51" s="6">
        <v>0</v>
      </c>
      <c r="BH51" s="6">
        <v>0</v>
      </c>
      <c r="BI51" s="6">
        <v>0</v>
      </c>
      <c r="BJ51" s="6">
        <v>0</v>
      </c>
      <c r="BK51" s="6">
        <v>0</v>
      </c>
      <c r="BL51" s="6">
        <v>0</v>
      </c>
      <c r="BM51" s="6">
        <v>0</v>
      </c>
      <c r="BN51" s="6">
        <v>0</v>
      </c>
      <c r="BO51" s="2">
        <f t="shared" si="6"/>
        <v>0</v>
      </c>
      <c r="BP51" s="6">
        <v>25</v>
      </c>
      <c r="BQ51" s="6">
        <f t="shared" si="7"/>
        <v>25</v>
      </c>
      <c r="BR51" s="6">
        <f t="shared" si="8"/>
        <v>25</v>
      </c>
      <c r="BS51" s="6">
        <f t="shared" si="9"/>
        <v>0</v>
      </c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</row>
    <row r="52" spans="1:91" ht="15.75" customHeight="1" x14ac:dyDescent="0.2">
      <c r="A52" s="27" t="s">
        <v>128</v>
      </c>
      <c r="B52" s="6" t="s">
        <v>50</v>
      </c>
      <c r="C52" s="6">
        <f t="shared" si="0"/>
        <v>1</v>
      </c>
      <c r="D52" s="6">
        <f t="shared" si="1"/>
        <v>1</v>
      </c>
      <c r="E52" s="6">
        <f t="shared" si="2"/>
        <v>0</v>
      </c>
      <c r="F52" s="2"/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1</v>
      </c>
      <c r="V52" s="6">
        <v>1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>
        <v>0</v>
      </c>
      <c r="AF52" s="6">
        <v>0</v>
      </c>
      <c r="AG52" s="6">
        <v>0</v>
      </c>
      <c r="AH52" s="6">
        <v>0</v>
      </c>
      <c r="AI52" s="6">
        <v>0</v>
      </c>
      <c r="AJ52" s="6">
        <v>0</v>
      </c>
      <c r="AK52" s="6">
        <v>0</v>
      </c>
      <c r="AL52" s="6">
        <v>0</v>
      </c>
      <c r="AM52" s="6">
        <v>0</v>
      </c>
      <c r="AN52" s="6">
        <v>0</v>
      </c>
      <c r="AO52" s="6">
        <v>0</v>
      </c>
      <c r="AP52" s="6">
        <v>0</v>
      </c>
      <c r="AQ52" s="6">
        <v>0</v>
      </c>
      <c r="AR52" s="6">
        <v>0</v>
      </c>
      <c r="AS52" s="6">
        <v>0</v>
      </c>
      <c r="AT52" s="6">
        <v>0</v>
      </c>
      <c r="AU52" s="6">
        <v>0</v>
      </c>
      <c r="AV52" s="6">
        <v>0</v>
      </c>
      <c r="AW52" s="6">
        <v>0</v>
      </c>
      <c r="AX52" s="6">
        <v>0</v>
      </c>
      <c r="AY52" s="6">
        <v>0</v>
      </c>
      <c r="AZ52" s="6">
        <v>0</v>
      </c>
      <c r="BA52" s="6">
        <v>0</v>
      </c>
      <c r="BB52" s="6">
        <v>0</v>
      </c>
      <c r="BC52" s="6">
        <v>0</v>
      </c>
      <c r="BD52" s="6">
        <v>0</v>
      </c>
      <c r="BE52" s="6">
        <v>0</v>
      </c>
      <c r="BF52" s="6">
        <v>0</v>
      </c>
      <c r="BG52" s="6">
        <v>0</v>
      </c>
      <c r="BH52" s="6">
        <v>0</v>
      </c>
      <c r="BI52" s="6">
        <v>0</v>
      </c>
      <c r="BJ52" s="6">
        <v>0</v>
      </c>
      <c r="BK52" s="6">
        <v>0</v>
      </c>
      <c r="BL52" s="6">
        <v>0</v>
      </c>
      <c r="BM52" s="6">
        <v>0</v>
      </c>
      <c r="BN52" s="6">
        <v>0</v>
      </c>
      <c r="BO52" s="2">
        <f t="shared" si="6"/>
        <v>0</v>
      </c>
      <c r="BP52" s="6">
        <v>30</v>
      </c>
      <c r="BQ52" s="6">
        <f t="shared" si="7"/>
        <v>30</v>
      </c>
      <c r="BR52" s="6">
        <f t="shared" si="8"/>
        <v>30</v>
      </c>
      <c r="BS52" s="6">
        <f t="shared" si="9"/>
        <v>0</v>
      </c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</row>
    <row r="53" spans="1:91" ht="15.75" customHeight="1" x14ac:dyDescent="0.2">
      <c r="A53" s="27" t="s">
        <v>89</v>
      </c>
      <c r="B53" s="6" t="s">
        <v>50</v>
      </c>
      <c r="C53" s="6">
        <f t="shared" si="0"/>
        <v>2</v>
      </c>
      <c r="D53" s="6">
        <f t="shared" si="1"/>
        <v>2</v>
      </c>
      <c r="E53" s="6">
        <f t="shared" si="2"/>
        <v>0</v>
      </c>
      <c r="F53" s="2"/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2</v>
      </c>
      <c r="V53" s="6">
        <v>2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  <c r="AR53" s="6">
        <v>0</v>
      </c>
      <c r="AS53" s="6">
        <v>0</v>
      </c>
      <c r="AT53" s="6">
        <v>0</v>
      </c>
      <c r="AU53" s="6">
        <v>0</v>
      </c>
      <c r="AV53" s="6">
        <v>0</v>
      </c>
      <c r="AW53" s="6">
        <v>0</v>
      </c>
      <c r="AX53" s="6">
        <v>0</v>
      </c>
      <c r="AY53" s="6">
        <v>0</v>
      </c>
      <c r="AZ53" s="6">
        <v>0</v>
      </c>
      <c r="BA53" s="6">
        <v>0</v>
      </c>
      <c r="BB53" s="6">
        <v>0</v>
      </c>
      <c r="BC53" s="6">
        <v>0</v>
      </c>
      <c r="BD53" s="6">
        <v>0</v>
      </c>
      <c r="BE53" s="6">
        <v>0</v>
      </c>
      <c r="BF53" s="6">
        <v>0</v>
      </c>
      <c r="BG53" s="6">
        <v>0</v>
      </c>
      <c r="BH53" s="6">
        <v>0</v>
      </c>
      <c r="BI53" s="6">
        <v>0</v>
      </c>
      <c r="BJ53" s="6">
        <v>0</v>
      </c>
      <c r="BK53" s="6">
        <v>0</v>
      </c>
      <c r="BL53" s="6">
        <v>0</v>
      </c>
      <c r="BM53" s="6">
        <v>0</v>
      </c>
      <c r="BN53" s="6">
        <v>0</v>
      </c>
      <c r="BO53" s="2">
        <f t="shared" si="6"/>
        <v>0</v>
      </c>
      <c r="BP53" s="6">
        <v>12</v>
      </c>
      <c r="BQ53" s="6">
        <f t="shared" si="7"/>
        <v>24</v>
      </c>
      <c r="BR53" s="6">
        <f t="shared" si="8"/>
        <v>24</v>
      </c>
      <c r="BS53" s="6">
        <f t="shared" si="9"/>
        <v>0</v>
      </c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</row>
    <row r="54" spans="1:91" ht="15.75" customHeight="1" x14ac:dyDescent="0.2">
      <c r="A54" s="27" t="s">
        <v>129</v>
      </c>
      <c r="B54" s="6" t="s">
        <v>50</v>
      </c>
      <c r="C54" s="6">
        <f t="shared" si="0"/>
        <v>1</v>
      </c>
      <c r="D54" s="6">
        <f t="shared" si="1"/>
        <v>1</v>
      </c>
      <c r="E54" s="6">
        <f t="shared" si="2"/>
        <v>0</v>
      </c>
      <c r="F54" s="2"/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1</v>
      </c>
      <c r="V54" s="6">
        <v>1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0</v>
      </c>
      <c r="AF54" s="6">
        <v>0</v>
      </c>
      <c r="AG54" s="6">
        <v>0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6">
        <v>0</v>
      </c>
      <c r="AO54" s="6">
        <v>0</v>
      </c>
      <c r="AP54" s="6">
        <v>0</v>
      </c>
      <c r="AQ54" s="6">
        <v>0</v>
      </c>
      <c r="AR54" s="6">
        <v>0</v>
      </c>
      <c r="AS54" s="6">
        <v>0</v>
      </c>
      <c r="AT54" s="6">
        <v>0</v>
      </c>
      <c r="AU54" s="6">
        <v>0</v>
      </c>
      <c r="AV54" s="6">
        <v>0</v>
      </c>
      <c r="AW54" s="6">
        <v>0</v>
      </c>
      <c r="AX54" s="6">
        <v>0</v>
      </c>
      <c r="AY54" s="6">
        <v>0</v>
      </c>
      <c r="AZ54" s="6">
        <v>0</v>
      </c>
      <c r="BA54" s="6">
        <v>0</v>
      </c>
      <c r="BB54" s="6">
        <v>0</v>
      </c>
      <c r="BC54" s="6">
        <v>0</v>
      </c>
      <c r="BD54" s="6">
        <v>0</v>
      </c>
      <c r="BE54" s="6">
        <v>0</v>
      </c>
      <c r="BF54" s="6">
        <v>0</v>
      </c>
      <c r="BG54" s="6">
        <v>0</v>
      </c>
      <c r="BH54" s="6">
        <v>0</v>
      </c>
      <c r="BI54" s="6">
        <v>0</v>
      </c>
      <c r="BJ54" s="6">
        <v>0</v>
      </c>
      <c r="BK54" s="6">
        <v>0</v>
      </c>
      <c r="BL54" s="6">
        <v>0</v>
      </c>
      <c r="BM54" s="6">
        <v>0</v>
      </c>
      <c r="BN54" s="6">
        <v>0</v>
      </c>
      <c r="BO54" s="2">
        <f t="shared" si="6"/>
        <v>0</v>
      </c>
      <c r="BP54" s="6">
        <v>600</v>
      </c>
      <c r="BQ54" s="6">
        <f t="shared" si="7"/>
        <v>600</v>
      </c>
      <c r="BR54" s="6">
        <f t="shared" si="8"/>
        <v>600</v>
      </c>
      <c r="BS54" s="6">
        <f t="shared" si="9"/>
        <v>0</v>
      </c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</row>
    <row r="55" spans="1:91" ht="15.75" customHeight="1" x14ac:dyDescent="0.2">
      <c r="A55" s="27" t="s">
        <v>130</v>
      </c>
      <c r="B55" s="6" t="s">
        <v>50</v>
      </c>
      <c r="C55" s="6">
        <f t="shared" si="0"/>
        <v>1</v>
      </c>
      <c r="D55" s="6">
        <f t="shared" si="1"/>
        <v>1</v>
      </c>
      <c r="E55" s="6">
        <f t="shared" si="2"/>
        <v>0</v>
      </c>
      <c r="F55" s="2"/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1</v>
      </c>
      <c r="V55" s="6">
        <v>1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0</v>
      </c>
      <c r="AJ55" s="6">
        <v>0</v>
      </c>
      <c r="AK55" s="6">
        <v>0</v>
      </c>
      <c r="AL55" s="6">
        <v>0</v>
      </c>
      <c r="AM55" s="6">
        <v>0</v>
      </c>
      <c r="AN55" s="6">
        <v>0</v>
      </c>
      <c r="AO55" s="6">
        <v>0</v>
      </c>
      <c r="AP55" s="6">
        <v>0</v>
      </c>
      <c r="AQ55" s="6">
        <v>0</v>
      </c>
      <c r="AR55" s="6">
        <v>0</v>
      </c>
      <c r="AS55" s="6">
        <v>0</v>
      </c>
      <c r="AT55" s="6">
        <v>0</v>
      </c>
      <c r="AU55" s="6">
        <v>0</v>
      </c>
      <c r="AV55" s="6">
        <v>0</v>
      </c>
      <c r="AW55" s="6">
        <v>0</v>
      </c>
      <c r="AX55" s="6">
        <v>0</v>
      </c>
      <c r="AY55" s="6">
        <v>0</v>
      </c>
      <c r="AZ55" s="6">
        <v>0</v>
      </c>
      <c r="BA55" s="6">
        <v>0</v>
      </c>
      <c r="BB55" s="6">
        <v>0</v>
      </c>
      <c r="BC55" s="6">
        <v>0</v>
      </c>
      <c r="BD55" s="6">
        <v>0</v>
      </c>
      <c r="BE55" s="6">
        <v>0</v>
      </c>
      <c r="BF55" s="6">
        <v>0</v>
      </c>
      <c r="BG55" s="6">
        <v>0</v>
      </c>
      <c r="BH55" s="6">
        <v>0</v>
      </c>
      <c r="BI55" s="6">
        <v>0</v>
      </c>
      <c r="BJ55" s="6">
        <v>0</v>
      </c>
      <c r="BK55" s="6">
        <v>0</v>
      </c>
      <c r="BL55" s="6">
        <v>0</v>
      </c>
      <c r="BM55" s="6">
        <v>0</v>
      </c>
      <c r="BN55" s="6">
        <v>0</v>
      </c>
      <c r="BO55" s="2">
        <f t="shared" si="6"/>
        <v>0</v>
      </c>
      <c r="BP55" s="6">
        <v>150</v>
      </c>
      <c r="BQ55" s="6">
        <f t="shared" si="7"/>
        <v>150</v>
      </c>
      <c r="BR55" s="6">
        <f t="shared" si="8"/>
        <v>150</v>
      </c>
      <c r="BS55" s="6">
        <f t="shared" si="9"/>
        <v>0</v>
      </c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</row>
    <row r="56" spans="1:91" ht="15.75" customHeight="1" x14ac:dyDescent="0.2">
      <c r="A56" s="27" t="s">
        <v>131</v>
      </c>
      <c r="B56" s="6" t="s">
        <v>50</v>
      </c>
      <c r="C56" s="6">
        <f t="shared" si="0"/>
        <v>1</v>
      </c>
      <c r="D56" s="6">
        <f t="shared" si="1"/>
        <v>1</v>
      </c>
      <c r="E56" s="6">
        <f t="shared" si="2"/>
        <v>0</v>
      </c>
      <c r="F56" s="2"/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1</v>
      </c>
      <c r="V56" s="6">
        <v>1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6">
        <v>0</v>
      </c>
      <c r="AC56" s="6">
        <v>0</v>
      </c>
      <c r="AD56" s="6">
        <v>0</v>
      </c>
      <c r="AE56" s="6">
        <v>0</v>
      </c>
      <c r="AF56" s="6">
        <v>0</v>
      </c>
      <c r="AG56" s="6">
        <v>0</v>
      </c>
      <c r="AH56" s="6">
        <v>0</v>
      </c>
      <c r="AI56" s="6">
        <v>0</v>
      </c>
      <c r="AJ56" s="6">
        <v>0</v>
      </c>
      <c r="AK56" s="6">
        <v>0</v>
      </c>
      <c r="AL56" s="6">
        <v>0</v>
      </c>
      <c r="AM56" s="6">
        <v>0</v>
      </c>
      <c r="AN56" s="6">
        <v>0</v>
      </c>
      <c r="AO56" s="6">
        <v>0</v>
      </c>
      <c r="AP56" s="6">
        <v>0</v>
      </c>
      <c r="AQ56" s="6">
        <v>0</v>
      </c>
      <c r="AR56" s="6">
        <v>0</v>
      </c>
      <c r="AS56" s="6">
        <v>0</v>
      </c>
      <c r="AT56" s="6">
        <v>0</v>
      </c>
      <c r="AU56" s="6">
        <v>0</v>
      </c>
      <c r="AV56" s="6">
        <v>0</v>
      </c>
      <c r="AW56" s="6">
        <v>0</v>
      </c>
      <c r="AX56" s="6">
        <v>0</v>
      </c>
      <c r="AY56" s="6">
        <v>0</v>
      </c>
      <c r="AZ56" s="6">
        <v>0</v>
      </c>
      <c r="BA56" s="6">
        <v>0</v>
      </c>
      <c r="BB56" s="6">
        <v>0</v>
      </c>
      <c r="BC56" s="6">
        <v>0</v>
      </c>
      <c r="BD56" s="6">
        <v>0</v>
      </c>
      <c r="BE56" s="6">
        <v>0</v>
      </c>
      <c r="BF56" s="6">
        <v>0</v>
      </c>
      <c r="BG56" s="6">
        <v>0</v>
      </c>
      <c r="BH56" s="6">
        <v>0</v>
      </c>
      <c r="BI56" s="6">
        <v>0</v>
      </c>
      <c r="BJ56" s="6">
        <v>0</v>
      </c>
      <c r="BK56" s="6">
        <v>0</v>
      </c>
      <c r="BL56" s="6">
        <v>0</v>
      </c>
      <c r="BM56" s="6">
        <v>0</v>
      </c>
      <c r="BN56" s="6">
        <v>0</v>
      </c>
      <c r="BO56" s="2">
        <f t="shared" si="6"/>
        <v>0</v>
      </c>
      <c r="BP56" s="6">
        <v>700</v>
      </c>
      <c r="BQ56" s="6">
        <f t="shared" si="7"/>
        <v>700</v>
      </c>
      <c r="BR56" s="6">
        <f t="shared" si="8"/>
        <v>700</v>
      </c>
      <c r="BS56" s="6">
        <f t="shared" si="9"/>
        <v>0</v>
      </c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</row>
    <row r="57" spans="1:91" ht="15.75" customHeight="1" x14ac:dyDescent="0.2">
      <c r="A57" s="27" t="s">
        <v>132</v>
      </c>
      <c r="B57" s="6" t="s">
        <v>50</v>
      </c>
      <c r="C57" s="6">
        <f t="shared" si="0"/>
        <v>1</v>
      </c>
      <c r="D57" s="6">
        <f t="shared" si="1"/>
        <v>1</v>
      </c>
      <c r="E57" s="6">
        <f t="shared" si="2"/>
        <v>0</v>
      </c>
      <c r="F57" s="2"/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1</v>
      </c>
      <c r="V57" s="6">
        <v>1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  <c r="AC57" s="6">
        <v>0</v>
      </c>
      <c r="AD57" s="6">
        <v>0</v>
      </c>
      <c r="AE57" s="6">
        <v>0</v>
      </c>
      <c r="AF57" s="6">
        <v>0</v>
      </c>
      <c r="AG57" s="6">
        <v>0</v>
      </c>
      <c r="AH57" s="6">
        <v>0</v>
      </c>
      <c r="AI57" s="6">
        <v>0</v>
      </c>
      <c r="AJ57" s="6">
        <v>0</v>
      </c>
      <c r="AK57" s="6">
        <v>0</v>
      </c>
      <c r="AL57" s="6">
        <v>0</v>
      </c>
      <c r="AM57" s="6">
        <v>0</v>
      </c>
      <c r="AN57" s="6">
        <v>0</v>
      </c>
      <c r="AO57" s="6">
        <v>0</v>
      </c>
      <c r="AP57" s="6">
        <v>0</v>
      </c>
      <c r="AQ57" s="6">
        <v>0</v>
      </c>
      <c r="AR57" s="6">
        <v>0</v>
      </c>
      <c r="AS57" s="6">
        <v>0</v>
      </c>
      <c r="AT57" s="6">
        <v>0</v>
      </c>
      <c r="AU57" s="6">
        <v>0</v>
      </c>
      <c r="AV57" s="6">
        <v>0</v>
      </c>
      <c r="AW57" s="6">
        <v>0</v>
      </c>
      <c r="AX57" s="6">
        <v>0</v>
      </c>
      <c r="AY57" s="6">
        <v>0</v>
      </c>
      <c r="AZ57" s="6">
        <v>0</v>
      </c>
      <c r="BA57" s="6">
        <v>0</v>
      </c>
      <c r="BB57" s="6">
        <v>0</v>
      </c>
      <c r="BC57" s="6">
        <v>0</v>
      </c>
      <c r="BD57" s="6">
        <v>0</v>
      </c>
      <c r="BE57" s="6">
        <v>0</v>
      </c>
      <c r="BF57" s="6">
        <v>0</v>
      </c>
      <c r="BG57" s="6">
        <v>0</v>
      </c>
      <c r="BH57" s="6">
        <v>0</v>
      </c>
      <c r="BI57" s="6">
        <v>0</v>
      </c>
      <c r="BJ57" s="6">
        <v>0</v>
      </c>
      <c r="BK57" s="6">
        <v>0</v>
      </c>
      <c r="BL57" s="6">
        <v>0</v>
      </c>
      <c r="BM57" s="6">
        <v>0</v>
      </c>
      <c r="BN57" s="6">
        <v>0</v>
      </c>
      <c r="BO57" s="2">
        <f t="shared" si="6"/>
        <v>0</v>
      </c>
      <c r="BP57" s="6">
        <v>2000</v>
      </c>
      <c r="BQ57" s="6">
        <f t="shared" si="7"/>
        <v>2000</v>
      </c>
      <c r="BR57" s="6">
        <f t="shared" si="8"/>
        <v>2000</v>
      </c>
      <c r="BS57" s="6">
        <f t="shared" si="9"/>
        <v>0</v>
      </c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</row>
    <row r="58" spans="1:91" ht="15.75" customHeight="1" x14ac:dyDescent="0.2">
      <c r="A58" s="27" t="s">
        <v>133</v>
      </c>
      <c r="B58" s="6" t="s">
        <v>50</v>
      </c>
      <c r="C58" s="6">
        <f t="shared" si="0"/>
        <v>1</v>
      </c>
      <c r="D58" s="6">
        <f t="shared" si="1"/>
        <v>1</v>
      </c>
      <c r="E58" s="6">
        <f t="shared" si="2"/>
        <v>0</v>
      </c>
      <c r="F58" s="2"/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1</v>
      </c>
      <c r="V58" s="6">
        <v>1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0</v>
      </c>
      <c r="AD58" s="6">
        <v>0</v>
      </c>
      <c r="AE58" s="6">
        <v>0</v>
      </c>
      <c r="AF58" s="6">
        <v>0</v>
      </c>
      <c r="AG58" s="6">
        <v>0</v>
      </c>
      <c r="AH58" s="6">
        <v>0</v>
      </c>
      <c r="AI58" s="6">
        <v>0</v>
      </c>
      <c r="AJ58" s="6">
        <v>0</v>
      </c>
      <c r="AK58" s="6">
        <v>0</v>
      </c>
      <c r="AL58" s="6">
        <v>0</v>
      </c>
      <c r="AM58" s="6">
        <v>0</v>
      </c>
      <c r="AN58" s="6">
        <v>0</v>
      </c>
      <c r="AO58" s="6">
        <v>0</v>
      </c>
      <c r="AP58" s="6">
        <v>0</v>
      </c>
      <c r="AQ58" s="6">
        <v>0</v>
      </c>
      <c r="AR58" s="6">
        <v>0</v>
      </c>
      <c r="AS58" s="6">
        <v>0</v>
      </c>
      <c r="AT58" s="6">
        <v>0</v>
      </c>
      <c r="AU58" s="6">
        <v>0</v>
      </c>
      <c r="AV58" s="6">
        <v>0</v>
      </c>
      <c r="AW58" s="6">
        <v>0</v>
      </c>
      <c r="AX58" s="6">
        <v>0</v>
      </c>
      <c r="AY58" s="6">
        <v>0</v>
      </c>
      <c r="AZ58" s="6">
        <v>0</v>
      </c>
      <c r="BA58" s="6">
        <v>0</v>
      </c>
      <c r="BB58" s="6">
        <v>0</v>
      </c>
      <c r="BC58" s="6">
        <v>0</v>
      </c>
      <c r="BD58" s="6">
        <v>0</v>
      </c>
      <c r="BE58" s="6">
        <v>0</v>
      </c>
      <c r="BF58" s="6">
        <v>0</v>
      </c>
      <c r="BG58" s="6">
        <v>0</v>
      </c>
      <c r="BH58" s="6">
        <v>0</v>
      </c>
      <c r="BI58" s="6">
        <v>0</v>
      </c>
      <c r="BJ58" s="6">
        <v>0</v>
      </c>
      <c r="BK58" s="6">
        <v>0</v>
      </c>
      <c r="BL58" s="6">
        <v>0</v>
      </c>
      <c r="BM58" s="6">
        <v>0</v>
      </c>
      <c r="BN58" s="6">
        <v>0</v>
      </c>
      <c r="BO58" s="2">
        <f t="shared" si="6"/>
        <v>0</v>
      </c>
      <c r="BP58" s="6">
        <v>250</v>
      </c>
      <c r="BQ58" s="6">
        <f t="shared" si="7"/>
        <v>250</v>
      </c>
      <c r="BR58" s="6">
        <f t="shared" si="8"/>
        <v>250</v>
      </c>
      <c r="BS58" s="6">
        <f t="shared" si="9"/>
        <v>0</v>
      </c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</row>
    <row r="59" spans="1:91" ht="15.75" customHeight="1" x14ac:dyDescent="0.2">
      <c r="A59" s="27" t="s">
        <v>134</v>
      </c>
      <c r="B59" s="6" t="s">
        <v>50</v>
      </c>
      <c r="C59" s="6">
        <f t="shared" si="0"/>
        <v>1</v>
      </c>
      <c r="D59" s="6">
        <f t="shared" si="1"/>
        <v>1</v>
      </c>
      <c r="E59" s="6">
        <f t="shared" si="2"/>
        <v>0</v>
      </c>
      <c r="F59" s="2"/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1</v>
      </c>
      <c r="V59" s="6">
        <v>1</v>
      </c>
      <c r="W59" s="6">
        <v>0</v>
      </c>
      <c r="X59" s="6">
        <v>0</v>
      </c>
      <c r="Y59" s="6">
        <v>0</v>
      </c>
      <c r="Z59" s="6">
        <v>0</v>
      </c>
      <c r="AA59" s="6">
        <v>0</v>
      </c>
      <c r="AB59" s="6">
        <v>0</v>
      </c>
      <c r="AC59" s="6">
        <v>0</v>
      </c>
      <c r="AD59" s="6">
        <v>0</v>
      </c>
      <c r="AE59" s="6">
        <v>0</v>
      </c>
      <c r="AF59" s="6">
        <v>0</v>
      </c>
      <c r="AG59" s="6">
        <v>0</v>
      </c>
      <c r="AH59" s="6">
        <v>0</v>
      </c>
      <c r="AI59" s="6">
        <v>0</v>
      </c>
      <c r="AJ59" s="6">
        <v>0</v>
      </c>
      <c r="AK59" s="6">
        <v>0</v>
      </c>
      <c r="AL59" s="6">
        <v>0</v>
      </c>
      <c r="AM59" s="6">
        <v>0</v>
      </c>
      <c r="AN59" s="6">
        <v>0</v>
      </c>
      <c r="AO59" s="6">
        <v>0</v>
      </c>
      <c r="AP59" s="6">
        <v>0</v>
      </c>
      <c r="AQ59" s="6">
        <v>0</v>
      </c>
      <c r="AR59" s="6">
        <v>0</v>
      </c>
      <c r="AS59" s="6">
        <v>0</v>
      </c>
      <c r="AT59" s="6">
        <v>0</v>
      </c>
      <c r="AU59" s="6">
        <v>0</v>
      </c>
      <c r="AV59" s="6">
        <v>0</v>
      </c>
      <c r="AW59" s="6">
        <v>0</v>
      </c>
      <c r="AX59" s="6">
        <v>0</v>
      </c>
      <c r="AY59" s="6">
        <v>0</v>
      </c>
      <c r="AZ59" s="6">
        <v>0</v>
      </c>
      <c r="BA59" s="6">
        <v>0</v>
      </c>
      <c r="BB59" s="6">
        <v>0</v>
      </c>
      <c r="BC59" s="6">
        <v>0</v>
      </c>
      <c r="BD59" s="6">
        <v>0</v>
      </c>
      <c r="BE59" s="6">
        <v>0</v>
      </c>
      <c r="BF59" s="6">
        <v>0</v>
      </c>
      <c r="BG59" s="6">
        <v>0</v>
      </c>
      <c r="BH59" s="6">
        <v>0</v>
      </c>
      <c r="BI59" s="6">
        <v>0</v>
      </c>
      <c r="BJ59" s="6">
        <v>0</v>
      </c>
      <c r="BK59" s="6">
        <v>0</v>
      </c>
      <c r="BL59" s="6">
        <v>0</v>
      </c>
      <c r="BM59" s="6">
        <v>0</v>
      </c>
      <c r="BN59" s="6">
        <v>0</v>
      </c>
      <c r="BO59" s="2">
        <f t="shared" si="6"/>
        <v>0</v>
      </c>
      <c r="BP59" s="6">
        <v>200</v>
      </c>
      <c r="BQ59" s="6">
        <f t="shared" si="7"/>
        <v>200</v>
      </c>
      <c r="BR59" s="6">
        <f t="shared" si="8"/>
        <v>200</v>
      </c>
      <c r="BS59" s="6">
        <f t="shared" si="9"/>
        <v>0</v>
      </c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</row>
    <row r="60" spans="1:91" ht="15.75" customHeight="1" x14ac:dyDescent="0.2">
      <c r="A60" s="27" t="s">
        <v>135</v>
      </c>
      <c r="B60" s="6" t="s">
        <v>50</v>
      </c>
      <c r="C60" s="6">
        <f t="shared" si="0"/>
        <v>1</v>
      </c>
      <c r="D60" s="6">
        <f t="shared" si="1"/>
        <v>1</v>
      </c>
      <c r="E60" s="6">
        <f t="shared" si="2"/>
        <v>0</v>
      </c>
      <c r="F60" s="2"/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1</v>
      </c>
      <c r="V60" s="6">
        <v>1</v>
      </c>
      <c r="W60" s="6">
        <v>0</v>
      </c>
      <c r="X60" s="6">
        <v>0</v>
      </c>
      <c r="Y60" s="6">
        <v>0</v>
      </c>
      <c r="Z60" s="6">
        <v>0</v>
      </c>
      <c r="AA60" s="6">
        <v>0</v>
      </c>
      <c r="AB60" s="6">
        <v>0</v>
      </c>
      <c r="AC60" s="6">
        <v>0</v>
      </c>
      <c r="AD60" s="6">
        <v>0</v>
      </c>
      <c r="AE60" s="6">
        <v>0</v>
      </c>
      <c r="AF60" s="6">
        <v>0</v>
      </c>
      <c r="AG60" s="6">
        <v>0</v>
      </c>
      <c r="AH60" s="6">
        <v>0</v>
      </c>
      <c r="AI60" s="6">
        <v>0</v>
      </c>
      <c r="AJ60" s="6">
        <v>0</v>
      </c>
      <c r="AK60" s="6">
        <v>0</v>
      </c>
      <c r="AL60" s="6">
        <v>0</v>
      </c>
      <c r="AM60" s="6">
        <v>0</v>
      </c>
      <c r="AN60" s="6">
        <v>0</v>
      </c>
      <c r="AO60" s="6">
        <v>0</v>
      </c>
      <c r="AP60" s="6">
        <v>0</v>
      </c>
      <c r="AQ60" s="6">
        <v>0</v>
      </c>
      <c r="AR60" s="6">
        <v>0</v>
      </c>
      <c r="AS60" s="6">
        <v>0</v>
      </c>
      <c r="AT60" s="6">
        <v>0</v>
      </c>
      <c r="AU60" s="6">
        <v>0</v>
      </c>
      <c r="AV60" s="6">
        <v>0</v>
      </c>
      <c r="AW60" s="6">
        <v>0</v>
      </c>
      <c r="AX60" s="6">
        <v>0</v>
      </c>
      <c r="AY60" s="6">
        <v>0</v>
      </c>
      <c r="AZ60" s="6">
        <v>0</v>
      </c>
      <c r="BA60" s="6">
        <v>0</v>
      </c>
      <c r="BB60" s="6">
        <v>0</v>
      </c>
      <c r="BC60" s="6">
        <v>0</v>
      </c>
      <c r="BD60" s="6">
        <v>0</v>
      </c>
      <c r="BE60" s="6">
        <v>0</v>
      </c>
      <c r="BF60" s="6">
        <v>0</v>
      </c>
      <c r="BG60" s="6">
        <v>0</v>
      </c>
      <c r="BH60" s="6">
        <v>0</v>
      </c>
      <c r="BI60" s="6">
        <v>0</v>
      </c>
      <c r="BJ60" s="6">
        <v>0</v>
      </c>
      <c r="BK60" s="6">
        <v>0</v>
      </c>
      <c r="BL60" s="6">
        <v>0</v>
      </c>
      <c r="BM60" s="6">
        <v>0</v>
      </c>
      <c r="BN60" s="6">
        <v>0</v>
      </c>
      <c r="BO60" s="2">
        <f t="shared" si="6"/>
        <v>0</v>
      </c>
      <c r="BP60" s="6">
        <v>400</v>
      </c>
      <c r="BQ60" s="6">
        <f t="shared" si="7"/>
        <v>400</v>
      </c>
      <c r="BR60" s="6">
        <f t="shared" si="8"/>
        <v>400</v>
      </c>
      <c r="BS60" s="6">
        <f t="shared" si="9"/>
        <v>0</v>
      </c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</row>
    <row r="61" spans="1:91" ht="15.75" customHeight="1" x14ac:dyDescent="0.2">
      <c r="A61" s="27" t="s">
        <v>136</v>
      </c>
      <c r="B61" s="6" t="s">
        <v>50</v>
      </c>
      <c r="C61" s="6">
        <f t="shared" si="0"/>
        <v>1</v>
      </c>
      <c r="D61" s="6">
        <f t="shared" si="1"/>
        <v>1</v>
      </c>
      <c r="E61" s="6">
        <f t="shared" si="2"/>
        <v>0</v>
      </c>
      <c r="F61" s="2"/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1</v>
      </c>
      <c r="V61" s="6">
        <v>1</v>
      </c>
      <c r="W61" s="6">
        <v>0</v>
      </c>
      <c r="X61" s="6">
        <v>0</v>
      </c>
      <c r="Y61" s="6">
        <v>0</v>
      </c>
      <c r="Z61" s="6">
        <v>0</v>
      </c>
      <c r="AA61" s="6">
        <v>0</v>
      </c>
      <c r="AB61" s="6">
        <v>0</v>
      </c>
      <c r="AC61" s="6">
        <v>0</v>
      </c>
      <c r="AD61" s="6">
        <v>0</v>
      </c>
      <c r="AE61" s="6">
        <v>0</v>
      </c>
      <c r="AF61" s="6">
        <v>0</v>
      </c>
      <c r="AG61" s="6">
        <v>0</v>
      </c>
      <c r="AH61" s="6">
        <v>0</v>
      </c>
      <c r="AI61" s="6">
        <v>0</v>
      </c>
      <c r="AJ61" s="6">
        <v>0</v>
      </c>
      <c r="AK61" s="6">
        <v>0</v>
      </c>
      <c r="AL61" s="6">
        <v>0</v>
      </c>
      <c r="AM61" s="6">
        <v>0</v>
      </c>
      <c r="AN61" s="6">
        <v>0</v>
      </c>
      <c r="AO61" s="6">
        <v>0</v>
      </c>
      <c r="AP61" s="6">
        <v>0</v>
      </c>
      <c r="AQ61" s="6">
        <v>0</v>
      </c>
      <c r="AR61" s="6">
        <v>0</v>
      </c>
      <c r="AS61" s="6">
        <v>0</v>
      </c>
      <c r="AT61" s="6">
        <v>0</v>
      </c>
      <c r="AU61" s="6">
        <v>0</v>
      </c>
      <c r="AV61" s="6">
        <v>0</v>
      </c>
      <c r="AW61" s="6">
        <v>0</v>
      </c>
      <c r="AX61" s="6">
        <v>0</v>
      </c>
      <c r="AY61" s="6">
        <v>0</v>
      </c>
      <c r="AZ61" s="6">
        <v>0</v>
      </c>
      <c r="BA61" s="6">
        <v>0</v>
      </c>
      <c r="BB61" s="6">
        <v>0</v>
      </c>
      <c r="BC61" s="6">
        <v>0</v>
      </c>
      <c r="BD61" s="6">
        <v>0</v>
      </c>
      <c r="BE61" s="6">
        <v>0</v>
      </c>
      <c r="BF61" s="6">
        <v>0</v>
      </c>
      <c r="BG61" s="6">
        <v>0</v>
      </c>
      <c r="BH61" s="6">
        <v>0</v>
      </c>
      <c r="BI61" s="6">
        <v>0</v>
      </c>
      <c r="BJ61" s="6">
        <v>0</v>
      </c>
      <c r="BK61" s="6">
        <v>0</v>
      </c>
      <c r="BL61" s="6">
        <v>0</v>
      </c>
      <c r="BM61" s="6">
        <v>0</v>
      </c>
      <c r="BN61" s="6">
        <v>0</v>
      </c>
      <c r="BO61" s="2">
        <f t="shared" si="6"/>
        <v>0</v>
      </c>
      <c r="BP61" s="6">
        <v>2000</v>
      </c>
      <c r="BQ61" s="6">
        <f t="shared" si="7"/>
        <v>2000</v>
      </c>
      <c r="BR61" s="6">
        <f t="shared" si="8"/>
        <v>2000</v>
      </c>
      <c r="BS61" s="6">
        <f t="shared" si="9"/>
        <v>0</v>
      </c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</row>
    <row r="62" spans="1:91" ht="15.75" customHeight="1" x14ac:dyDescent="0.2">
      <c r="A62" s="27" t="s">
        <v>137</v>
      </c>
      <c r="B62" s="6" t="s">
        <v>50</v>
      </c>
      <c r="C62" s="6">
        <f t="shared" si="0"/>
        <v>1</v>
      </c>
      <c r="D62" s="6">
        <f t="shared" si="1"/>
        <v>1</v>
      </c>
      <c r="E62" s="6">
        <f t="shared" si="2"/>
        <v>0</v>
      </c>
      <c r="F62" s="2"/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1</v>
      </c>
      <c r="V62" s="6">
        <v>1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6">
        <v>0</v>
      </c>
      <c r="AC62" s="6">
        <v>0</v>
      </c>
      <c r="AD62" s="6">
        <v>0</v>
      </c>
      <c r="AE62" s="6">
        <v>0</v>
      </c>
      <c r="AF62" s="6">
        <v>0</v>
      </c>
      <c r="AG62" s="6">
        <v>0</v>
      </c>
      <c r="AH62" s="6">
        <v>0</v>
      </c>
      <c r="AI62" s="6">
        <v>0</v>
      </c>
      <c r="AJ62" s="6">
        <v>0</v>
      </c>
      <c r="AK62" s="6">
        <v>0</v>
      </c>
      <c r="AL62" s="6">
        <v>0</v>
      </c>
      <c r="AM62" s="6">
        <v>0</v>
      </c>
      <c r="AN62" s="6">
        <v>0</v>
      </c>
      <c r="AO62" s="6">
        <v>0</v>
      </c>
      <c r="AP62" s="6">
        <v>0</v>
      </c>
      <c r="AQ62" s="6">
        <v>0</v>
      </c>
      <c r="AR62" s="6">
        <v>0</v>
      </c>
      <c r="AS62" s="6">
        <v>0</v>
      </c>
      <c r="AT62" s="6">
        <v>0</v>
      </c>
      <c r="AU62" s="6">
        <v>0</v>
      </c>
      <c r="AV62" s="6">
        <v>0</v>
      </c>
      <c r="AW62" s="6">
        <v>0</v>
      </c>
      <c r="AX62" s="6">
        <v>0</v>
      </c>
      <c r="AY62" s="6">
        <v>0</v>
      </c>
      <c r="AZ62" s="6">
        <v>0</v>
      </c>
      <c r="BA62" s="6">
        <v>0</v>
      </c>
      <c r="BB62" s="6">
        <v>0</v>
      </c>
      <c r="BC62" s="6">
        <v>0</v>
      </c>
      <c r="BD62" s="6">
        <v>0</v>
      </c>
      <c r="BE62" s="6">
        <v>0</v>
      </c>
      <c r="BF62" s="6">
        <v>0</v>
      </c>
      <c r="BG62" s="6">
        <v>0</v>
      </c>
      <c r="BH62" s="6">
        <v>0</v>
      </c>
      <c r="BI62" s="6">
        <v>0</v>
      </c>
      <c r="BJ62" s="6">
        <v>0</v>
      </c>
      <c r="BK62" s="6">
        <v>0</v>
      </c>
      <c r="BL62" s="6">
        <v>0</v>
      </c>
      <c r="BM62" s="6">
        <v>0</v>
      </c>
      <c r="BN62" s="6">
        <v>0</v>
      </c>
      <c r="BO62" s="2">
        <f t="shared" si="6"/>
        <v>0</v>
      </c>
      <c r="BP62" s="6">
        <v>1700</v>
      </c>
      <c r="BQ62" s="6">
        <f t="shared" si="7"/>
        <v>1700</v>
      </c>
      <c r="BR62" s="6">
        <f t="shared" si="8"/>
        <v>1700</v>
      </c>
      <c r="BS62" s="6">
        <f t="shared" si="9"/>
        <v>0</v>
      </c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</row>
    <row r="63" spans="1:91" ht="15.75" customHeight="1" x14ac:dyDescent="0.2">
      <c r="A63" s="27" t="s">
        <v>138</v>
      </c>
      <c r="B63" s="6" t="s">
        <v>50</v>
      </c>
      <c r="C63" s="6">
        <f t="shared" si="0"/>
        <v>1</v>
      </c>
      <c r="D63" s="6">
        <f t="shared" si="1"/>
        <v>1</v>
      </c>
      <c r="E63" s="6">
        <f t="shared" si="2"/>
        <v>0</v>
      </c>
      <c r="F63" s="2"/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1</v>
      </c>
      <c r="V63" s="6">
        <v>1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6">
        <v>0</v>
      </c>
      <c r="AC63" s="6">
        <v>0</v>
      </c>
      <c r="AD63" s="6">
        <v>0</v>
      </c>
      <c r="AE63" s="6">
        <v>0</v>
      </c>
      <c r="AF63" s="6">
        <v>0</v>
      </c>
      <c r="AG63" s="6">
        <v>0</v>
      </c>
      <c r="AH63" s="6">
        <v>0</v>
      </c>
      <c r="AI63" s="6">
        <v>0</v>
      </c>
      <c r="AJ63" s="6">
        <v>0</v>
      </c>
      <c r="AK63" s="6">
        <v>0</v>
      </c>
      <c r="AL63" s="6">
        <v>0</v>
      </c>
      <c r="AM63" s="6">
        <v>0</v>
      </c>
      <c r="AN63" s="6">
        <v>0</v>
      </c>
      <c r="AO63" s="6">
        <v>0</v>
      </c>
      <c r="AP63" s="6">
        <v>0</v>
      </c>
      <c r="AQ63" s="6">
        <v>0</v>
      </c>
      <c r="AR63" s="6">
        <v>0</v>
      </c>
      <c r="AS63" s="6">
        <v>0</v>
      </c>
      <c r="AT63" s="6">
        <v>0</v>
      </c>
      <c r="AU63" s="6">
        <v>0</v>
      </c>
      <c r="AV63" s="6">
        <v>0</v>
      </c>
      <c r="AW63" s="6">
        <v>0</v>
      </c>
      <c r="AX63" s="6">
        <v>0</v>
      </c>
      <c r="AY63" s="6">
        <v>0</v>
      </c>
      <c r="AZ63" s="6">
        <v>0</v>
      </c>
      <c r="BA63" s="6">
        <v>0</v>
      </c>
      <c r="BB63" s="6">
        <v>0</v>
      </c>
      <c r="BC63" s="6">
        <v>0</v>
      </c>
      <c r="BD63" s="6">
        <v>0</v>
      </c>
      <c r="BE63" s="6">
        <v>0</v>
      </c>
      <c r="BF63" s="6">
        <v>0</v>
      </c>
      <c r="BG63" s="6">
        <v>0</v>
      </c>
      <c r="BH63" s="6">
        <v>0</v>
      </c>
      <c r="BI63" s="6">
        <v>0</v>
      </c>
      <c r="BJ63" s="6">
        <v>0</v>
      </c>
      <c r="BK63" s="6">
        <v>0</v>
      </c>
      <c r="BL63" s="6">
        <v>0</v>
      </c>
      <c r="BM63" s="6">
        <v>0</v>
      </c>
      <c r="BN63" s="6">
        <v>0</v>
      </c>
      <c r="BO63" s="2">
        <f t="shared" si="6"/>
        <v>0</v>
      </c>
      <c r="BP63" s="6">
        <v>45</v>
      </c>
      <c r="BQ63" s="6">
        <f t="shared" si="7"/>
        <v>45</v>
      </c>
      <c r="BR63" s="6">
        <f t="shared" si="8"/>
        <v>45</v>
      </c>
      <c r="BS63" s="6">
        <f t="shared" si="9"/>
        <v>0</v>
      </c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</row>
    <row r="64" spans="1:91" ht="15.75" customHeight="1" x14ac:dyDescent="0.2">
      <c r="A64" s="27" t="s">
        <v>139</v>
      </c>
      <c r="B64" s="6" t="s">
        <v>50</v>
      </c>
      <c r="C64" s="6">
        <f t="shared" si="0"/>
        <v>1</v>
      </c>
      <c r="D64" s="6">
        <f t="shared" si="1"/>
        <v>1</v>
      </c>
      <c r="E64" s="6">
        <f t="shared" si="2"/>
        <v>0</v>
      </c>
      <c r="F64" s="2"/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1</v>
      </c>
      <c r="V64" s="6">
        <v>1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  <c r="AD64" s="6">
        <v>0</v>
      </c>
      <c r="AE64" s="6">
        <v>0</v>
      </c>
      <c r="AF64" s="6">
        <v>0</v>
      </c>
      <c r="AG64" s="6">
        <v>0</v>
      </c>
      <c r="AH64" s="6">
        <v>0</v>
      </c>
      <c r="AI64" s="6">
        <v>0</v>
      </c>
      <c r="AJ64" s="6">
        <v>0</v>
      </c>
      <c r="AK64" s="6">
        <v>0</v>
      </c>
      <c r="AL64" s="6">
        <v>0</v>
      </c>
      <c r="AM64" s="6">
        <v>0</v>
      </c>
      <c r="AN64" s="6">
        <v>0</v>
      </c>
      <c r="AO64" s="6">
        <v>0</v>
      </c>
      <c r="AP64" s="6">
        <v>0</v>
      </c>
      <c r="AQ64" s="6">
        <v>0</v>
      </c>
      <c r="AR64" s="6">
        <v>0</v>
      </c>
      <c r="AS64" s="6">
        <v>0</v>
      </c>
      <c r="AT64" s="6">
        <v>0</v>
      </c>
      <c r="AU64" s="6">
        <v>0</v>
      </c>
      <c r="AV64" s="6">
        <v>0</v>
      </c>
      <c r="AW64" s="6">
        <v>0</v>
      </c>
      <c r="AX64" s="6">
        <v>0</v>
      </c>
      <c r="AY64" s="6">
        <v>0</v>
      </c>
      <c r="AZ64" s="6">
        <v>0</v>
      </c>
      <c r="BA64" s="6">
        <v>0</v>
      </c>
      <c r="BB64" s="6">
        <v>0</v>
      </c>
      <c r="BC64" s="6">
        <v>0</v>
      </c>
      <c r="BD64" s="6">
        <v>0</v>
      </c>
      <c r="BE64" s="6">
        <v>0</v>
      </c>
      <c r="BF64" s="6">
        <v>0</v>
      </c>
      <c r="BG64" s="6">
        <v>0</v>
      </c>
      <c r="BH64" s="6">
        <v>0</v>
      </c>
      <c r="BI64" s="6">
        <v>0</v>
      </c>
      <c r="BJ64" s="6">
        <v>0</v>
      </c>
      <c r="BK64" s="6">
        <v>0</v>
      </c>
      <c r="BL64" s="6">
        <v>0</v>
      </c>
      <c r="BM64" s="6">
        <v>0</v>
      </c>
      <c r="BN64" s="6">
        <v>0</v>
      </c>
      <c r="BO64" s="2">
        <f t="shared" si="6"/>
        <v>0</v>
      </c>
      <c r="BP64" s="6">
        <v>300</v>
      </c>
      <c r="BQ64" s="6">
        <f t="shared" si="7"/>
        <v>300</v>
      </c>
      <c r="BR64" s="6">
        <f t="shared" si="8"/>
        <v>300</v>
      </c>
      <c r="BS64" s="6">
        <f t="shared" si="9"/>
        <v>0</v>
      </c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</row>
    <row r="65" spans="1:91" ht="15.75" customHeight="1" x14ac:dyDescent="0.2">
      <c r="A65" s="27" t="s">
        <v>140</v>
      </c>
      <c r="B65" s="6" t="s">
        <v>50</v>
      </c>
      <c r="C65" s="6">
        <f t="shared" si="0"/>
        <v>1</v>
      </c>
      <c r="D65" s="6">
        <f t="shared" si="1"/>
        <v>1</v>
      </c>
      <c r="E65" s="6">
        <f t="shared" si="2"/>
        <v>0</v>
      </c>
      <c r="F65" s="2"/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1</v>
      </c>
      <c r="V65" s="6">
        <v>1</v>
      </c>
      <c r="W65" s="6">
        <v>0</v>
      </c>
      <c r="X65" s="6">
        <v>0</v>
      </c>
      <c r="Y65" s="6">
        <v>0</v>
      </c>
      <c r="Z65" s="6">
        <v>0</v>
      </c>
      <c r="AA65" s="6">
        <v>0</v>
      </c>
      <c r="AB65" s="6">
        <v>0</v>
      </c>
      <c r="AC65" s="6">
        <v>0</v>
      </c>
      <c r="AD65" s="6">
        <v>0</v>
      </c>
      <c r="AE65" s="6">
        <v>0</v>
      </c>
      <c r="AF65" s="6">
        <v>0</v>
      </c>
      <c r="AG65" s="6">
        <v>0</v>
      </c>
      <c r="AH65" s="6">
        <v>0</v>
      </c>
      <c r="AI65" s="6">
        <v>0</v>
      </c>
      <c r="AJ65" s="6">
        <v>0</v>
      </c>
      <c r="AK65" s="6">
        <v>0</v>
      </c>
      <c r="AL65" s="6">
        <v>0</v>
      </c>
      <c r="AM65" s="6">
        <v>0</v>
      </c>
      <c r="AN65" s="6">
        <v>0</v>
      </c>
      <c r="AO65" s="6">
        <v>0</v>
      </c>
      <c r="AP65" s="6">
        <v>0</v>
      </c>
      <c r="AQ65" s="6">
        <v>0</v>
      </c>
      <c r="AR65" s="6">
        <v>0</v>
      </c>
      <c r="AS65" s="6">
        <v>0</v>
      </c>
      <c r="AT65" s="6">
        <v>0</v>
      </c>
      <c r="AU65" s="6">
        <v>0</v>
      </c>
      <c r="AV65" s="6">
        <v>0</v>
      </c>
      <c r="AW65" s="6">
        <v>0</v>
      </c>
      <c r="AX65" s="6">
        <v>0</v>
      </c>
      <c r="AY65" s="6">
        <v>0</v>
      </c>
      <c r="AZ65" s="6">
        <v>0</v>
      </c>
      <c r="BA65" s="6">
        <v>0</v>
      </c>
      <c r="BB65" s="6">
        <v>0</v>
      </c>
      <c r="BC65" s="6">
        <v>0</v>
      </c>
      <c r="BD65" s="6">
        <v>0</v>
      </c>
      <c r="BE65" s="6">
        <v>0</v>
      </c>
      <c r="BF65" s="6">
        <v>0</v>
      </c>
      <c r="BG65" s="6">
        <v>0</v>
      </c>
      <c r="BH65" s="6">
        <v>0</v>
      </c>
      <c r="BI65" s="6">
        <v>0</v>
      </c>
      <c r="BJ65" s="6">
        <v>0</v>
      </c>
      <c r="BK65" s="6">
        <v>0</v>
      </c>
      <c r="BL65" s="6">
        <v>0</v>
      </c>
      <c r="BM65" s="6">
        <v>0</v>
      </c>
      <c r="BN65" s="6">
        <v>0</v>
      </c>
      <c r="BO65" s="2">
        <f t="shared" si="6"/>
        <v>0</v>
      </c>
      <c r="BP65" s="6">
        <v>600</v>
      </c>
      <c r="BQ65" s="6">
        <f t="shared" si="7"/>
        <v>600</v>
      </c>
      <c r="BR65" s="6">
        <f t="shared" si="8"/>
        <v>600</v>
      </c>
      <c r="BS65" s="6">
        <f t="shared" si="9"/>
        <v>0</v>
      </c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</row>
    <row r="66" spans="1:91" ht="15.75" customHeight="1" x14ac:dyDescent="0.2">
      <c r="A66" s="27" t="s">
        <v>141</v>
      </c>
      <c r="B66" s="6" t="s">
        <v>50</v>
      </c>
      <c r="C66" s="6">
        <f t="shared" si="0"/>
        <v>1</v>
      </c>
      <c r="D66" s="6">
        <f t="shared" si="1"/>
        <v>1</v>
      </c>
      <c r="E66" s="6">
        <f t="shared" si="2"/>
        <v>0</v>
      </c>
      <c r="F66" s="2"/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1</v>
      </c>
      <c r="V66" s="6">
        <v>1</v>
      </c>
      <c r="W66" s="6">
        <v>0</v>
      </c>
      <c r="X66" s="6">
        <v>0</v>
      </c>
      <c r="Y66" s="6">
        <v>0</v>
      </c>
      <c r="Z66" s="6">
        <v>0</v>
      </c>
      <c r="AA66" s="6">
        <v>0</v>
      </c>
      <c r="AB66" s="6">
        <v>0</v>
      </c>
      <c r="AC66" s="6">
        <v>0</v>
      </c>
      <c r="AD66" s="6">
        <v>0</v>
      </c>
      <c r="AE66" s="6">
        <v>0</v>
      </c>
      <c r="AF66" s="6">
        <v>0</v>
      </c>
      <c r="AG66" s="6">
        <v>0</v>
      </c>
      <c r="AH66" s="6">
        <v>0</v>
      </c>
      <c r="AI66" s="6">
        <v>0</v>
      </c>
      <c r="AJ66" s="6">
        <v>0</v>
      </c>
      <c r="AK66" s="6">
        <v>0</v>
      </c>
      <c r="AL66" s="6">
        <v>0</v>
      </c>
      <c r="AM66" s="6">
        <v>0</v>
      </c>
      <c r="AN66" s="6">
        <v>0</v>
      </c>
      <c r="AO66" s="6">
        <v>0</v>
      </c>
      <c r="AP66" s="6">
        <v>0</v>
      </c>
      <c r="AQ66" s="6">
        <v>0</v>
      </c>
      <c r="AR66" s="6">
        <v>0</v>
      </c>
      <c r="AS66" s="6">
        <v>0</v>
      </c>
      <c r="AT66" s="6">
        <v>0</v>
      </c>
      <c r="AU66" s="6">
        <v>0</v>
      </c>
      <c r="AV66" s="6">
        <v>0</v>
      </c>
      <c r="AW66" s="6">
        <v>0</v>
      </c>
      <c r="AX66" s="6">
        <v>0</v>
      </c>
      <c r="AY66" s="6">
        <v>0</v>
      </c>
      <c r="AZ66" s="6">
        <v>0</v>
      </c>
      <c r="BA66" s="6">
        <v>0</v>
      </c>
      <c r="BB66" s="6">
        <v>0</v>
      </c>
      <c r="BC66" s="6">
        <v>0</v>
      </c>
      <c r="BD66" s="6">
        <v>0</v>
      </c>
      <c r="BE66" s="6">
        <v>0</v>
      </c>
      <c r="BF66" s="6">
        <v>0</v>
      </c>
      <c r="BG66" s="6">
        <v>0</v>
      </c>
      <c r="BH66" s="6">
        <v>0</v>
      </c>
      <c r="BI66" s="6">
        <v>0</v>
      </c>
      <c r="BJ66" s="6">
        <v>0</v>
      </c>
      <c r="BK66" s="6">
        <v>0</v>
      </c>
      <c r="BL66" s="6">
        <v>0</v>
      </c>
      <c r="BM66" s="6">
        <v>0</v>
      </c>
      <c r="BN66" s="6">
        <v>0</v>
      </c>
      <c r="BO66" s="2">
        <f t="shared" si="6"/>
        <v>0</v>
      </c>
      <c r="BP66" s="6">
        <v>25</v>
      </c>
      <c r="BQ66" s="6">
        <f t="shared" si="7"/>
        <v>25</v>
      </c>
      <c r="BR66" s="6">
        <f t="shared" si="8"/>
        <v>25</v>
      </c>
      <c r="BS66" s="6">
        <f t="shared" si="9"/>
        <v>0</v>
      </c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</row>
    <row r="67" spans="1:91" ht="15.75" customHeight="1" x14ac:dyDescent="0.2">
      <c r="A67" s="27" t="s">
        <v>142</v>
      </c>
      <c r="B67" s="6" t="s">
        <v>50</v>
      </c>
      <c r="C67" s="6">
        <f t="shared" si="0"/>
        <v>1</v>
      </c>
      <c r="D67" s="6">
        <f t="shared" si="1"/>
        <v>1</v>
      </c>
      <c r="E67" s="6">
        <f t="shared" si="2"/>
        <v>0</v>
      </c>
      <c r="F67" s="2"/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1</v>
      </c>
      <c r="V67" s="6">
        <v>1</v>
      </c>
      <c r="W67" s="6">
        <v>0</v>
      </c>
      <c r="X67" s="6">
        <v>0</v>
      </c>
      <c r="Y67" s="6">
        <v>0</v>
      </c>
      <c r="Z67" s="6">
        <v>0</v>
      </c>
      <c r="AA67" s="6">
        <v>0</v>
      </c>
      <c r="AB67" s="6">
        <v>0</v>
      </c>
      <c r="AC67" s="6">
        <v>0</v>
      </c>
      <c r="AD67" s="6">
        <v>0</v>
      </c>
      <c r="AE67" s="6">
        <v>0</v>
      </c>
      <c r="AF67" s="6">
        <v>0</v>
      </c>
      <c r="AG67" s="6">
        <v>0</v>
      </c>
      <c r="AH67" s="6">
        <v>0</v>
      </c>
      <c r="AI67" s="6">
        <v>0</v>
      </c>
      <c r="AJ67" s="6">
        <v>0</v>
      </c>
      <c r="AK67" s="6">
        <v>0</v>
      </c>
      <c r="AL67" s="6">
        <v>0</v>
      </c>
      <c r="AM67" s="6">
        <v>0</v>
      </c>
      <c r="AN67" s="6">
        <v>0</v>
      </c>
      <c r="AO67" s="6">
        <v>0</v>
      </c>
      <c r="AP67" s="6">
        <v>0</v>
      </c>
      <c r="AQ67" s="6">
        <v>0</v>
      </c>
      <c r="AR67" s="6">
        <v>0</v>
      </c>
      <c r="AS67" s="6">
        <v>0</v>
      </c>
      <c r="AT67" s="6">
        <v>0</v>
      </c>
      <c r="AU67" s="6">
        <v>0</v>
      </c>
      <c r="AV67" s="6">
        <v>0</v>
      </c>
      <c r="AW67" s="6">
        <v>0</v>
      </c>
      <c r="AX67" s="6">
        <v>0</v>
      </c>
      <c r="AY67" s="6">
        <v>0</v>
      </c>
      <c r="AZ67" s="6">
        <v>0</v>
      </c>
      <c r="BA67" s="6">
        <v>0</v>
      </c>
      <c r="BB67" s="6">
        <v>0</v>
      </c>
      <c r="BC67" s="6">
        <v>0</v>
      </c>
      <c r="BD67" s="6">
        <v>0</v>
      </c>
      <c r="BE67" s="6">
        <v>0</v>
      </c>
      <c r="BF67" s="6">
        <v>0</v>
      </c>
      <c r="BG67" s="6">
        <v>0</v>
      </c>
      <c r="BH67" s="6">
        <v>0</v>
      </c>
      <c r="BI67" s="6">
        <v>0</v>
      </c>
      <c r="BJ67" s="6">
        <v>0</v>
      </c>
      <c r="BK67" s="6">
        <v>0</v>
      </c>
      <c r="BL67" s="6">
        <v>0</v>
      </c>
      <c r="BM67" s="6">
        <v>0</v>
      </c>
      <c r="BN67" s="6">
        <v>0</v>
      </c>
      <c r="BO67" s="2">
        <f t="shared" si="6"/>
        <v>0</v>
      </c>
      <c r="BP67" s="6">
        <v>15</v>
      </c>
      <c r="BQ67" s="6">
        <f t="shared" si="7"/>
        <v>15</v>
      </c>
      <c r="BR67" s="6">
        <f t="shared" si="8"/>
        <v>15</v>
      </c>
      <c r="BS67" s="6">
        <f t="shared" si="9"/>
        <v>0</v>
      </c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</row>
    <row r="68" spans="1:91" ht="15.75" customHeight="1" x14ac:dyDescent="0.2">
      <c r="A68" s="27" t="s">
        <v>143</v>
      </c>
      <c r="B68" s="6" t="s">
        <v>50</v>
      </c>
      <c r="C68" s="6">
        <f t="shared" si="0"/>
        <v>1</v>
      </c>
      <c r="D68" s="6">
        <f t="shared" si="1"/>
        <v>1</v>
      </c>
      <c r="E68" s="6">
        <f t="shared" si="2"/>
        <v>0</v>
      </c>
      <c r="F68" s="2"/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1</v>
      </c>
      <c r="V68" s="6">
        <v>1</v>
      </c>
      <c r="W68" s="6">
        <v>0</v>
      </c>
      <c r="X68" s="6">
        <v>0</v>
      </c>
      <c r="Y68" s="6">
        <v>0</v>
      </c>
      <c r="Z68" s="6">
        <v>0</v>
      </c>
      <c r="AA68" s="6">
        <v>0</v>
      </c>
      <c r="AB68" s="6">
        <v>0</v>
      </c>
      <c r="AC68" s="6">
        <v>0</v>
      </c>
      <c r="AD68" s="6">
        <v>0</v>
      </c>
      <c r="AE68" s="6">
        <v>0</v>
      </c>
      <c r="AF68" s="6">
        <v>0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6">
        <v>0</v>
      </c>
      <c r="AO68" s="6">
        <v>0</v>
      </c>
      <c r="AP68" s="6">
        <v>0</v>
      </c>
      <c r="AQ68" s="6">
        <v>0</v>
      </c>
      <c r="AR68" s="6">
        <v>0</v>
      </c>
      <c r="AS68" s="6">
        <v>0</v>
      </c>
      <c r="AT68" s="6">
        <v>0</v>
      </c>
      <c r="AU68" s="6">
        <v>0</v>
      </c>
      <c r="AV68" s="6">
        <v>0</v>
      </c>
      <c r="AW68" s="6">
        <v>0</v>
      </c>
      <c r="AX68" s="6">
        <v>0</v>
      </c>
      <c r="AY68" s="6">
        <v>0</v>
      </c>
      <c r="AZ68" s="6">
        <v>0</v>
      </c>
      <c r="BA68" s="6">
        <v>0</v>
      </c>
      <c r="BB68" s="6">
        <v>0</v>
      </c>
      <c r="BC68" s="6">
        <v>0</v>
      </c>
      <c r="BD68" s="6">
        <v>0</v>
      </c>
      <c r="BE68" s="6">
        <v>0</v>
      </c>
      <c r="BF68" s="6">
        <v>0</v>
      </c>
      <c r="BG68" s="6">
        <v>0</v>
      </c>
      <c r="BH68" s="6">
        <v>0</v>
      </c>
      <c r="BI68" s="6">
        <v>0</v>
      </c>
      <c r="BJ68" s="6">
        <v>0</v>
      </c>
      <c r="BK68" s="6">
        <v>0</v>
      </c>
      <c r="BL68" s="6">
        <v>0</v>
      </c>
      <c r="BM68" s="6">
        <v>0</v>
      </c>
      <c r="BN68" s="6">
        <v>0</v>
      </c>
      <c r="BO68" s="2">
        <f t="shared" si="6"/>
        <v>0</v>
      </c>
      <c r="BP68" s="6">
        <v>50</v>
      </c>
      <c r="BQ68" s="6">
        <f t="shared" si="7"/>
        <v>50</v>
      </c>
      <c r="BR68" s="6">
        <f t="shared" si="8"/>
        <v>50</v>
      </c>
      <c r="BS68" s="6">
        <f t="shared" si="9"/>
        <v>0</v>
      </c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</row>
    <row r="69" spans="1:91" ht="15.75" customHeight="1" x14ac:dyDescent="0.2">
      <c r="A69" s="27" t="s">
        <v>144</v>
      </c>
      <c r="B69" s="6" t="s">
        <v>50</v>
      </c>
      <c r="C69" s="6">
        <f t="shared" si="0"/>
        <v>1</v>
      </c>
      <c r="D69" s="6">
        <f t="shared" si="1"/>
        <v>1</v>
      </c>
      <c r="E69" s="6">
        <f t="shared" si="2"/>
        <v>0</v>
      </c>
      <c r="F69" s="2"/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1</v>
      </c>
      <c r="V69" s="6">
        <v>1</v>
      </c>
      <c r="W69" s="6">
        <v>0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  <c r="AC69" s="6">
        <v>0</v>
      </c>
      <c r="AD69" s="6">
        <v>0</v>
      </c>
      <c r="AE69" s="6">
        <v>0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  <c r="AN69" s="6">
        <v>0</v>
      </c>
      <c r="AO69" s="6">
        <v>0</v>
      </c>
      <c r="AP69" s="6">
        <v>0</v>
      </c>
      <c r="AQ69" s="6">
        <v>0</v>
      </c>
      <c r="AR69" s="6">
        <v>0</v>
      </c>
      <c r="AS69" s="6">
        <v>0</v>
      </c>
      <c r="AT69" s="6">
        <v>0</v>
      </c>
      <c r="AU69" s="6">
        <v>0</v>
      </c>
      <c r="AV69" s="6">
        <v>0</v>
      </c>
      <c r="AW69" s="6">
        <v>0</v>
      </c>
      <c r="AX69" s="6">
        <v>0</v>
      </c>
      <c r="AY69" s="6">
        <v>0</v>
      </c>
      <c r="AZ69" s="6">
        <v>0</v>
      </c>
      <c r="BA69" s="6">
        <v>0</v>
      </c>
      <c r="BB69" s="6">
        <v>0</v>
      </c>
      <c r="BC69" s="6">
        <v>0</v>
      </c>
      <c r="BD69" s="6">
        <v>0</v>
      </c>
      <c r="BE69" s="6">
        <v>0</v>
      </c>
      <c r="BF69" s="6">
        <v>0</v>
      </c>
      <c r="BG69" s="6">
        <v>0</v>
      </c>
      <c r="BH69" s="6">
        <v>0</v>
      </c>
      <c r="BI69" s="6">
        <v>0</v>
      </c>
      <c r="BJ69" s="6">
        <v>0</v>
      </c>
      <c r="BK69" s="6">
        <v>0</v>
      </c>
      <c r="BL69" s="6">
        <v>0</v>
      </c>
      <c r="BM69" s="6">
        <v>0</v>
      </c>
      <c r="BN69" s="6">
        <v>0</v>
      </c>
      <c r="BO69" s="2">
        <f t="shared" si="6"/>
        <v>0</v>
      </c>
      <c r="BP69" s="6">
        <v>30</v>
      </c>
      <c r="BQ69" s="6">
        <f t="shared" si="7"/>
        <v>30</v>
      </c>
      <c r="BR69" s="6">
        <f t="shared" si="8"/>
        <v>30</v>
      </c>
      <c r="BS69" s="6">
        <f t="shared" si="9"/>
        <v>0</v>
      </c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</row>
    <row r="70" spans="1:91" ht="15.75" customHeight="1" x14ac:dyDescent="0.2">
      <c r="A70" s="27" t="s">
        <v>145</v>
      </c>
      <c r="B70" s="6" t="s">
        <v>50</v>
      </c>
      <c r="C70" s="6">
        <f t="shared" si="0"/>
        <v>1</v>
      </c>
      <c r="D70" s="6">
        <f t="shared" si="1"/>
        <v>1</v>
      </c>
      <c r="E70" s="6">
        <f t="shared" si="2"/>
        <v>0</v>
      </c>
      <c r="F70" s="2"/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1</v>
      </c>
      <c r="V70" s="6">
        <v>1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6">
        <v>0</v>
      </c>
      <c r="AC70" s="6">
        <v>0</v>
      </c>
      <c r="AD70" s="6">
        <v>0</v>
      </c>
      <c r="AE70" s="6">
        <v>0</v>
      </c>
      <c r="AF70" s="6">
        <v>0</v>
      </c>
      <c r="AG70" s="6">
        <v>0</v>
      </c>
      <c r="AH70" s="6">
        <v>0</v>
      </c>
      <c r="AI70" s="6">
        <v>0</v>
      </c>
      <c r="AJ70" s="6">
        <v>0</v>
      </c>
      <c r="AK70" s="6">
        <v>0</v>
      </c>
      <c r="AL70" s="6">
        <v>0</v>
      </c>
      <c r="AM70" s="6">
        <v>0</v>
      </c>
      <c r="AN70" s="6">
        <v>0</v>
      </c>
      <c r="AO70" s="6">
        <v>0</v>
      </c>
      <c r="AP70" s="6">
        <v>0</v>
      </c>
      <c r="AQ70" s="6">
        <v>0</v>
      </c>
      <c r="AR70" s="6">
        <v>0</v>
      </c>
      <c r="AS70" s="6">
        <v>0</v>
      </c>
      <c r="AT70" s="6">
        <v>0</v>
      </c>
      <c r="AU70" s="6">
        <v>0</v>
      </c>
      <c r="AV70" s="6">
        <v>0</v>
      </c>
      <c r="AW70" s="6">
        <v>0</v>
      </c>
      <c r="AX70" s="6">
        <v>0</v>
      </c>
      <c r="AY70" s="6">
        <v>0</v>
      </c>
      <c r="AZ70" s="6">
        <v>0</v>
      </c>
      <c r="BA70" s="6">
        <v>0</v>
      </c>
      <c r="BB70" s="6">
        <v>0</v>
      </c>
      <c r="BC70" s="6">
        <v>0</v>
      </c>
      <c r="BD70" s="6">
        <v>0</v>
      </c>
      <c r="BE70" s="6">
        <v>0</v>
      </c>
      <c r="BF70" s="6">
        <v>0</v>
      </c>
      <c r="BG70" s="6">
        <v>0</v>
      </c>
      <c r="BH70" s="6">
        <v>0</v>
      </c>
      <c r="BI70" s="6">
        <v>0</v>
      </c>
      <c r="BJ70" s="6">
        <v>0</v>
      </c>
      <c r="BK70" s="6">
        <v>0</v>
      </c>
      <c r="BL70" s="6">
        <v>0</v>
      </c>
      <c r="BM70" s="6">
        <v>0</v>
      </c>
      <c r="BN70" s="6">
        <v>0</v>
      </c>
      <c r="BO70" s="2">
        <f t="shared" si="6"/>
        <v>0</v>
      </c>
      <c r="BP70" s="6">
        <v>25</v>
      </c>
      <c r="BQ70" s="6">
        <f t="shared" si="7"/>
        <v>25</v>
      </c>
      <c r="BR70" s="6">
        <f t="shared" si="8"/>
        <v>25</v>
      </c>
      <c r="BS70" s="6">
        <f t="shared" si="9"/>
        <v>0</v>
      </c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</row>
    <row r="71" spans="1:91" ht="15.75" customHeight="1" x14ac:dyDescent="0.2">
      <c r="A71" s="27" t="s">
        <v>146</v>
      </c>
      <c r="B71" s="6" t="s">
        <v>50</v>
      </c>
      <c r="C71" s="6">
        <f t="shared" si="0"/>
        <v>1</v>
      </c>
      <c r="D71" s="6">
        <f t="shared" si="1"/>
        <v>1</v>
      </c>
      <c r="E71" s="6">
        <f t="shared" si="2"/>
        <v>0</v>
      </c>
      <c r="F71" s="2"/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1</v>
      </c>
      <c r="V71" s="6">
        <v>1</v>
      </c>
      <c r="W71" s="6">
        <v>0</v>
      </c>
      <c r="X71" s="6">
        <v>0</v>
      </c>
      <c r="Y71" s="6">
        <v>0</v>
      </c>
      <c r="Z71" s="6">
        <v>0</v>
      </c>
      <c r="AA71" s="6">
        <v>0</v>
      </c>
      <c r="AB71" s="6">
        <v>0</v>
      </c>
      <c r="AC71" s="6">
        <v>0</v>
      </c>
      <c r="AD71" s="6">
        <v>0</v>
      </c>
      <c r="AE71" s="6">
        <v>0</v>
      </c>
      <c r="AF71" s="6">
        <v>0</v>
      </c>
      <c r="AG71" s="6">
        <v>0</v>
      </c>
      <c r="AH71" s="6">
        <v>0</v>
      </c>
      <c r="AI71" s="6">
        <v>0</v>
      </c>
      <c r="AJ71" s="6">
        <v>0</v>
      </c>
      <c r="AK71" s="6">
        <v>0</v>
      </c>
      <c r="AL71" s="6">
        <v>0</v>
      </c>
      <c r="AM71" s="6">
        <v>0</v>
      </c>
      <c r="AN71" s="6">
        <v>0</v>
      </c>
      <c r="AO71" s="6">
        <v>0</v>
      </c>
      <c r="AP71" s="6">
        <v>0</v>
      </c>
      <c r="AQ71" s="6">
        <v>0</v>
      </c>
      <c r="AR71" s="6">
        <v>0</v>
      </c>
      <c r="AS71" s="6">
        <v>0</v>
      </c>
      <c r="AT71" s="6">
        <v>0</v>
      </c>
      <c r="AU71" s="6">
        <v>0</v>
      </c>
      <c r="AV71" s="6">
        <v>0</v>
      </c>
      <c r="AW71" s="6">
        <v>0</v>
      </c>
      <c r="AX71" s="6">
        <v>0</v>
      </c>
      <c r="AY71" s="6">
        <v>0</v>
      </c>
      <c r="AZ71" s="6">
        <v>0</v>
      </c>
      <c r="BA71" s="6">
        <v>0</v>
      </c>
      <c r="BB71" s="6">
        <v>0</v>
      </c>
      <c r="BC71" s="6">
        <v>0</v>
      </c>
      <c r="BD71" s="6">
        <v>0</v>
      </c>
      <c r="BE71" s="6">
        <v>0</v>
      </c>
      <c r="BF71" s="6">
        <v>0</v>
      </c>
      <c r="BG71" s="6">
        <v>0</v>
      </c>
      <c r="BH71" s="6">
        <v>0</v>
      </c>
      <c r="BI71" s="6">
        <v>0</v>
      </c>
      <c r="BJ71" s="6">
        <v>0</v>
      </c>
      <c r="BK71" s="6">
        <v>0</v>
      </c>
      <c r="BL71" s="6">
        <v>0</v>
      </c>
      <c r="BM71" s="6">
        <v>0</v>
      </c>
      <c r="BN71" s="6">
        <v>0</v>
      </c>
      <c r="BO71" s="2">
        <f t="shared" si="6"/>
        <v>0</v>
      </c>
      <c r="BP71" s="6">
        <v>15</v>
      </c>
      <c r="BQ71" s="6">
        <f t="shared" si="7"/>
        <v>15</v>
      </c>
      <c r="BR71" s="6">
        <f t="shared" si="8"/>
        <v>15</v>
      </c>
      <c r="BS71" s="6">
        <f t="shared" si="9"/>
        <v>0</v>
      </c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</row>
    <row r="72" spans="1:91" ht="15.75" customHeight="1" x14ac:dyDescent="0.2">
      <c r="A72" s="27" t="s">
        <v>128</v>
      </c>
      <c r="B72" s="6" t="s">
        <v>50</v>
      </c>
      <c r="C72" s="6">
        <f t="shared" si="0"/>
        <v>1</v>
      </c>
      <c r="D72" s="6">
        <f t="shared" si="1"/>
        <v>1</v>
      </c>
      <c r="E72" s="6">
        <f t="shared" si="2"/>
        <v>0</v>
      </c>
      <c r="F72" s="2"/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1</v>
      </c>
      <c r="V72" s="6">
        <v>1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6">
        <v>0</v>
      </c>
      <c r="AD72" s="6">
        <v>0</v>
      </c>
      <c r="AE72" s="6">
        <v>0</v>
      </c>
      <c r="AF72" s="6">
        <v>0</v>
      </c>
      <c r="AG72" s="6">
        <v>0</v>
      </c>
      <c r="AH72" s="6">
        <v>0</v>
      </c>
      <c r="AI72" s="6">
        <v>0</v>
      </c>
      <c r="AJ72" s="6">
        <v>0</v>
      </c>
      <c r="AK72" s="6">
        <v>0</v>
      </c>
      <c r="AL72" s="6">
        <v>0</v>
      </c>
      <c r="AM72" s="6">
        <v>0</v>
      </c>
      <c r="AN72" s="6">
        <v>0</v>
      </c>
      <c r="AO72" s="6">
        <v>0</v>
      </c>
      <c r="AP72" s="6">
        <v>0</v>
      </c>
      <c r="AQ72" s="6">
        <v>0</v>
      </c>
      <c r="AR72" s="6">
        <v>0</v>
      </c>
      <c r="AS72" s="6">
        <v>0</v>
      </c>
      <c r="AT72" s="6">
        <v>0</v>
      </c>
      <c r="AU72" s="6">
        <v>0</v>
      </c>
      <c r="AV72" s="6">
        <v>0</v>
      </c>
      <c r="AW72" s="6">
        <v>0</v>
      </c>
      <c r="AX72" s="6">
        <v>0</v>
      </c>
      <c r="AY72" s="6">
        <v>0</v>
      </c>
      <c r="AZ72" s="6">
        <v>0</v>
      </c>
      <c r="BA72" s="6">
        <v>0</v>
      </c>
      <c r="BB72" s="6">
        <v>0</v>
      </c>
      <c r="BC72" s="6">
        <v>0</v>
      </c>
      <c r="BD72" s="6">
        <v>0</v>
      </c>
      <c r="BE72" s="6">
        <v>0</v>
      </c>
      <c r="BF72" s="6">
        <v>0</v>
      </c>
      <c r="BG72" s="6">
        <v>0</v>
      </c>
      <c r="BH72" s="6">
        <v>0</v>
      </c>
      <c r="BI72" s="6">
        <v>0</v>
      </c>
      <c r="BJ72" s="6">
        <v>0</v>
      </c>
      <c r="BK72" s="6">
        <v>0</v>
      </c>
      <c r="BL72" s="6">
        <v>0</v>
      </c>
      <c r="BM72" s="6">
        <v>0</v>
      </c>
      <c r="BN72" s="6">
        <v>0</v>
      </c>
      <c r="BO72" s="2">
        <f t="shared" si="6"/>
        <v>0</v>
      </c>
      <c r="BP72" s="6">
        <v>80</v>
      </c>
      <c r="BQ72" s="6">
        <f t="shared" si="7"/>
        <v>80</v>
      </c>
      <c r="BR72" s="6">
        <f t="shared" si="8"/>
        <v>80</v>
      </c>
      <c r="BS72" s="6">
        <f t="shared" si="9"/>
        <v>0</v>
      </c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</row>
    <row r="73" spans="1:91" ht="15.75" customHeight="1" x14ac:dyDescent="0.2">
      <c r="A73" s="27" t="s">
        <v>147</v>
      </c>
      <c r="B73" s="6" t="s">
        <v>50</v>
      </c>
      <c r="C73" s="6">
        <f t="shared" si="0"/>
        <v>1</v>
      </c>
      <c r="D73" s="6">
        <f t="shared" si="1"/>
        <v>1</v>
      </c>
      <c r="E73" s="6">
        <f t="shared" si="2"/>
        <v>0</v>
      </c>
      <c r="F73" s="2"/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1</v>
      </c>
      <c r="V73" s="6">
        <v>1</v>
      </c>
      <c r="W73" s="6">
        <v>0</v>
      </c>
      <c r="X73" s="6">
        <v>0</v>
      </c>
      <c r="Y73" s="6">
        <v>0</v>
      </c>
      <c r="Z73" s="6">
        <v>0</v>
      </c>
      <c r="AA73" s="6">
        <v>0</v>
      </c>
      <c r="AB73" s="6">
        <v>0</v>
      </c>
      <c r="AC73" s="6">
        <v>0</v>
      </c>
      <c r="AD73" s="6">
        <v>0</v>
      </c>
      <c r="AE73" s="6">
        <v>0</v>
      </c>
      <c r="AF73" s="6">
        <v>0</v>
      </c>
      <c r="AG73" s="6">
        <v>0</v>
      </c>
      <c r="AH73" s="6">
        <v>0</v>
      </c>
      <c r="AI73" s="6">
        <v>0</v>
      </c>
      <c r="AJ73" s="6">
        <v>0</v>
      </c>
      <c r="AK73" s="6">
        <v>0</v>
      </c>
      <c r="AL73" s="6">
        <v>0</v>
      </c>
      <c r="AM73" s="6">
        <v>0</v>
      </c>
      <c r="AN73" s="6">
        <v>0</v>
      </c>
      <c r="AO73" s="6">
        <v>0</v>
      </c>
      <c r="AP73" s="6">
        <v>0</v>
      </c>
      <c r="AQ73" s="6">
        <v>0</v>
      </c>
      <c r="AR73" s="6">
        <v>0</v>
      </c>
      <c r="AS73" s="6">
        <v>0</v>
      </c>
      <c r="AT73" s="6">
        <v>0</v>
      </c>
      <c r="AU73" s="6">
        <v>0</v>
      </c>
      <c r="AV73" s="6">
        <v>0</v>
      </c>
      <c r="AW73" s="6">
        <v>0</v>
      </c>
      <c r="AX73" s="6">
        <v>0</v>
      </c>
      <c r="AY73" s="6">
        <v>0</v>
      </c>
      <c r="AZ73" s="6">
        <v>0</v>
      </c>
      <c r="BA73" s="6">
        <v>0</v>
      </c>
      <c r="BB73" s="6">
        <v>0</v>
      </c>
      <c r="BC73" s="6">
        <v>0</v>
      </c>
      <c r="BD73" s="6">
        <v>0</v>
      </c>
      <c r="BE73" s="6">
        <v>0</v>
      </c>
      <c r="BF73" s="6">
        <v>0</v>
      </c>
      <c r="BG73" s="6">
        <v>0</v>
      </c>
      <c r="BH73" s="6">
        <v>0</v>
      </c>
      <c r="BI73" s="6">
        <v>0</v>
      </c>
      <c r="BJ73" s="6">
        <v>0</v>
      </c>
      <c r="BK73" s="6">
        <v>0</v>
      </c>
      <c r="BL73" s="6">
        <v>0</v>
      </c>
      <c r="BM73" s="6">
        <v>0</v>
      </c>
      <c r="BN73" s="6">
        <v>0</v>
      </c>
      <c r="BO73" s="2">
        <f t="shared" si="6"/>
        <v>0</v>
      </c>
      <c r="BP73" s="6">
        <v>40</v>
      </c>
      <c r="BQ73" s="6">
        <f t="shared" si="7"/>
        <v>40</v>
      </c>
      <c r="BR73" s="6">
        <f t="shared" si="8"/>
        <v>40</v>
      </c>
      <c r="BS73" s="6">
        <f t="shared" si="9"/>
        <v>0</v>
      </c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</row>
    <row r="74" spans="1:91" ht="15.75" customHeight="1" x14ac:dyDescent="0.2">
      <c r="A74" s="27" t="s">
        <v>148</v>
      </c>
      <c r="B74" s="6" t="s">
        <v>50</v>
      </c>
      <c r="C74" s="6">
        <f t="shared" si="0"/>
        <v>1</v>
      </c>
      <c r="D74" s="6">
        <f t="shared" si="1"/>
        <v>1</v>
      </c>
      <c r="E74" s="6">
        <f t="shared" si="2"/>
        <v>0</v>
      </c>
      <c r="F74" s="2"/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1</v>
      </c>
      <c r="V74" s="6">
        <v>1</v>
      </c>
      <c r="W74" s="6">
        <v>0</v>
      </c>
      <c r="X74" s="6">
        <v>0</v>
      </c>
      <c r="Y74" s="6">
        <v>0</v>
      </c>
      <c r="Z74" s="6">
        <v>0</v>
      </c>
      <c r="AA74" s="6">
        <v>0</v>
      </c>
      <c r="AB74" s="6">
        <v>0</v>
      </c>
      <c r="AC74" s="6">
        <v>0</v>
      </c>
      <c r="AD74" s="6">
        <v>0</v>
      </c>
      <c r="AE74" s="6">
        <v>0</v>
      </c>
      <c r="AF74" s="6">
        <v>0</v>
      </c>
      <c r="AG74" s="6">
        <v>0</v>
      </c>
      <c r="AH74" s="6">
        <v>0</v>
      </c>
      <c r="AI74" s="6">
        <v>0</v>
      </c>
      <c r="AJ74" s="6">
        <v>0</v>
      </c>
      <c r="AK74" s="6">
        <v>0</v>
      </c>
      <c r="AL74" s="6">
        <v>0</v>
      </c>
      <c r="AM74" s="6">
        <v>0</v>
      </c>
      <c r="AN74" s="6">
        <v>0</v>
      </c>
      <c r="AO74" s="6">
        <v>0</v>
      </c>
      <c r="AP74" s="6">
        <v>0</v>
      </c>
      <c r="AQ74" s="6">
        <v>0</v>
      </c>
      <c r="AR74" s="6">
        <v>0</v>
      </c>
      <c r="AS74" s="6">
        <v>0</v>
      </c>
      <c r="AT74" s="6">
        <v>0</v>
      </c>
      <c r="AU74" s="6">
        <v>0</v>
      </c>
      <c r="AV74" s="6">
        <v>0</v>
      </c>
      <c r="AW74" s="6">
        <v>0</v>
      </c>
      <c r="AX74" s="6">
        <v>0</v>
      </c>
      <c r="AY74" s="6">
        <v>0</v>
      </c>
      <c r="AZ74" s="6">
        <v>0</v>
      </c>
      <c r="BA74" s="6">
        <v>0</v>
      </c>
      <c r="BB74" s="6">
        <v>0</v>
      </c>
      <c r="BC74" s="6">
        <v>0</v>
      </c>
      <c r="BD74" s="6">
        <v>0</v>
      </c>
      <c r="BE74" s="6">
        <v>0</v>
      </c>
      <c r="BF74" s="6">
        <v>0</v>
      </c>
      <c r="BG74" s="6">
        <v>0</v>
      </c>
      <c r="BH74" s="6">
        <v>0</v>
      </c>
      <c r="BI74" s="6">
        <v>0</v>
      </c>
      <c r="BJ74" s="6">
        <v>0</v>
      </c>
      <c r="BK74" s="6">
        <v>0</v>
      </c>
      <c r="BL74" s="6">
        <v>0</v>
      </c>
      <c r="BM74" s="6">
        <v>0</v>
      </c>
      <c r="BN74" s="6">
        <v>0</v>
      </c>
      <c r="BO74" s="2">
        <f t="shared" si="6"/>
        <v>0</v>
      </c>
      <c r="BP74" s="6">
        <v>600</v>
      </c>
      <c r="BQ74" s="6">
        <f t="shared" si="7"/>
        <v>600</v>
      </c>
      <c r="BR74" s="6">
        <f t="shared" si="8"/>
        <v>600</v>
      </c>
      <c r="BS74" s="6">
        <f t="shared" si="9"/>
        <v>0</v>
      </c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</row>
    <row r="75" spans="1:91" ht="15.75" customHeight="1" x14ac:dyDescent="0.2">
      <c r="A75" s="27" t="s">
        <v>149</v>
      </c>
      <c r="B75" s="6" t="s">
        <v>50</v>
      </c>
      <c r="C75" s="6">
        <f t="shared" si="0"/>
        <v>1</v>
      </c>
      <c r="D75" s="6">
        <f t="shared" si="1"/>
        <v>1</v>
      </c>
      <c r="E75" s="6">
        <f t="shared" si="2"/>
        <v>0</v>
      </c>
      <c r="F75" s="2"/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1</v>
      </c>
      <c r="V75" s="6">
        <v>1</v>
      </c>
      <c r="W75" s="6">
        <v>0</v>
      </c>
      <c r="X75" s="6">
        <v>0</v>
      </c>
      <c r="Y75" s="6">
        <v>0</v>
      </c>
      <c r="Z75" s="6">
        <v>0</v>
      </c>
      <c r="AA75" s="6">
        <v>0</v>
      </c>
      <c r="AB75" s="6">
        <v>0</v>
      </c>
      <c r="AC75" s="6">
        <v>0</v>
      </c>
      <c r="AD75" s="6">
        <v>0</v>
      </c>
      <c r="AE75" s="6">
        <v>0</v>
      </c>
      <c r="AF75" s="6">
        <v>0</v>
      </c>
      <c r="AG75" s="6">
        <v>0</v>
      </c>
      <c r="AH75" s="6">
        <v>0</v>
      </c>
      <c r="AI75" s="6">
        <v>0</v>
      </c>
      <c r="AJ75" s="6">
        <v>0</v>
      </c>
      <c r="AK75" s="6">
        <v>0</v>
      </c>
      <c r="AL75" s="6">
        <v>0</v>
      </c>
      <c r="AM75" s="6">
        <v>0</v>
      </c>
      <c r="AN75" s="6">
        <v>0</v>
      </c>
      <c r="AO75" s="6">
        <v>0</v>
      </c>
      <c r="AP75" s="6">
        <v>0</v>
      </c>
      <c r="AQ75" s="6">
        <v>0</v>
      </c>
      <c r="AR75" s="6">
        <v>0</v>
      </c>
      <c r="AS75" s="6">
        <v>0</v>
      </c>
      <c r="AT75" s="6">
        <v>0</v>
      </c>
      <c r="AU75" s="6">
        <v>0</v>
      </c>
      <c r="AV75" s="6">
        <v>0</v>
      </c>
      <c r="AW75" s="6">
        <v>0</v>
      </c>
      <c r="AX75" s="6">
        <v>0</v>
      </c>
      <c r="AY75" s="6">
        <v>0</v>
      </c>
      <c r="AZ75" s="6">
        <v>0</v>
      </c>
      <c r="BA75" s="6">
        <v>0</v>
      </c>
      <c r="BB75" s="6">
        <v>0</v>
      </c>
      <c r="BC75" s="6">
        <v>0</v>
      </c>
      <c r="BD75" s="6">
        <v>0</v>
      </c>
      <c r="BE75" s="6">
        <v>0</v>
      </c>
      <c r="BF75" s="6">
        <v>0</v>
      </c>
      <c r="BG75" s="6">
        <v>0</v>
      </c>
      <c r="BH75" s="6">
        <v>0</v>
      </c>
      <c r="BI75" s="6">
        <v>0</v>
      </c>
      <c r="BJ75" s="6">
        <v>0</v>
      </c>
      <c r="BK75" s="6">
        <v>0</v>
      </c>
      <c r="BL75" s="6">
        <v>0</v>
      </c>
      <c r="BM75" s="6">
        <v>0</v>
      </c>
      <c r="BN75" s="6">
        <v>0</v>
      </c>
      <c r="BO75" s="2">
        <f t="shared" si="6"/>
        <v>0</v>
      </c>
      <c r="BP75" s="6">
        <v>300</v>
      </c>
      <c r="BQ75" s="6">
        <f t="shared" si="7"/>
        <v>300</v>
      </c>
      <c r="BR75" s="6">
        <f t="shared" si="8"/>
        <v>300</v>
      </c>
      <c r="BS75" s="6">
        <f t="shared" si="9"/>
        <v>0</v>
      </c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</row>
    <row r="76" spans="1:91" ht="15.75" customHeight="1" x14ac:dyDescent="0.2">
      <c r="A76" s="27" t="s">
        <v>150</v>
      </c>
      <c r="B76" s="6" t="s">
        <v>50</v>
      </c>
      <c r="C76" s="6">
        <f t="shared" si="0"/>
        <v>1</v>
      </c>
      <c r="D76" s="6">
        <f t="shared" si="1"/>
        <v>1</v>
      </c>
      <c r="E76" s="6">
        <f t="shared" si="2"/>
        <v>0</v>
      </c>
      <c r="F76" s="2"/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6">
        <v>1</v>
      </c>
      <c r="V76" s="6">
        <v>1</v>
      </c>
      <c r="W76" s="6">
        <v>0</v>
      </c>
      <c r="X76" s="6">
        <v>0</v>
      </c>
      <c r="Y76" s="6">
        <v>0</v>
      </c>
      <c r="Z76" s="6">
        <v>0</v>
      </c>
      <c r="AA76" s="6">
        <v>0</v>
      </c>
      <c r="AB76" s="6">
        <v>0</v>
      </c>
      <c r="AC76" s="6">
        <v>0</v>
      </c>
      <c r="AD76" s="6">
        <v>0</v>
      </c>
      <c r="AE76" s="6">
        <v>0</v>
      </c>
      <c r="AF76" s="6">
        <v>0</v>
      </c>
      <c r="AG76" s="6">
        <v>0</v>
      </c>
      <c r="AH76" s="6">
        <v>0</v>
      </c>
      <c r="AI76" s="6">
        <v>0</v>
      </c>
      <c r="AJ76" s="6">
        <v>0</v>
      </c>
      <c r="AK76" s="6">
        <v>0</v>
      </c>
      <c r="AL76" s="6">
        <v>0</v>
      </c>
      <c r="AM76" s="6">
        <v>0</v>
      </c>
      <c r="AN76" s="6">
        <v>0</v>
      </c>
      <c r="AO76" s="6">
        <v>0</v>
      </c>
      <c r="AP76" s="6">
        <v>0</v>
      </c>
      <c r="AQ76" s="6">
        <v>0</v>
      </c>
      <c r="AR76" s="6">
        <v>0</v>
      </c>
      <c r="AS76" s="6">
        <v>0</v>
      </c>
      <c r="AT76" s="6">
        <v>0</v>
      </c>
      <c r="AU76" s="6">
        <v>0</v>
      </c>
      <c r="AV76" s="6">
        <v>0</v>
      </c>
      <c r="AW76" s="6">
        <v>0</v>
      </c>
      <c r="AX76" s="6">
        <v>0</v>
      </c>
      <c r="AY76" s="6">
        <v>0</v>
      </c>
      <c r="AZ76" s="6">
        <v>0</v>
      </c>
      <c r="BA76" s="6">
        <v>0</v>
      </c>
      <c r="BB76" s="6">
        <v>0</v>
      </c>
      <c r="BC76" s="6">
        <v>0</v>
      </c>
      <c r="BD76" s="6">
        <v>0</v>
      </c>
      <c r="BE76" s="6">
        <v>0</v>
      </c>
      <c r="BF76" s="6">
        <v>0</v>
      </c>
      <c r="BG76" s="6">
        <v>0</v>
      </c>
      <c r="BH76" s="6">
        <v>0</v>
      </c>
      <c r="BI76" s="6">
        <v>0</v>
      </c>
      <c r="BJ76" s="6">
        <v>0</v>
      </c>
      <c r="BK76" s="6">
        <v>0</v>
      </c>
      <c r="BL76" s="6">
        <v>0</v>
      </c>
      <c r="BM76" s="6">
        <v>0</v>
      </c>
      <c r="BN76" s="6">
        <v>0</v>
      </c>
      <c r="BO76" s="2">
        <f t="shared" si="6"/>
        <v>0</v>
      </c>
      <c r="BP76" s="6">
        <v>44</v>
      </c>
      <c r="BQ76" s="6">
        <f t="shared" si="7"/>
        <v>44</v>
      </c>
      <c r="BR76" s="6">
        <f t="shared" si="8"/>
        <v>44</v>
      </c>
      <c r="BS76" s="6">
        <f t="shared" si="9"/>
        <v>0</v>
      </c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</row>
    <row r="77" spans="1:91" ht="15.75" customHeight="1" x14ac:dyDescent="0.2">
      <c r="A77" s="27" t="s">
        <v>151</v>
      </c>
      <c r="B77" s="6" t="s">
        <v>50</v>
      </c>
      <c r="C77" s="6">
        <f t="shared" si="0"/>
        <v>1</v>
      </c>
      <c r="D77" s="6">
        <f t="shared" si="1"/>
        <v>1</v>
      </c>
      <c r="E77" s="6">
        <f t="shared" si="2"/>
        <v>0</v>
      </c>
      <c r="F77" s="2"/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1</v>
      </c>
      <c r="V77" s="6">
        <v>1</v>
      </c>
      <c r="W77" s="6">
        <v>0</v>
      </c>
      <c r="X77" s="6">
        <v>0</v>
      </c>
      <c r="Y77" s="6">
        <v>0</v>
      </c>
      <c r="Z77" s="6">
        <v>0</v>
      </c>
      <c r="AA77" s="6">
        <v>0</v>
      </c>
      <c r="AB77" s="6">
        <v>0</v>
      </c>
      <c r="AC77" s="6">
        <v>0</v>
      </c>
      <c r="AD77" s="6">
        <v>0</v>
      </c>
      <c r="AE77" s="6">
        <v>0</v>
      </c>
      <c r="AF77" s="6">
        <v>0</v>
      </c>
      <c r="AG77" s="6">
        <v>0</v>
      </c>
      <c r="AH77" s="6">
        <v>0</v>
      </c>
      <c r="AI77" s="6">
        <v>0</v>
      </c>
      <c r="AJ77" s="6">
        <v>0</v>
      </c>
      <c r="AK77" s="6">
        <v>0</v>
      </c>
      <c r="AL77" s="6">
        <v>0</v>
      </c>
      <c r="AM77" s="6">
        <v>0</v>
      </c>
      <c r="AN77" s="6">
        <v>0</v>
      </c>
      <c r="AO77" s="6">
        <v>0</v>
      </c>
      <c r="AP77" s="6">
        <v>0</v>
      </c>
      <c r="AQ77" s="6">
        <v>0</v>
      </c>
      <c r="AR77" s="6">
        <v>0</v>
      </c>
      <c r="AS77" s="6">
        <v>0</v>
      </c>
      <c r="AT77" s="6">
        <v>0</v>
      </c>
      <c r="AU77" s="6">
        <v>0</v>
      </c>
      <c r="AV77" s="6">
        <v>0</v>
      </c>
      <c r="AW77" s="6">
        <v>0</v>
      </c>
      <c r="AX77" s="6">
        <v>0</v>
      </c>
      <c r="AY77" s="6">
        <v>0</v>
      </c>
      <c r="AZ77" s="6">
        <v>0</v>
      </c>
      <c r="BA77" s="6">
        <v>0</v>
      </c>
      <c r="BB77" s="6">
        <v>0</v>
      </c>
      <c r="BC77" s="6">
        <v>0</v>
      </c>
      <c r="BD77" s="6">
        <v>0</v>
      </c>
      <c r="BE77" s="6">
        <v>0</v>
      </c>
      <c r="BF77" s="6">
        <v>0</v>
      </c>
      <c r="BG77" s="6">
        <v>0</v>
      </c>
      <c r="BH77" s="6">
        <v>0</v>
      </c>
      <c r="BI77" s="6">
        <v>0</v>
      </c>
      <c r="BJ77" s="6">
        <v>0</v>
      </c>
      <c r="BK77" s="6">
        <v>0</v>
      </c>
      <c r="BL77" s="6">
        <v>0</v>
      </c>
      <c r="BM77" s="6">
        <v>0</v>
      </c>
      <c r="BN77" s="6">
        <v>0</v>
      </c>
      <c r="BO77" s="2">
        <f t="shared" si="6"/>
        <v>0</v>
      </c>
      <c r="BP77" s="6">
        <v>100</v>
      </c>
      <c r="BQ77" s="6">
        <f t="shared" si="7"/>
        <v>100</v>
      </c>
      <c r="BR77" s="6">
        <f t="shared" si="8"/>
        <v>100</v>
      </c>
      <c r="BS77" s="6">
        <f t="shared" si="9"/>
        <v>0</v>
      </c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</row>
    <row r="78" spans="1:91" ht="15.75" customHeight="1" x14ac:dyDescent="0.2">
      <c r="A78" s="27" t="s">
        <v>152</v>
      </c>
      <c r="B78" s="6" t="s">
        <v>50</v>
      </c>
      <c r="C78" s="6">
        <f t="shared" si="0"/>
        <v>1</v>
      </c>
      <c r="D78" s="6">
        <f t="shared" si="1"/>
        <v>1</v>
      </c>
      <c r="E78" s="6">
        <f t="shared" si="2"/>
        <v>0</v>
      </c>
      <c r="F78" s="2"/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1</v>
      </c>
      <c r="V78" s="6">
        <v>1</v>
      </c>
      <c r="W78" s="6">
        <v>0</v>
      </c>
      <c r="X78" s="6">
        <v>0</v>
      </c>
      <c r="Y78" s="6">
        <v>0</v>
      </c>
      <c r="Z78" s="6">
        <v>0</v>
      </c>
      <c r="AA78" s="6">
        <v>0</v>
      </c>
      <c r="AB78" s="6">
        <v>0</v>
      </c>
      <c r="AC78" s="6">
        <v>0</v>
      </c>
      <c r="AD78" s="6">
        <v>0</v>
      </c>
      <c r="AE78" s="6">
        <v>0</v>
      </c>
      <c r="AF78" s="6">
        <v>0</v>
      </c>
      <c r="AG78" s="6">
        <v>0</v>
      </c>
      <c r="AH78" s="6">
        <v>0</v>
      </c>
      <c r="AI78" s="6">
        <v>0</v>
      </c>
      <c r="AJ78" s="6">
        <v>0</v>
      </c>
      <c r="AK78" s="6">
        <v>0</v>
      </c>
      <c r="AL78" s="6">
        <v>0</v>
      </c>
      <c r="AM78" s="6">
        <v>0</v>
      </c>
      <c r="AN78" s="6">
        <v>0</v>
      </c>
      <c r="AO78" s="6">
        <v>0</v>
      </c>
      <c r="AP78" s="6">
        <v>0</v>
      </c>
      <c r="AQ78" s="6">
        <v>0</v>
      </c>
      <c r="AR78" s="6">
        <v>0</v>
      </c>
      <c r="AS78" s="6">
        <v>0</v>
      </c>
      <c r="AT78" s="6">
        <v>0</v>
      </c>
      <c r="AU78" s="6">
        <v>0</v>
      </c>
      <c r="AV78" s="6">
        <v>0</v>
      </c>
      <c r="AW78" s="6">
        <v>0</v>
      </c>
      <c r="AX78" s="6">
        <v>0</v>
      </c>
      <c r="AY78" s="6">
        <v>0</v>
      </c>
      <c r="AZ78" s="6">
        <v>0</v>
      </c>
      <c r="BA78" s="6">
        <v>0</v>
      </c>
      <c r="BB78" s="6">
        <v>0</v>
      </c>
      <c r="BC78" s="6">
        <v>0</v>
      </c>
      <c r="BD78" s="6">
        <v>0</v>
      </c>
      <c r="BE78" s="6">
        <v>0</v>
      </c>
      <c r="BF78" s="6">
        <v>0</v>
      </c>
      <c r="BG78" s="6">
        <v>0</v>
      </c>
      <c r="BH78" s="6">
        <v>0</v>
      </c>
      <c r="BI78" s="6">
        <v>0</v>
      </c>
      <c r="BJ78" s="6">
        <v>0</v>
      </c>
      <c r="BK78" s="6">
        <v>0</v>
      </c>
      <c r="BL78" s="6">
        <v>0</v>
      </c>
      <c r="BM78" s="6">
        <v>0</v>
      </c>
      <c r="BN78" s="6">
        <v>0</v>
      </c>
      <c r="BO78" s="2">
        <f t="shared" si="6"/>
        <v>0</v>
      </c>
      <c r="BP78" s="6">
        <v>30</v>
      </c>
      <c r="BQ78" s="6">
        <f t="shared" si="7"/>
        <v>30</v>
      </c>
      <c r="BR78" s="6">
        <f t="shared" si="8"/>
        <v>30</v>
      </c>
      <c r="BS78" s="6">
        <f t="shared" si="9"/>
        <v>0</v>
      </c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</row>
    <row r="79" spans="1:91" ht="15.75" customHeight="1" x14ac:dyDescent="0.2">
      <c r="A79" s="27" t="s">
        <v>153</v>
      </c>
      <c r="B79" s="6" t="s">
        <v>50</v>
      </c>
      <c r="C79" s="6">
        <f t="shared" si="0"/>
        <v>1</v>
      </c>
      <c r="D79" s="6">
        <f t="shared" si="1"/>
        <v>1</v>
      </c>
      <c r="E79" s="6">
        <f t="shared" si="2"/>
        <v>0</v>
      </c>
      <c r="F79" s="2"/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6">
        <v>1</v>
      </c>
      <c r="V79" s="6">
        <v>1</v>
      </c>
      <c r="W79" s="6">
        <v>0</v>
      </c>
      <c r="X79" s="6">
        <v>0</v>
      </c>
      <c r="Y79" s="6">
        <v>0</v>
      </c>
      <c r="Z79" s="6">
        <v>0</v>
      </c>
      <c r="AA79" s="6">
        <v>0</v>
      </c>
      <c r="AB79" s="6">
        <v>0</v>
      </c>
      <c r="AC79" s="6">
        <v>0</v>
      </c>
      <c r="AD79" s="6">
        <v>0</v>
      </c>
      <c r="AE79" s="6">
        <v>0</v>
      </c>
      <c r="AF79" s="6">
        <v>0</v>
      </c>
      <c r="AG79" s="6">
        <v>0</v>
      </c>
      <c r="AH79" s="6">
        <v>0</v>
      </c>
      <c r="AI79" s="6">
        <v>0</v>
      </c>
      <c r="AJ79" s="6">
        <v>0</v>
      </c>
      <c r="AK79" s="6">
        <v>0</v>
      </c>
      <c r="AL79" s="6">
        <v>0</v>
      </c>
      <c r="AM79" s="6">
        <v>0</v>
      </c>
      <c r="AN79" s="6">
        <v>0</v>
      </c>
      <c r="AO79" s="6">
        <v>0</v>
      </c>
      <c r="AP79" s="6">
        <v>0</v>
      </c>
      <c r="AQ79" s="6">
        <v>0</v>
      </c>
      <c r="AR79" s="6">
        <v>0</v>
      </c>
      <c r="AS79" s="6">
        <v>0</v>
      </c>
      <c r="AT79" s="6">
        <v>0</v>
      </c>
      <c r="AU79" s="6">
        <v>0</v>
      </c>
      <c r="AV79" s="6">
        <v>0</v>
      </c>
      <c r="AW79" s="6">
        <v>0</v>
      </c>
      <c r="AX79" s="6">
        <v>0</v>
      </c>
      <c r="AY79" s="6">
        <v>0</v>
      </c>
      <c r="AZ79" s="6">
        <v>0</v>
      </c>
      <c r="BA79" s="6">
        <v>0</v>
      </c>
      <c r="BB79" s="6">
        <v>0</v>
      </c>
      <c r="BC79" s="6">
        <v>0</v>
      </c>
      <c r="BD79" s="6">
        <v>0</v>
      </c>
      <c r="BE79" s="6">
        <v>0</v>
      </c>
      <c r="BF79" s="6">
        <v>0</v>
      </c>
      <c r="BG79" s="6">
        <v>0</v>
      </c>
      <c r="BH79" s="6">
        <v>0</v>
      </c>
      <c r="BI79" s="6">
        <v>0</v>
      </c>
      <c r="BJ79" s="6">
        <v>0</v>
      </c>
      <c r="BK79" s="6">
        <v>0</v>
      </c>
      <c r="BL79" s="6">
        <v>0</v>
      </c>
      <c r="BM79" s="6">
        <v>0</v>
      </c>
      <c r="BN79" s="6">
        <v>0</v>
      </c>
      <c r="BO79" s="2">
        <f t="shared" si="6"/>
        <v>0</v>
      </c>
      <c r="BP79" s="6">
        <v>20</v>
      </c>
      <c r="BQ79" s="6">
        <f t="shared" si="7"/>
        <v>20</v>
      </c>
      <c r="BR79" s="6">
        <f t="shared" si="8"/>
        <v>20</v>
      </c>
      <c r="BS79" s="6">
        <f t="shared" si="9"/>
        <v>0</v>
      </c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</row>
    <row r="80" spans="1:91" ht="15.75" customHeight="1" x14ac:dyDescent="0.2">
      <c r="A80" s="27" t="s">
        <v>154</v>
      </c>
      <c r="B80" s="6" t="s">
        <v>50</v>
      </c>
      <c r="C80" s="6">
        <f t="shared" si="0"/>
        <v>1</v>
      </c>
      <c r="D80" s="6">
        <f t="shared" si="1"/>
        <v>1</v>
      </c>
      <c r="E80" s="6">
        <f t="shared" si="2"/>
        <v>0</v>
      </c>
      <c r="F80" s="2"/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6">
        <v>1</v>
      </c>
      <c r="V80" s="6">
        <v>1</v>
      </c>
      <c r="W80" s="6">
        <v>0</v>
      </c>
      <c r="X80" s="6">
        <v>0</v>
      </c>
      <c r="Y80" s="6">
        <v>0</v>
      </c>
      <c r="Z80" s="6">
        <v>0</v>
      </c>
      <c r="AA80" s="6">
        <v>0</v>
      </c>
      <c r="AB80" s="6">
        <v>0</v>
      </c>
      <c r="AC80" s="6">
        <v>0</v>
      </c>
      <c r="AD80" s="6">
        <v>0</v>
      </c>
      <c r="AE80" s="6">
        <v>0</v>
      </c>
      <c r="AF80" s="6">
        <v>0</v>
      </c>
      <c r="AG80" s="6">
        <v>0</v>
      </c>
      <c r="AH80" s="6">
        <v>0</v>
      </c>
      <c r="AI80" s="6">
        <v>0</v>
      </c>
      <c r="AJ80" s="6">
        <v>0</v>
      </c>
      <c r="AK80" s="6">
        <v>0</v>
      </c>
      <c r="AL80" s="6">
        <v>0</v>
      </c>
      <c r="AM80" s="6">
        <v>0</v>
      </c>
      <c r="AN80" s="6">
        <v>0</v>
      </c>
      <c r="AO80" s="6">
        <v>0</v>
      </c>
      <c r="AP80" s="6">
        <v>0</v>
      </c>
      <c r="AQ80" s="6">
        <v>0</v>
      </c>
      <c r="AR80" s="6">
        <v>0</v>
      </c>
      <c r="AS80" s="6">
        <v>0</v>
      </c>
      <c r="AT80" s="6">
        <v>0</v>
      </c>
      <c r="AU80" s="6">
        <v>0</v>
      </c>
      <c r="AV80" s="6">
        <v>0</v>
      </c>
      <c r="AW80" s="6">
        <v>0</v>
      </c>
      <c r="AX80" s="6">
        <v>0</v>
      </c>
      <c r="AY80" s="6">
        <v>0</v>
      </c>
      <c r="AZ80" s="6">
        <v>0</v>
      </c>
      <c r="BA80" s="6">
        <v>0</v>
      </c>
      <c r="BB80" s="6">
        <v>0</v>
      </c>
      <c r="BC80" s="6">
        <v>0</v>
      </c>
      <c r="BD80" s="6">
        <v>0</v>
      </c>
      <c r="BE80" s="6">
        <v>0</v>
      </c>
      <c r="BF80" s="6">
        <v>0</v>
      </c>
      <c r="BG80" s="6">
        <v>0</v>
      </c>
      <c r="BH80" s="6">
        <v>0</v>
      </c>
      <c r="BI80" s="6">
        <v>0</v>
      </c>
      <c r="BJ80" s="6">
        <v>0</v>
      </c>
      <c r="BK80" s="6">
        <v>0</v>
      </c>
      <c r="BL80" s="6">
        <v>0</v>
      </c>
      <c r="BM80" s="6">
        <v>0</v>
      </c>
      <c r="BN80" s="6">
        <v>0</v>
      </c>
      <c r="BO80" s="2">
        <f t="shared" si="6"/>
        <v>0</v>
      </c>
      <c r="BP80" s="6">
        <v>40</v>
      </c>
      <c r="BQ80" s="6">
        <f t="shared" si="7"/>
        <v>40</v>
      </c>
      <c r="BR80" s="6">
        <f t="shared" si="8"/>
        <v>40</v>
      </c>
      <c r="BS80" s="6">
        <f t="shared" si="9"/>
        <v>0</v>
      </c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</row>
    <row r="81" spans="1:91" ht="15.75" customHeight="1" x14ac:dyDescent="0.2">
      <c r="A81" s="27" t="s">
        <v>155</v>
      </c>
      <c r="B81" s="6" t="s">
        <v>50</v>
      </c>
      <c r="C81" s="6">
        <f t="shared" si="0"/>
        <v>1</v>
      </c>
      <c r="D81" s="6">
        <f t="shared" si="1"/>
        <v>1</v>
      </c>
      <c r="E81" s="6">
        <f t="shared" si="2"/>
        <v>0</v>
      </c>
      <c r="F81" s="2"/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1</v>
      </c>
      <c r="V81" s="6">
        <v>1</v>
      </c>
      <c r="W81" s="6">
        <v>0</v>
      </c>
      <c r="X81" s="6">
        <v>0</v>
      </c>
      <c r="Y81" s="6">
        <v>0</v>
      </c>
      <c r="Z81" s="6">
        <v>0</v>
      </c>
      <c r="AA81" s="6">
        <v>0</v>
      </c>
      <c r="AB81" s="6">
        <v>0</v>
      </c>
      <c r="AC81" s="6">
        <v>0</v>
      </c>
      <c r="AD81" s="6">
        <v>0</v>
      </c>
      <c r="AE81" s="6">
        <v>0</v>
      </c>
      <c r="AF81" s="6">
        <v>0</v>
      </c>
      <c r="AG81" s="6">
        <v>0</v>
      </c>
      <c r="AH81" s="6">
        <v>0</v>
      </c>
      <c r="AI81" s="6">
        <v>0</v>
      </c>
      <c r="AJ81" s="6">
        <v>0</v>
      </c>
      <c r="AK81" s="6">
        <v>0</v>
      </c>
      <c r="AL81" s="6">
        <v>0</v>
      </c>
      <c r="AM81" s="6">
        <v>0</v>
      </c>
      <c r="AN81" s="6">
        <v>0</v>
      </c>
      <c r="AO81" s="6">
        <v>0</v>
      </c>
      <c r="AP81" s="6">
        <v>0</v>
      </c>
      <c r="AQ81" s="6">
        <v>0</v>
      </c>
      <c r="AR81" s="6">
        <v>0</v>
      </c>
      <c r="AS81" s="6">
        <v>0</v>
      </c>
      <c r="AT81" s="6">
        <v>0</v>
      </c>
      <c r="AU81" s="6">
        <v>0</v>
      </c>
      <c r="AV81" s="6">
        <v>0</v>
      </c>
      <c r="AW81" s="6">
        <v>0</v>
      </c>
      <c r="AX81" s="6">
        <v>0</v>
      </c>
      <c r="AY81" s="6">
        <v>0</v>
      </c>
      <c r="AZ81" s="6">
        <v>0</v>
      </c>
      <c r="BA81" s="6">
        <v>0</v>
      </c>
      <c r="BB81" s="6">
        <v>0</v>
      </c>
      <c r="BC81" s="6">
        <v>0</v>
      </c>
      <c r="BD81" s="6">
        <v>0</v>
      </c>
      <c r="BE81" s="6">
        <v>0</v>
      </c>
      <c r="BF81" s="6">
        <v>0</v>
      </c>
      <c r="BG81" s="6">
        <v>0</v>
      </c>
      <c r="BH81" s="6">
        <v>0</v>
      </c>
      <c r="BI81" s="6">
        <v>0</v>
      </c>
      <c r="BJ81" s="6">
        <v>0</v>
      </c>
      <c r="BK81" s="6">
        <v>0</v>
      </c>
      <c r="BL81" s="6">
        <v>0</v>
      </c>
      <c r="BM81" s="6">
        <v>0</v>
      </c>
      <c r="BN81" s="6">
        <v>0</v>
      </c>
      <c r="BO81" s="2">
        <f t="shared" si="6"/>
        <v>0</v>
      </c>
      <c r="BP81" s="6">
        <v>2500</v>
      </c>
      <c r="BQ81" s="6">
        <f t="shared" si="7"/>
        <v>2500</v>
      </c>
      <c r="BR81" s="6">
        <f t="shared" si="8"/>
        <v>2500</v>
      </c>
      <c r="BS81" s="6">
        <f t="shared" si="9"/>
        <v>0</v>
      </c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</row>
    <row r="82" spans="1:91" ht="15.75" customHeight="1" x14ac:dyDescent="0.2">
      <c r="A82" s="27" t="s">
        <v>156</v>
      </c>
      <c r="B82" s="6" t="s">
        <v>50</v>
      </c>
      <c r="C82" s="6">
        <f t="shared" si="0"/>
        <v>1</v>
      </c>
      <c r="D82" s="6">
        <f t="shared" si="1"/>
        <v>1</v>
      </c>
      <c r="E82" s="6">
        <f t="shared" si="2"/>
        <v>0</v>
      </c>
      <c r="F82" s="2"/>
      <c r="G82" s="6">
        <v>0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v>1</v>
      </c>
      <c r="V82" s="6">
        <v>1</v>
      </c>
      <c r="W82" s="6">
        <v>0</v>
      </c>
      <c r="X82" s="6">
        <v>0</v>
      </c>
      <c r="Y82" s="6">
        <v>0</v>
      </c>
      <c r="Z82" s="6">
        <v>0</v>
      </c>
      <c r="AA82" s="6">
        <v>0</v>
      </c>
      <c r="AB82" s="6">
        <v>0</v>
      </c>
      <c r="AC82" s="6">
        <v>0</v>
      </c>
      <c r="AD82" s="6">
        <v>0</v>
      </c>
      <c r="AE82" s="6">
        <v>0</v>
      </c>
      <c r="AF82" s="6">
        <v>0</v>
      </c>
      <c r="AG82" s="6">
        <v>0</v>
      </c>
      <c r="AH82" s="6">
        <v>0</v>
      </c>
      <c r="AI82" s="6">
        <v>0</v>
      </c>
      <c r="AJ82" s="6">
        <v>0</v>
      </c>
      <c r="AK82" s="6">
        <v>0</v>
      </c>
      <c r="AL82" s="6">
        <v>0</v>
      </c>
      <c r="AM82" s="6">
        <v>0</v>
      </c>
      <c r="AN82" s="6">
        <v>0</v>
      </c>
      <c r="AO82" s="6">
        <v>0</v>
      </c>
      <c r="AP82" s="6">
        <v>0</v>
      </c>
      <c r="AQ82" s="6">
        <v>0</v>
      </c>
      <c r="AR82" s="6">
        <v>0</v>
      </c>
      <c r="AS82" s="6">
        <v>0</v>
      </c>
      <c r="AT82" s="6">
        <v>0</v>
      </c>
      <c r="AU82" s="6">
        <v>0</v>
      </c>
      <c r="AV82" s="6">
        <v>0</v>
      </c>
      <c r="AW82" s="6">
        <v>0</v>
      </c>
      <c r="AX82" s="6">
        <v>0</v>
      </c>
      <c r="AY82" s="6">
        <v>0</v>
      </c>
      <c r="AZ82" s="6">
        <v>0</v>
      </c>
      <c r="BA82" s="6">
        <v>0</v>
      </c>
      <c r="BB82" s="6">
        <v>0</v>
      </c>
      <c r="BC82" s="6">
        <v>0</v>
      </c>
      <c r="BD82" s="6">
        <v>0</v>
      </c>
      <c r="BE82" s="6">
        <v>0</v>
      </c>
      <c r="BF82" s="6">
        <v>0</v>
      </c>
      <c r="BG82" s="6">
        <v>0</v>
      </c>
      <c r="BH82" s="6">
        <v>0</v>
      </c>
      <c r="BI82" s="6">
        <v>0</v>
      </c>
      <c r="BJ82" s="6">
        <v>0</v>
      </c>
      <c r="BK82" s="6">
        <v>0</v>
      </c>
      <c r="BL82" s="6">
        <v>0</v>
      </c>
      <c r="BM82" s="6">
        <v>0</v>
      </c>
      <c r="BN82" s="6">
        <v>0</v>
      </c>
      <c r="BO82" s="2">
        <f t="shared" si="6"/>
        <v>0</v>
      </c>
      <c r="BP82" s="6">
        <v>38.5</v>
      </c>
      <c r="BQ82" s="6">
        <f t="shared" si="7"/>
        <v>38.5</v>
      </c>
      <c r="BR82" s="6">
        <f t="shared" si="8"/>
        <v>38.5</v>
      </c>
      <c r="BS82" s="6">
        <f t="shared" si="9"/>
        <v>0</v>
      </c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</row>
    <row r="83" spans="1:91" ht="15.75" customHeight="1" x14ac:dyDescent="0.2">
      <c r="A83" s="27" t="s">
        <v>157</v>
      </c>
      <c r="B83" s="6" t="s">
        <v>50</v>
      </c>
      <c r="C83" s="6">
        <f t="shared" si="0"/>
        <v>1</v>
      </c>
      <c r="D83" s="6">
        <f t="shared" si="1"/>
        <v>1</v>
      </c>
      <c r="E83" s="6">
        <f t="shared" si="2"/>
        <v>0</v>
      </c>
      <c r="F83" s="2"/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6">
        <v>1</v>
      </c>
      <c r="V83" s="6">
        <v>1</v>
      </c>
      <c r="W83" s="6">
        <v>0</v>
      </c>
      <c r="X83" s="6">
        <v>0</v>
      </c>
      <c r="Y83" s="6">
        <v>0</v>
      </c>
      <c r="Z83" s="6">
        <v>0</v>
      </c>
      <c r="AA83" s="6">
        <v>0</v>
      </c>
      <c r="AB83" s="6">
        <v>0</v>
      </c>
      <c r="AC83" s="6">
        <v>0</v>
      </c>
      <c r="AD83" s="6">
        <v>0</v>
      </c>
      <c r="AE83" s="6">
        <v>0</v>
      </c>
      <c r="AF83" s="6">
        <v>0</v>
      </c>
      <c r="AG83" s="6">
        <v>0</v>
      </c>
      <c r="AH83" s="6">
        <v>0</v>
      </c>
      <c r="AI83" s="6">
        <v>0</v>
      </c>
      <c r="AJ83" s="6">
        <v>0</v>
      </c>
      <c r="AK83" s="6">
        <v>0</v>
      </c>
      <c r="AL83" s="6">
        <v>0</v>
      </c>
      <c r="AM83" s="6">
        <v>0</v>
      </c>
      <c r="AN83" s="6">
        <v>0</v>
      </c>
      <c r="AO83" s="6">
        <v>0</v>
      </c>
      <c r="AP83" s="6">
        <v>0</v>
      </c>
      <c r="AQ83" s="6">
        <v>0</v>
      </c>
      <c r="AR83" s="6">
        <v>0</v>
      </c>
      <c r="AS83" s="6">
        <v>0</v>
      </c>
      <c r="AT83" s="6">
        <v>0</v>
      </c>
      <c r="AU83" s="6">
        <v>0</v>
      </c>
      <c r="AV83" s="6">
        <v>0</v>
      </c>
      <c r="AW83" s="6">
        <v>0</v>
      </c>
      <c r="AX83" s="6">
        <v>0</v>
      </c>
      <c r="AY83" s="6">
        <v>0</v>
      </c>
      <c r="AZ83" s="6">
        <v>0</v>
      </c>
      <c r="BA83" s="6">
        <v>0</v>
      </c>
      <c r="BB83" s="6">
        <v>0</v>
      </c>
      <c r="BC83" s="6">
        <v>0</v>
      </c>
      <c r="BD83" s="6">
        <v>0</v>
      </c>
      <c r="BE83" s="6">
        <v>0</v>
      </c>
      <c r="BF83" s="6">
        <v>0</v>
      </c>
      <c r="BG83" s="6">
        <v>0</v>
      </c>
      <c r="BH83" s="6">
        <v>0</v>
      </c>
      <c r="BI83" s="6">
        <v>0</v>
      </c>
      <c r="BJ83" s="6">
        <v>0</v>
      </c>
      <c r="BK83" s="6">
        <v>0</v>
      </c>
      <c r="BL83" s="6">
        <v>0</v>
      </c>
      <c r="BM83" s="6">
        <v>0</v>
      </c>
      <c r="BN83" s="6">
        <v>0</v>
      </c>
      <c r="BO83" s="2">
        <f t="shared" si="6"/>
        <v>0</v>
      </c>
      <c r="BP83" s="6">
        <v>220</v>
      </c>
      <c r="BQ83" s="6">
        <f t="shared" si="7"/>
        <v>220</v>
      </c>
      <c r="BR83" s="6">
        <f t="shared" si="8"/>
        <v>220</v>
      </c>
      <c r="BS83" s="6">
        <f t="shared" si="9"/>
        <v>0</v>
      </c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</row>
    <row r="84" spans="1:91" ht="15.75" customHeight="1" x14ac:dyDescent="0.2">
      <c r="A84" s="27" t="s">
        <v>158</v>
      </c>
      <c r="B84" s="6" t="s">
        <v>50</v>
      </c>
      <c r="C84" s="6">
        <f t="shared" si="0"/>
        <v>1</v>
      </c>
      <c r="D84" s="6">
        <f t="shared" si="1"/>
        <v>1</v>
      </c>
      <c r="E84" s="6">
        <f t="shared" si="2"/>
        <v>0</v>
      </c>
      <c r="F84" s="2"/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1</v>
      </c>
      <c r="V84" s="6">
        <v>1</v>
      </c>
      <c r="W84" s="6">
        <v>0</v>
      </c>
      <c r="X84" s="6">
        <v>0</v>
      </c>
      <c r="Y84" s="6">
        <v>0</v>
      </c>
      <c r="Z84" s="6">
        <v>0</v>
      </c>
      <c r="AA84" s="6">
        <v>0</v>
      </c>
      <c r="AB84" s="6">
        <v>0</v>
      </c>
      <c r="AC84" s="6">
        <v>0</v>
      </c>
      <c r="AD84" s="6">
        <v>0</v>
      </c>
      <c r="AE84" s="6">
        <v>0</v>
      </c>
      <c r="AF84" s="6">
        <v>0</v>
      </c>
      <c r="AG84" s="6">
        <v>0</v>
      </c>
      <c r="AH84" s="6">
        <v>0</v>
      </c>
      <c r="AI84" s="6">
        <v>0</v>
      </c>
      <c r="AJ84" s="6">
        <v>0</v>
      </c>
      <c r="AK84" s="6">
        <v>0</v>
      </c>
      <c r="AL84" s="6">
        <v>0</v>
      </c>
      <c r="AM84" s="6">
        <v>0</v>
      </c>
      <c r="AN84" s="6">
        <v>0</v>
      </c>
      <c r="AO84" s="6">
        <v>0</v>
      </c>
      <c r="AP84" s="6">
        <v>0</v>
      </c>
      <c r="AQ84" s="6">
        <v>0</v>
      </c>
      <c r="AR84" s="6">
        <v>0</v>
      </c>
      <c r="AS84" s="6">
        <v>0</v>
      </c>
      <c r="AT84" s="6">
        <v>0</v>
      </c>
      <c r="AU84" s="6">
        <v>0</v>
      </c>
      <c r="AV84" s="6">
        <v>0</v>
      </c>
      <c r="AW84" s="6">
        <v>0</v>
      </c>
      <c r="AX84" s="6">
        <v>0</v>
      </c>
      <c r="AY84" s="6">
        <v>0</v>
      </c>
      <c r="AZ84" s="6">
        <v>0</v>
      </c>
      <c r="BA84" s="6">
        <v>0</v>
      </c>
      <c r="BB84" s="6">
        <v>0</v>
      </c>
      <c r="BC84" s="6">
        <v>0</v>
      </c>
      <c r="BD84" s="6">
        <v>0</v>
      </c>
      <c r="BE84" s="6">
        <v>0</v>
      </c>
      <c r="BF84" s="6">
        <v>0</v>
      </c>
      <c r="BG84" s="6">
        <v>0</v>
      </c>
      <c r="BH84" s="6">
        <v>0</v>
      </c>
      <c r="BI84" s="6">
        <v>0</v>
      </c>
      <c r="BJ84" s="6">
        <v>0</v>
      </c>
      <c r="BK84" s="6">
        <v>0</v>
      </c>
      <c r="BL84" s="6">
        <v>0</v>
      </c>
      <c r="BM84" s="6">
        <v>0</v>
      </c>
      <c r="BN84" s="6">
        <v>0</v>
      </c>
      <c r="BO84" s="2">
        <f t="shared" si="6"/>
        <v>0</v>
      </c>
      <c r="BP84" s="6">
        <v>50</v>
      </c>
      <c r="BQ84" s="6">
        <f t="shared" si="7"/>
        <v>50</v>
      </c>
      <c r="BR84" s="6">
        <f t="shared" si="8"/>
        <v>50</v>
      </c>
      <c r="BS84" s="6">
        <f t="shared" si="9"/>
        <v>0</v>
      </c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</row>
    <row r="85" spans="1:91" ht="15.75" customHeight="1" x14ac:dyDescent="0.2">
      <c r="A85" s="27" t="s">
        <v>159</v>
      </c>
      <c r="B85" s="6" t="s">
        <v>50</v>
      </c>
      <c r="C85" s="6">
        <f t="shared" si="0"/>
        <v>1</v>
      </c>
      <c r="D85" s="6">
        <f t="shared" si="1"/>
        <v>1</v>
      </c>
      <c r="E85" s="6">
        <f t="shared" si="2"/>
        <v>0</v>
      </c>
      <c r="F85" s="2"/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1</v>
      </c>
      <c r="V85" s="6">
        <v>1</v>
      </c>
      <c r="W85" s="6">
        <v>0</v>
      </c>
      <c r="X85" s="6">
        <v>0</v>
      </c>
      <c r="Y85" s="6">
        <v>0</v>
      </c>
      <c r="Z85" s="6">
        <v>0</v>
      </c>
      <c r="AA85" s="6">
        <v>0</v>
      </c>
      <c r="AB85" s="6">
        <v>0</v>
      </c>
      <c r="AC85" s="6">
        <v>0</v>
      </c>
      <c r="AD85" s="6">
        <v>0</v>
      </c>
      <c r="AE85" s="6">
        <v>0</v>
      </c>
      <c r="AF85" s="6">
        <v>0</v>
      </c>
      <c r="AG85" s="6">
        <v>0</v>
      </c>
      <c r="AH85" s="6">
        <v>0</v>
      </c>
      <c r="AI85" s="6">
        <v>0</v>
      </c>
      <c r="AJ85" s="6">
        <v>0</v>
      </c>
      <c r="AK85" s="6">
        <v>0</v>
      </c>
      <c r="AL85" s="6">
        <v>0</v>
      </c>
      <c r="AM85" s="6">
        <v>0</v>
      </c>
      <c r="AN85" s="6">
        <v>0</v>
      </c>
      <c r="AO85" s="6">
        <v>0</v>
      </c>
      <c r="AP85" s="6">
        <v>0</v>
      </c>
      <c r="AQ85" s="6">
        <v>0</v>
      </c>
      <c r="AR85" s="6">
        <v>0</v>
      </c>
      <c r="AS85" s="6">
        <v>0</v>
      </c>
      <c r="AT85" s="6">
        <v>0</v>
      </c>
      <c r="AU85" s="6">
        <v>0</v>
      </c>
      <c r="AV85" s="6">
        <v>0</v>
      </c>
      <c r="AW85" s="6">
        <v>0</v>
      </c>
      <c r="AX85" s="6">
        <v>0</v>
      </c>
      <c r="AY85" s="6">
        <v>0</v>
      </c>
      <c r="AZ85" s="6">
        <v>0</v>
      </c>
      <c r="BA85" s="6">
        <v>0</v>
      </c>
      <c r="BB85" s="6">
        <v>0</v>
      </c>
      <c r="BC85" s="6">
        <v>0</v>
      </c>
      <c r="BD85" s="6">
        <v>0</v>
      </c>
      <c r="BE85" s="6">
        <v>0</v>
      </c>
      <c r="BF85" s="6">
        <v>0</v>
      </c>
      <c r="BG85" s="6">
        <v>0</v>
      </c>
      <c r="BH85" s="6">
        <v>0</v>
      </c>
      <c r="BI85" s="6">
        <v>0</v>
      </c>
      <c r="BJ85" s="6">
        <v>0</v>
      </c>
      <c r="BK85" s="6">
        <v>0</v>
      </c>
      <c r="BL85" s="6">
        <v>0</v>
      </c>
      <c r="BM85" s="6">
        <v>0</v>
      </c>
      <c r="BN85" s="6">
        <v>0</v>
      </c>
      <c r="BO85" s="2">
        <f t="shared" si="6"/>
        <v>0</v>
      </c>
      <c r="BP85" s="6">
        <v>30</v>
      </c>
      <c r="BQ85" s="6">
        <f t="shared" si="7"/>
        <v>30</v>
      </c>
      <c r="BR85" s="6">
        <f t="shared" si="8"/>
        <v>30</v>
      </c>
      <c r="BS85" s="6">
        <f t="shared" si="9"/>
        <v>0</v>
      </c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</row>
    <row r="86" spans="1:91" ht="15.75" customHeight="1" x14ac:dyDescent="0.2">
      <c r="A86" s="28" t="s">
        <v>160</v>
      </c>
      <c r="B86" s="6" t="s">
        <v>50</v>
      </c>
      <c r="C86" s="6">
        <f t="shared" si="0"/>
        <v>202</v>
      </c>
      <c r="D86" s="6">
        <f t="shared" si="1"/>
        <v>202</v>
      </c>
      <c r="E86" s="6">
        <f t="shared" si="2"/>
        <v>0</v>
      </c>
      <c r="F86" s="6"/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6">
        <v>0</v>
      </c>
      <c r="V86" s="6">
        <v>0</v>
      </c>
      <c r="W86" s="6">
        <v>0</v>
      </c>
      <c r="X86" s="6">
        <v>0</v>
      </c>
      <c r="Y86" s="6">
        <v>0</v>
      </c>
      <c r="Z86" s="6">
        <v>0</v>
      </c>
      <c r="AA86" s="6">
        <v>202</v>
      </c>
      <c r="AB86" s="6">
        <v>0</v>
      </c>
      <c r="AC86" s="6">
        <v>0</v>
      </c>
      <c r="AD86" s="6">
        <v>0</v>
      </c>
      <c r="AE86" s="6">
        <v>0</v>
      </c>
      <c r="AF86" s="6">
        <v>0</v>
      </c>
      <c r="AG86" s="6">
        <v>0</v>
      </c>
      <c r="AH86" s="6">
        <v>0</v>
      </c>
      <c r="AI86" s="6">
        <v>0</v>
      </c>
      <c r="AJ86" s="6">
        <v>202</v>
      </c>
      <c r="AK86" s="6">
        <v>0</v>
      </c>
      <c r="AL86" s="6">
        <v>0</v>
      </c>
      <c r="AM86" s="6">
        <v>0</v>
      </c>
      <c r="AN86" s="6">
        <v>0</v>
      </c>
      <c r="AO86" s="6">
        <v>0</v>
      </c>
      <c r="AP86" s="6">
        <v>0</v>
      </c>
      <c r="AQ86" s="6">
        <v>0</v>
      </c>
      <c r="AR86" s="6">
        <v>0</v>
      </c>
      <c r="AS86" s="6">
        <v>0</v>
      </c>
      <c r="AT86" s="6">
        <v>0</v>
      </c>
      <c r="AU86" s="6">
        <v>0</v>
      </c>
      <c r="AV86" s="6">
        <v>0</v>
      </c>
      <c r="AW86" s="6">
        <v>0</v>
      </c>
      <c r="AX86" s="6">
        <v>0</v>
      </c>
      <c r="AY86" s="6">
        <v>0</v>
      </c>
      <c r="AZ86" s="6">
        <v>0</v>
      </c>
      <c r="BA86" s="6">
        <v>0</v>
      </c>
      <c r="BB86" s="6">
        <v>0</v>
      </c>
      <c r="BC86" s="6">
        <v>0</v>
      </c>
      <c r="BD86" s="6">
        <v>0</v>
      </c>
      <c r="BE86" s="6">
        <v>0</v>
      </c>
      <c r="BF86" s="6">
        <v>0</v>
      </c>
      <c r="BG86" s="6">
        <v>0</v>
      </c>
      <c r="BH86" s="6">
        <v>0</v>
      </c>
      <c r="BI86" s="6">
        <v>0</v>
      </c>
      <c r="BJ86" s="6">
        <v>0</v>
      </c>
      <c r="BK86" s="6">
        <v>0</v>
      </c>
      <c r="BL86" s="6">
        <v>0</v>
      </c>
      <c r="BM86" s="6">
        <v>0</v>
      </c>
      <c r="BN86" s="6">
        <v>0</v>
      </c>
      <c r="BO86" s="2">
        <f t="shared" si="6"/>
        <v>0</v>
      </c>
      <c r="BP86" s="6">
        <v>24.56</v>
      </c>
      <c r="BQ86" s="6">
        <f t="shared" si="7"/>
        <v>4961.12</v>
      </c>
      <c r="BR86" s="6">
        <f t="shared" si="8"/>
        <v>4961.12</v>
      </c>
      <c r="BS86" s="6">
        <f t="shared" si="9"/>
        <v>0</v>
      </c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</row>
    <row r="87" spans="1:91" ht="15.75" customHeight="1" x14ac:dyDescent="0.2">
      <c r="A87" s="29" t="s">
        <v>161</v>
      </c>
      <c r="B87" s="6" t="s">
        <v>50</v>
      </c>
      <c r="C87" s="6">
        <f t="shared" si="0"/>
        <v>4</v>
      </c>
      <c r="D87" s="6">
        <f t="shared" si="1"/>
        <v>4</v>
      </c>
      <c r="E87" s="6">
        <f t="shared" si="2"/>
        <v>0</v>
      </c>
      <c r="F87" s="6"/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  <c r="X87" s="6">
        <v>0</v>
      </c>
      <c r="Y87" s="6">
        <v>0</v>
      </c>
      <c r="Z87" s="6">
        <v>0</v>
      </c>
      <c r="AA87" s="6">
        <v>4</v>
      </c>
      <c r="AB87" s="6">
        <v>0</v>
      </c>
      <c r="AC87" s="6">
        <v>0</v>
      </c>
      <c r="AD87" s="6">
        <v>0</v>
      </c>
      <c r="AE87" s="6">
        <v>0</v>
      </c>
      <c r="AF87" s="6">
        <v>0</v>
      </c>
      <c r="AG87" s="6">
        <v>0</v>
      </c>
      <c r="AH87" s="6">
        <v>0</v>
      </c>
      <c r="AI87" s="6">
        <v>0</v>
      </c>
      <c r="AJ87" s="6">
        <v>4</v>
      </c>
      <c r="AK87" s="6">
        <v>0</v>
      </c>
      <c r="AL87" s="6">
        <v>0</v>
      </c>
      <c r="AM87" s="6">
        <v>0</v>
      </c>
      <c r="AN87" s="6">
        <v>0</v>
      </c>
      <c r="AO87" s="6">
        <v>0</v>
      </c>
      <c r="AP87" s="6">
        <v>0</v>
      </c>
      <c r="AQ87" s="6">
        <v>0</v>
      </c>
      <c r="AR87" s="6">
        <v>0</v>
      </c>
      <c r="AS87" s="6">
        <v>0</v>
      </c>
      <c r="AT87" s="6">
        <v>0</v>
      </c>
      <c r="AU87" s="6">
        <v>0</v>
      </c>
      <c r="AV87" s="6">
        <v>0</v>
      </c>
      <c r="AW87" s="6">
        <v>0</v>
      </c>
      <c r="AX87" s="6">
        <v>0</v>
      </c>
      <c r="AY87" s="6">
        <v>0</v>
      </c>
      <c r="AZ87" s="6">
        <v>0</v>
      </c>
      <c r="BA87" s="6">
        <v>0</v>
      </c>
      <c r="BB87" s="6">
        <v>0</v>
      </c>
      <c r="BC87" s="6">
        <v>0</v>
      </c>
      <c r="BD87" s="6">
        <v>0</v>
      </c>
      <c r="BE87" s="6">
        <v>0</v>
      </c>
      <c r="BF87" s="6">
        <v>0</v>
      </c>
      <c r="BG87" s="6">
        <v>0</v>
      </c>
      <c r="BH87" s="6">
        <v>0</v>
      </c>
      <c r="BI87" s="6">
        <v>0</v>
      </c>
      <c r="BJ87" s="6">
        <v>0</v>
      </c>
      <c r="BK87" s="6">
        <v>0</v>
      </c>
      <c r="BL87" s="6">
        <v>0</v>
      </c>
      <c r="BM87" s="6">
        <v>0</v>
      </c>
      <c r="BN87" s="6">
        <v>0</v>
      </c>
      <c r="BO87" s="2">
        <f t="shared" si="6"/>
        <v>0</v>
      </c>
      <c r="BP87" s="6">
        <v>35</v>
      </c>
      <c r="BQ87" s="6">
        <f t="shared" si="7"/>
        <v>140</v>
      </c>
      <c r="BR87" s="6">
        <f t="shared" si="8"/>
        <v>140</v>
      </c>
      <c r="BS87" s="6">
        <f t="shared" si="9"/>
        <v>0</v>
      </c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</row>
    <row r="88" spans="1:91" ht="15.75" customHeight="1" x14ac:dyDescent="0.2">
      <c r="A88" s="29" t="s">
        <v>162</v>
      </c>
      <c r="B88" s="6" t="s">
        <v>50</v>
      </c>
      <c r="C88" s="6">
        <f t="shared" si="0"/>
        <v>5</v>
      </c>
      <c r="D88" s="6">
        <f t="shared" si="1"/>
        <v>5</v>
      </c>
      <c r="E88" s="6">
        <f t="shared" si="2"/>
        <v>0</v>
      </c>
      <c r="F88" s="6"/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>
        <v>0</v>
      </c>
      <c r="U88" s="6">
        <v>0</v>
      </c>
      <c r="V88" s="6">
        <v>0</v>
      </c>
      <c r="W88" s="6">
        <v>0</v>
      </c>
      <c r="X88" s="6">
        <v>0</v>
      </c>
      <c r="Y88" s="6">
        <v>0</v>
      </c>
      <c r="Z88" s="6">
        <v>0</v>
      </c>
      <c r="AA88" s="6">
        <v>5</v>
      </c>
      <c r="AB88" s="6">
        <v>0</v>
      </c>
      <c r="AC88" s="6">
        <v>0</v>
      </c>
      <c r="AD88" s="6">
        <v>0</v>
      </c>
      <c r="AE88" s="6">
        <v>0</v>
      </c>
      <c r="AF88" s="6">
        <v>0</v>
      </c>
      <c r="AG88" s="6">
        <v>0</v>
      </c>
      <c r="AH88" s="6">
        <v>0</v>
      </c>
      <c r="AI88" s="6">
        <v>0</v>
      </c>
      <c r="AJ88" s="6">
        <v>5</v>
      </c>
      <c r="AK88" s="6">
        <v>0</v>
      </c>
      <c r="AL88" s="6">
        <v>0</v>
      </c>
      <c r="AM88" s="6">
        <v>0</v>
      </c>
      <c r="AN88" s="6">
        <v>0</v>
      </c>
      <c r="AO88" s="6">
        <v>0</v>
      </c>
      <c r="AP88" s="6">
        <v>0</v>
      </c>
      <c r="AQ88" s="6">
        <v>0</v>
      </c>
      <c r="AR88" s="6">
        <v>0</v>
      </c>
      <c r="AS88" s="6">
        <v>0</v>
      </c>
      <c r="AT88" s="6">
        <v>0</v>
      </c>
      <c r="AU88" s="6">
        <v>0</v>
      </c>
      <c r="AV88" s="6">
        <v>0</v>
      </c>
      <c r="AW88" s="6">
        <v>0</v>
      </c>
      <c r="AX88" s="6">
        <v>0</v>
      </c>
      <c r="AY88" s="6">
        <v>0</v>
      </c>
      <c r="AZ88" s="6">
        <v>0</v>
      </c>
      <c r="BA88" s="6">
        <v>0</v>
      </c>
      <c r="BB88" s="6">
        <v>0</v>
      </c>
      <c r="BC88" s="6">
        <v>0</v>
      </c>
      <c r="BD88" s="6">
        <v>0</v>
      </c>
      <c r="BE88" s="6">
        <v>0</v>
      </c>
      <c r="BF88" s="6">
        <v>0</v>
      </c>
      <c r="BG88" s="6">
        <v>0</v>
      </c>
      <c r="BH88" s="6">
        <v>0</v>
      </c>
      <c r="BI88" s="6">
        <v>0</v>
      </c>
      <c r="BJ88" s="6">
        <v>0</v>
      </c>
      <c r="BK88" s="6">
        <v>0</v>
      </c>
      <c r="BL88" s="6">
        <v>0</v>
      </c>
      <c r="BM88" s="6">
        <v>0</v>
      </c>
      <c r="BN88" s="6">
        <v>0</v>
      </c>
      <c r="BO88" s="2">
        <f t="shared" si="6"/>
        <v>0</v>
      </c>
      <c r="BP88" s="6">
        <v>12</v>
      </c>
      <c r="BQ88" s="6">
        <f t="shared" si="7"/>
        <v>60</v>
      </c>
      <c r="BR88" s="6">
        <f t="shared" si="8"/>
        <v>60</v>
      </c>
      <c r="BS88" s="6">
        <f t="shared" si="9"/>
        <v>0</v>
      </c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</row>
    <row r="89" spans="1:91" ht="15.75" customHeight="1" x14ac:dyDescent="0.2">
      <c r="A89" s="3" t="s">
        <v>163</v>
      </c>
      <c r="B89" s="6" t="s">
        <v>50</v>
      </c>
      <c r="C89" s="6">
        <f t="shared" si="0"/>
        <v>292100</v>
      </c>
      <c r="D89" s="6">
        <f t="shared" si="1"/>
        <v>100</v>
      </c>
      <c r="E89" s="6">
        <f t="shared" si="2"/>
        <v>292000</v>
      </c>
      <c r="F89" s="6" t="s">
        <v>16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6">
        <v>0</v>
      </c>
      <c r="V89" s="6">
        <v>0</v>
      </c>
      <c r="W89" s="6">
        <v>0</v>
      </c>
      <c r="X89" s="6">
        <v>0</v>
      </c>
      <c r="Y89" s="6">
        <v>0</v>
      </c>
      <c r="Z89" s="6">
        <v>0</v>
      </c>
      <c r="AA89" s="6">
        <v>100</v>
      </c>
      <c r="AB89" s="6">
        <v>0</v>
      </c>
      <c r="AC89" s="6">
        <v>0</v>
      </c>
      <c r="AD89" s="6">
        <v>0</v>
      </c>
      <c r="AE89" s="6">
        <v>0</v>
      </c>
      <c r="AF89" s="6">
        <v>0</v>
      </c>
      <c r="AG89" s="6">
        <v>0</v>
      </c>
      <c r="AH89" s="6">
        <v>0</v>
      </c>
      <c r="AI89" s="6">
        <v>0</v>
      </c>
      <c r="AJ89" s="6">
        <v>100</v>
      </c>
      <c r="AK89" s="6">
        <v>292000</v>
      </c>
      <c r="AL89" s="6">
        <v>0</v>
      </c>
      <c r="AM89" s="6">
        <v>0</v>
      </c>
      <c r="AN89" s="6">
        <v>0</v>
      </c>
      <c r="AO89" s="6">
        <v>0</v>
      </c>
      <c r="AP89" s="6">
        <v>0</v>
      </c>
      <c r="AQ89" s="6">
        <v>0</v>
      </c>
      <c r="AR89" s="6">
        <v>0</v>
      </c>
      <c r="AS89" s="6">
        <v>0</v>
      </c>
      <c r="AT89" s="6">
        <v>0</v>
      </c>
      <c r="AU89" s="6">
        <v>0</v>
      </c>
      <c r="AV89" s="6">
        <v>0</v>
      </c>
      <c r="AW89" s="6">
        <v>0</v>
      </c>
      <c r="AX89" s="6">
        <v>0</v>
      </c>
      <c r="AY89" s="6">
        <v>0</v>
      </c>
      <c r="AZ89" s="6">
        <v>0</v>
      </c>
      <c r="BA89" s="6">
        <v>0</v>
      </c>
      <c r="BB89" s="6">
        <v>0</v>
      </c>
      <c r="BC89" s="6">
        <v>0</v>
      </c>
      <c r="BD89" s="6">
        <v>0</v>
      </c>
      <c r="BE89" s="6">
        <v>0</v>
      </c>
      <c r="BF89" s="6">
        <v>0</v>
      </c>
      <c r="BG89" s="6">
        <v>0</v>
      </c>
      <c r="BH89" s="6">
        <v>0</v>
      </c>
      <c r="BI89" s="6">
        <v>0</v>
      </c>
      <c r="BJ89" s="6">
        <v>0</v>
      </c>
      <c r="BK89" s="6">
        <v>0</v>
      </c>
      <c r="BL89" s="6">
        <v>0</v>
      </c>
      <c r="BM89" s="6">
        <v>0</v>
      </c>
      <c r="BN89" s="6">
        <v>0</v>
      </c>
      <c r="BO89" s="2">
        <f t="shared" si="6"/>
        <v>292000</v>
      </c>
      <c r="BP89" s="6">
        <v>40</v>
      </c>
      <c r="BQ89" s="6">
        <f t="shared" si="7"/>
        <v>11684000</v>
      </c>
      <c r="BR89" s="6">
        <f t="shared" si="8"/>
        <v>4000</v>
      </c>
      <c r="BS89" s="6">
        <f t="shared" si="9"/>
        <v>11680000</v>
      </c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</row>
    <row r="90" spans="1:91" ht="15.75" customHeight="1" x14ac:dyDescent="0.2">
      <c r="A90" s="29" t="s">
        <v>164</v>
      </c>
      <c r="B90" s="6" t="s">
        <v>50</v>
      </c>
      <c r="C90" s="6">
        <f t="shared" si="0"/>
        <v>20</v>
      </c>
      <c r="D90" s="6">
        <f t="shared" si="1"/>
        <v>20</v>
      </c>
      <c r="E90" s="6">
        <f t="shared" si="2"/>
        <v>0</v>
      </c>
      <c r="F90" s="6"/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6">
        <v>0</v>
      </c>
      <c r="S90" s="6">
        <v>0</v>
      </c>
      <c r="T90" s="6">
        <v>0</v>
      </c>
      <c r="U90" s="6">
        <v>0</v>
      </c>
      <c r="V90" s="6">
        <v>0</v>
      </c>
      <c r="W90" s="6">
        <v>0</v>
      </c>
      <c r="X90" s="6">
        <v>0</v>
      </c>
      <c r="Y90" s="6">
        <v>0</v>
      </c>
      <c r="Z90" s="6">
        <v>0</v>
      </c>
      <c r="AA90" s="6">
        <v>20</v>
      </c>
      <c r="AB90" s="6">
        <v>0</v>
      </c>
      <c r="AC90" s="6">
        <v>0</v>
      </c>
      <c r="AD90" s="6">
        <v>0</v>
      </c>
      <c r="AE90" s="6">
        <v>0</v>
      </c>
      <c r="AF90" s="6">
        <v>0</v>
      </c>
      <c r="AG90" s="6">
        <v>0</v>
      </c>
      <c r="AH90" s="6">
        <v>0</v>
      </c>
      <c r="AI90" s="6">
        <v>0</v>
      </c>
      <c r="AJ90" s="6">
        <v>20</v>
      </c>
      <c r="AK90" s="6">
        <v>0</v>
      </c>
      <c r="AL90" s="6">
        <v>0</v>
      </c>
      <c r="AM90" s="6">
        <v>0</v>
      </c>
      <c r="AN90" s="6">
        <v>0</v>
      </c>
      <c r="AO90" s="6">
        <v>0</v>
      </c>
      <c r="AP90" s="6">
        <v>0</v>
      </c>
      <c r="AQ90" s="6">
        <v>0</v>
      </c>
      <c r="AR90" s="6">
        <v>0</v>
      </c>
      <c r="AS90" s="6">
        <v>0</v>
      </c>
      <c r="AT90" s="6">
        <v>0</v>
      </c>
      <c r="AU90" s="6">
        <v>0</v>
      </c>
      <c r="AV90" s="6">
        <v>0</v>
      </c>
      <c r="AW90" s="6">
        <v>0</v>
      </c>
      <c r="AX90" s="6">
        <v>0</v>
      </c>
      <c r="AY90" s="6">
        <v>0</v>
      </c>
      <c r="AZ90" s="6">
        <v>0</v>
      </c>
      <c r="BA90" s="6">
        <v>0</v>
      </c>
      <c r="BB90" s="6">
        <v>0</v>
      </c>
      <c r="BC90" s="6">
        <v>0</v>
      </c>
      <c r="BD90" s="6">
        <v>0</v>
      </c>
      <c r="BE90" s="6">
        <v>0</v>
      </c>
      <c r="BF90" s="6">
        <v>0</v>
      </c>
      <c r="BG90" s="6">
        <v>0</v>
      </c>
      <c r="BH90" s="6">
        <v>0</v>
      </c>
      <c r="BI90" s="6">
        <v>0</v>
      </c>
      <c r="BJ90" s="6">
        <v>0</v>
      </c>
      <c r="BK90" s="6">
        <v>0</v>
      </c>
      <c r="BL90" s="6">
        <v>0</v>
      </c>
      <c r="BM90" s="6">
        <v>0</v>
      </c>
      <c r="BN90" s="6">
        <v>0</v>
      </c>
      <c r="BO90" s="2">
        <f t="shared" si="6"/>
        <v>0</v>
      </c>
      <c r="BP90" s="6">
        <v>0.3</v>
      </c>
      <c r="BQ90" s="6">
        <f t="shared" si="7"/>
        <v>6</v>
      </c>
      <c r="BR90" s="6">
        <f t="shared" si="8"/>
        <v>6</v>
      </c>
      <c r="BS90" s="6">
        <f t="shared" si="9"/>
        <v>0</v>
      </c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</row>
    <row r="91" spans="1:91" ht="15.75" customHeight="1" x14ac:dyDescent="0.2">
      <c r="A91" s="6" t="s">
        <v>165</v>
      </c>
      <c r="B91" s="6" t="s">
        <v>50</v>
      </c>
      <c r="C91" s="6">
        <f t="shared" si="0"/>
        <v>225</v>
      </c>
      <c r="D91" s="6">
        <f t="shared" si="1"/>
        <v>0</v>
      </c>
      <c r="E91" s="6">
        <f t="shared" si="2"/>
        <v>225</v>
      </c>
      <c r="F91" s="6" t="s">
        <v>16</v>
      </c>
      <c r="G91" s="6">
        <v>0</v>
      </c>
      <c r="H91" s="6">
        <v>0</v>
      </c>
      <c r="I91" s="6">
        <v>0</v>
      </c>
      <c r="J91" s="6">
        <v>0</v>
      </c>
      <c r="K91" s="6">
        <v>0</v>
      </c>
      <c r="L91" s="6">
        <v>0</v>
      </c>
      <c r="M91" s="6">
        <v>0</v>
      </c>
      <c r="N91" s="6">
        <v>0</v>
      </c>
      <c r="O91" s="6">
        <v>0</v>
      </c>
      <c r="P91" s="6">
        <v>0</v>
      </c>
      <c r="Q91" s="6">
        <v>0</v>
      </c>
      <c r="R91" s="6">
        <v>0</v>
      </c>
      <c r="S91" s="6">
        <v>0</v>
      </c>
      <c r="T91" s="6">
        <v>0</v>
      </c>
      <c r="U91" s="6">
        <v>0</v>
      </c>
      <c r="V91" s="6">
        <v>0</v>
      </c>
      <c r="W91" s="6">
        <v>0</v>
      </c>
      <c r="X91" s="6">
        <v>0</v>
      </c>
      <c r="Y91" s="6">
        <v>0</v>
      </c>
      <c r="Z91" s="6">
        <v>0</v>
      </c>
      <c r="AA91" s="6">
        <v>0</v>
      </c>
      <c r="AB91" s="6">
        <v>0</v>
      </c>
      <c r="AC91" s="6">
        <v>0</v>
      </c>
      <c r="AD91" s="6">
        <v>0</v>
      </c>
      <c r="AE91" s="6">
        <v>225</v>
      </c>
      <c r="AF91" s="6">
        <v>0</v>
      </c>
      <c r="AG91" s="6">
        <v>0</v>
      </c>
      <c r="AH91" s="6">
        <v>0</v>
      </c>
      <c r="AI91" s="6">
        <v>0</v>
      </c>
      <c r="AJ91" s="6">
        <v>0</v>
      </c>
      <c r="AK91" s="6">
        <v>0</v>
      </c>
      <c r="AL91" s="6">
        <v>0</v>
      </c>
      <c r="AM91" s="6">
        <v>0</v>
      </c>
      <c r="AN91" s="6">
        <v>0</v>
      </c>
      <c r="AO91" s="6">
        <v>0</v>
      </c>
      <c r="AP91" s="6">
        <v>0</v>
      </c>
      <c r="AQ91" s="6">
        <v>0</v>
      </c>
      <c r="AR91" s="6">
        <v>0</v>
      </c>
      <c r="AS91" s="6">
        <v>0</v>
      </c>
      <c r="AT91" s="6">
        <v>0</v>
      </c>
      <c r="AU91" s="6">
        <v>0</v>
      </c>
      <c r="AV91" s="6">
        <v>0</v>
      </c>
      <c r="AW91" s="6">
        <v>0</v>
      </c>
      <c r="AX91" s="6">
        <v>0</v>
      </c>
      <c r="AY91" s="6">
        <v>0</v>
      </c>
      <c r="AZ91" s="6">
        <v>0</v>
      </c>
      <c r="BA91" s="6">
        <v>0</v>
      </c>
      <c r="BB91" s="6">
        <v>0</v>
      </c>
      <c r="BC91" s="6">
        <v>0</v>
      </c>
      <c r="BD91" s="6">
        <v>0</v>
      </c>
      <c r="BE91" s="6">
        <v>0</v>
      </c>
      <c r="BF91" s="6">
        <v>0</v>
      </c>
      <c r="BG91" s="6">
        <v>0</v>
      </c>
      <c r="BH91" s="6">
        <v>0</v>
      </c>
      <c r="BI91" s="6">
        <v>0</v>
      </c>
      <c r="BJ91" s="6">
        <v>0</v>
      </c>
      <c r="BK91" s="6">
        <v>0</v>
      </c>
      <c r="BL91" s="6">
        <v>0</v>
      </c>
      <c r="BM91" s="6">
        <v>0</v>
      </c>
      <c r="BN91" s="6">
        <v>0</v>
      </c>
      <c r="BO91" s="2">
        <f t="shared" si="6"/>
        <v>225</v>
      </c>
      <c r="BP91" s="6">
        <v>2</v>
      </c>
      <c r="BQ91" s="6">
        <f t="shared" si="7"/>
        <v>450</v>
      </c>
      <c r="BR91" s="6">
        <f t="shared" si="8"/>
        <v>0</v>
      </c>
      <c r="BS91" s="6">
        <f t="shared" si="9"/>
        <v>450</v>
      </c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</row>
    <row r="92" spans="1:91" ht="15.75" customHeight="1" x14ac:dyDescent="0.2">
      <c r="A92" s="29" t="s">
        <v>166</v>
      </c>
      <c r="B92" s="29" t="s">
        <v>50</v>
      </c>
      <c r="C92" s="6">
        <f t="shared" si="0"/>
        <v>1300</v>
      </c>
      <c r="D92" s="6">
        <f t="shared" si="1"/>
        <v>1300</v>
      </c>
      <c r="E92" s="6">
        <f t="shared" si="2"/>
        <v>0</v>
      </c>
      <c r="F92" s="2"/>
      <c r="G92" s="6">
        <v>0</v>
      </c>
      <c r="H92" s="6">
        <v>0</v>
      </c>
      <c r="I92" s="6">
        <v>0</v>
      </c>
      <c r="J92" s="6">
        <v>0</v>
      </c>
      <c r="K92" s="6">
        <v>0</v>
      </c>
      <c r="L92" s="6">
        <v>0</v>
      </c>
      <c r="M92" s="26">
        <v>1300</v>
      </c>
      <c r="N92" s="26">
        <v>1300</v>
      </c>
      <c r="O92" s="6">
        <v>0</v>
      </c>
      <c r="P92" s="6">
        <v>0</v>
      </c>
      <c r="Q92" s="6">
        <v>0</v>
      </c>
      <c r="R92" s="6">
        <v>0</v>
      </c>
      <c r="S92" s="6">
        <v>0</v>
      </c>
      <c r="T92" s="6">
        <v>0</v>
      </c>
      <c r="U92" s="6">
        <v>0</v>
      </c>
      <c r="V92" s="6">
        <v>0</v>
      </c>
      <c r="W92" s="6">
        <v>0</v>
      </c>
      <c r="X92" s="6">
        <v>0</v>
      </c>
      <c r="Y92" s="6">
        <v>0</v>
      </c>
      <c r="Z92" s="6">
        <v>0</v>
      </c>
      <c r="AA92" s="6">
        <v>0</v>
      </c>
      <c r="AB92" s="6">
        <v>0</v>
      </c>
      <c r="AC92" s="6">
        <v>0</v>
      </c>
      <c r="AD92" s="6">
        <v>0</v>
      </c>
      <c r="AE92" s="6">
        <v>0</v>
      </c>
      <c r="AF92" s="6">
        <v>0</v>
      </c>
      <c r="AG92" s="6">
        <v>0</v>
      </c>
      <c r="AH92" s="6">
        <v>0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6">
        <v>0</v>
      </c>
      <c r="AO92" s="6">
        <v>0</v>
      </c>
      <c r="AP92" s="6">
        <v>0</v>
      </c>
      <c r="AQ92" s="6">
        <v>0</v>
      </c>
      <c r="AR92" s="6">
        <v>0</v>
      </c>
      <c r="AS92" s="6">
        <v>0</v>
      </c>
      <c r="AT92" s="6">
        <v>0</v>
      </c>
      <c r="AU92" s="6">
        <v>0</v>
      </c>
      <c r="AV92" s="6">
        <v>0</v>
      </c>
      <c r="AW92" s="6">
        <v>0</v>
      </c>
      <c r="AX92" s="6">
        <v>0</v>
      </c>
      <c r="AY92" s="6">
        <v>0</v>
      </c>
      <c r="AZ92" s="6">
        <v>0</v>
      </c>
      <c r="BA92" s="6">
        <v>0</v>
      </c>
      <c r="BB92" s="6">
        <v>0</v>
      </c>
      <c r="BC92" s="6">
        <v>0</v>
      </c>
      <c r="BD92" s="6">
        <v>0</v>
      </c>
      <c r="BE92" s="6">
        <v>0</v>
      </c>
      <c r="BF92" s="6">
        <v>0</v>
      </c>
      <c r="BG92" s="6">
        <v>0</v>
      </c>
      <c r="BH92" s="6">
        <v>0</v>
      </c>
      <c r="BI92" s="6">
        <v>0</v>
      </c>
      <c r="BJ92" s="6">
        <v>0</v>
      </c>
      <c r="BK92" s="6">
        <v>0</v>
      </c>
      <c r="BL92" s="6">
        <v>0</v>
      </c>
      <c r="BM92" s="6">
        <v>0</v>
      </c>
      <c r="BN92" s="6">
        <v>0</v>
      </c>
      <c r="BO92" s="2">
        <f t="shared" si="6"/>
        <v>0</v>
      </c>
      <c r="BP92" s="26">
        <v>10</v>
      </c>
      <c r="BQ92" s="6">
        <f t="shared" si="7"/>
        <v>13000</v>
      </c>
      <c r="BR92" s="6">
        <f t="shared" si="8"/>
        <v>13000</v>
      </c>
      <c r="BS92" s="6">
        <f t="shared" si="9"/>
        <v>0</v>
      </c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</row>
    <row r="93" spans="1:91" ht="15.75" customHeight="1" x14ac:dyDescent="0.2">
      <c r="A93" s="29" t="s">
        <v>167</v>
      </c>
      <c r="B93" s="29" t="s">
        <v>50</v>
      </c>
      <c r="C93" s="6">
        <f t="shared" si="0"/>
        <v>9630</v>
      </c>
      <c r="D93" s="6">
        <f t="shared" si="1"/>
        <v>9630</v>
      </c>
      <c r="E93" s="6">
        <f t="shared" si="2"/>
        <v>0</v>
      </c>
      <c r="F93" s="2"/>
      <c r="G93" s="6">
        <v>0</v>
      </c>
      <c r="H93" s="6">
        <v>0</v>
      </c>
      <c r="I93" s="6">
        <v>0</v>
      </c>
      <c r="J93" s="6">
        <v>0</v>
      </c>
      <c r="K93" s="6">
        <v>0</v>
      </c>
      <c r="L93" s="6">
        <v>0</v>
      </c>
      <c r="M93" s="26">
        <v>9630</v>
      </c>
      <c r="N93" s="26">
        <v>9630</v>
      </c>
      <c r="O93" s="6">
        <v>0</v>
      </c>
      <c r="P93" s="6">
        <v>0</v>
      </c>
      <c r="Q93" s="6">
        <v>0</v>
      </c>
      <c r="R93" s="6">
        <v>0</v>
      </c>
      <c r="S93" s="6">
        <v>0</v>
      </c>
      <c r="T93" s="6">
        <v>0</v>
      </c>
      <c r="U93" s="6">
        <v>0</v>
      </c>
      <c r="V93" s="6">
        <v>0</v>
      </c>
      <c r="W93" s="6">
        <v>0</v>
      </c>
      <c r="X93" s="6">
        <v>0</v>
      </c>
      <c r="Y93" s="6">
        <v>0</v>
      </c>
      <c r="Z93" s="6">
        <v>0</v>
      </c>
      <c r="AA93" s="6">
        <v>0</v>
      </c>
      <c r="AB93" s="6">
        <v>0</v>
      </c>
      <c r="AC93" s="6">
        <v>0</v>
      </c>
      <c r="AD93" s="6">
        <v>0</v>
      </c>
      <c r="AE93" s="6">
        <v>0</v>
      </c>
      <c r="AF93" s="6">
        <v>0</v>
      </c>
      <c r="AG93" s="6">
        <v>0</v>
      </c>
      <c r="AH93" s="6">
        <v>0</v>
      </c>
      <c r="AI93" s="6">
        <v>0</v>
      </c>
      <c r="AJ93" s="6">
        <v>0</v>
      </c>
      <c r="AK93" s="6">
        <v>0</v>
      </c>
      <c r="AL93" s="6">
        <v>0</v>
      </c>
      <c r="AM93" s="6">
        <v>0</v>
      </c>
      <c r="AN93" s="6">
        <v>0</v>
      </c>
      <c r="AO93" s="6">
        <v>0</v>
      </c>
      <c r="AP93" s="6">
        <v>0</v>
      </c>
      <c r="AQ93" s="6">
        <v>0</v>
      </c>
      <c r="AR93" s="6">
        <v>0</v>
      </c>
      <c r="AS93" s="6">
        <v>0</v>
      </c>
      <c r="AT93" s="6">
        <v>0</v>
      </c>
      <c r="AU93" s="6">
        <v>0</v>
      </c>
      <c r="AV93" s="6">
        <v>0</v>
      </c>
      <c r="AW93" s="6">
        <v>0</v>
      </c>
      <c r="AX93" s="6">
        <v>0</v>
      </c>
      <c r="AY93" s="6">
        <v>0</v>
      </c>
      <c r="AZ93" s="6">
        <v>0</v>
      </c>
      <c r="BA93" s="6">
        <v>0</v>
      </c>
      <c r="BB93" s="6">
        <v>0</v>
      </c>
      <c r="BC93" s="6">
        <v>0</v>
      </c>
      <c r="BD93" s="6">
        <v>0</v>
      </c>
      <c r="BE93" s="6">
        <v>0</v>
      </c>
      <c r="BF93" s="6">
        <v>0</v>
      </c>
      <c r="BG93" s="6">
        <v>0</v>
      </c>
      <c r="BH93" s="6">
        <v>0</v>
      </c>
      <c r="BI93" s="6">
        <v>0</v>
      </c>
      <c r="BJ93" s="6">
        <v>0</v>
      </c>
      <c r="BK93" s="6">
        <v>0</v>
      </c>
      <c r="BL93" s="6">
        <v>0</v>
      </c>
      <c r="BM93" s="6">
        <v>0</v>
      </c>
      <c r="BN93" s="6">
        <v>0</v>
      </c>
      <c r="BO93" s="2">
        <f t="shared" si="6"/>
        <v>0</v>
      </c>
      <c r="BP93" s="26">
        <v>1.5</v>
      </c>
      <c r="BQ93" s="6">
        <f t="shared" si="7"/>
        <v>14445</v>
      </c>
      <c r="BR93" s="6">
        <f t="shared" si="8"/>
        <v>14445</v>
      </c>
      <c r="BS93" s="6">
        <f t="shared" si="9"/>
        <v>0</v>
      </c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</row>
    <row r="94" spans="1:91" ht="15.75" customHeight="1" x14ac:dyDescent="0.2">
      <c r="A94" s="29" t="s">
        <v>168</v>
      </c>
      <c r="B94" s="29" t="s">
        <v>50</v>
      </c>
      <c r="C94" s="6">
        <f t="shared" si="0"/>
        <v>3000</v>
      </c>
      <c r="D94" s="6">
        <f t="shared" si="1"/>
        <v>3000</v>
      </c>
      <c r="E94" s="6">
        <f t="shared" si="2"/>
        <v>0</v>
      </c>
      <c r="F94" s="2"/>
      <c r="G94" s="6">
        <v>0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26">
        <v>3000</v>
      </c>
      <c r="N94" s="26">
        <v>3000</v>
      </c>
      <c r="O94" s="6">
        <v>0</v>
      </c>
      <c r="P94" s="6">
        <v>0</v>
      </c>
      <c r="Q94" s="6">
        <v>0</v>
      </c>
      <c r="R94" s="6">
        <v>0</v>
      </c>
      <c r="S94" s="6">
        <v>0</v>
      </c>
      <c r="T94" s="6">
        <v>0</v>
      </c>
      <c r="U94" s="6">
        <v>0</v>
      </c>
      <c r="V94" s="6">
        <v>0</v>
      </c>
      <c r="W94" s="6">
        <v>0</v>
      </c>
      <c r="X94" s="6">
        <v>0</v>
      </c>
      <c r="Y94" s="6">
        <v>0</v>
      </c>
      <c r="Z94" s="6">
        <v>0</v>
      </c>
      <c r="AA94" s="6">
        <v>0</v>
      </c>
      <c r="AB94" s="6">
        <v>0</v>
      </c>
      <c r="AC94" s="6">
        <v>0</v>
      </c>
      <c r="AD94" s="6">
        <v>0</v>
      </c>
      <c r="AE94" s="6">
        <v>0</v>
      </c>
      <c r="AF94" s="6">
        <v>0</v>
      </c>
      <c r="AG94" s="6">
        <v>0</v>
      </c>
      <c r="AH94" s="6">
        <v>0</v>
      </c>
      <c r="AI94" s="6">
        <v>0</v>
      </c>
      <c r="AJ94" s="6">
        <v>0</v>
      </c>
      <c r="AK94" s="6">
        <v>0</v>
      </c>
      <c r="AL94" s="6">
        <v>0</v>
      </c>
      <c r="AM94" s="6">
        <v>0</v>
      </c>
      <c r="AN94" s="6">
        <v>0</v>
      </c>
      <c r="AO94" s="6">
        <v>0</v>
      </c>
      <c r="AP94" s="6">
        <v>0</v>
      </c>
      <c r="AQ94" s="6">
        <v>0</v>
      </c>
      <c r="AR94" s="6">
        <v>0</v>
      </c>
      <c r="AS94" s="6">
        <v>0</v>
      </c>
      <c r="AT94" s="6">
        <v>0</v>
      </c>
      <c r="AU94" s="6">
        <v>0</v>
      </c>
      <c r="AV94" s="6">
        <v>0</v>
      </c>
      <c r="AW94" s="6">
        <v>0</v>
      </c>
      <c r="AX94" s="6">
        <v>0</v>
      </c>
      <c r="AY94" s="6">
        <v>0</v>
      </c>
      <c r="AZ94" s="6">
        <v>0</v>
      </c>
      <c r="BA94" s="6">
        <v>0</v>
      </c>
      <c r="BB94" s="6">
        <v>0</v>
      </c>
      <c r="BC94" s="6">
        <v>0</v>
      </c>
      <c r="BD94" s="6">
        <v>0</v>
      </c>
      <c r="BE94" s="6">
        <v>0</v>
      </c>
      <c r="BF94" s="6">
        <v>0</v>
      </c>
      <c r="BG94" s="6">
        <v>0</v>
      </c>
      <c r="BH94" s="6">
        <v>0</v>
      </c>
      <c r="BI94" s="6">
        <v>0</v>
      </c>
      <c r="BJ94" s="6">
        <v>0</v>
      </c>
      <c r="BK94" s="6">
        <v>0</v>
      </c>
      <c r="BL94" s="6">
        <v>0</v>
      </c>
      <c r="BM94" s="6">
        <v>0</v>
      </c>
      <c r="BN94" s="6">
        <v>0</v>
      </c>
      <c r="BO94" s="2">
        <f t="shared" si="6"/>
        <v>0</v>
      </c>
      <c r="BP94" s="26">
        <v>0.4</v>
      </c>
      <c r="BQ94" s="6">
        <f t="shared" si="7"/>
        <v>1200</v>
      </c>
      <c r="BR94" s="6">
        <f t="shared" si="8"/>
        <v>1200</v>
      </c>
      <c r="BS94" s="6">
        <f t="shared" si="9"/>
        <v>0</v>
      </c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</row>
    <row r="95" spans="1:91" ht="15.75" customHeight="1" x14ac:dyDescent="0.2">
      <c r="A95" s="29" t="s">
        <v>169</v>
      </c>
      <c r="B95" s="29" t="s">
        <v>50</v>
      </c>
      <c r="C95" s="6">
        <f t="shared" si="0"/>
        <v>30</v>
      </c>
      <c r="D95" s="6">
        <f t="shared" si="1"/>
        <v>30</v>
      </c>
      <c r="E95" s="6">
        <f t="shared" si="2"/>
        <v>0</v>
      </c>
      <c r="F95" s="2"/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26">
        <v>30</v>
      </c>
      <c r="N95" s="26">
        <v>30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6">
        <v>0</v>
      </c>
      <c r="U95" s="6">
        <v>0</v>
      </c>
      <c r="V95" s="6">
        <v>0</v>
      </c>
      <c r="W95" s="6">
        <v>0</v>
      </c>
      <c r="X95" s="6">
        <v>0</v>
      </c>
      <c r="Y95" s="6">
        <v>0</v>
      </c>
      <c r="Z95" s="6">
        <v>0</v>
      </c>
      <c r="AA95" s="6">
        <v>0</v>
      </c>
      <c r="AB95" s="6">
        <v>0</v>
      </c>
      <c r="AC95" s="6">
        <v>0</v>
      </c>
      <c r="AD95" s="6">
        <v>0</v>
      </c>
      <c r="AE95" s="6">
        <v>0</v>
      </c>
      <c r="AF95" s="6">
        <v>0</v>
      </c>
      <c r="AG95" s="6">
        <v>0</v>
      </c>
      <c r="AH95" s="6">
        <v>0</v>
      </c>
      <c r="AI95" s="6">
        <v>0</v>
      </c>
      <c r="AJ95" s="6">
        <v>0</v>
      </c>
      <c r="AK95" s="6">
        <v>0</v>
      </c>
      <c r="AL95" s="6">
        <v>0</v>
      </c>
      <c r="AM95" s="6">
        <v>0</v>
      </c>
      <c r="AN95" s="6">
        <v>0</v>
      </c>
      <c r="AO95" s="6">
        <v>0</v>
      </c>
      <c r="AP95" s="6">
        <v>0</v>
      </c>
      <c r="AQ95" s="6">
        <v>0</v>
      </c>
      <c r="AR95" s="6">
        <v>0</v>
      </c>
      <c r="AS95" s="6">
        <v>0</v>
      </c>
      <c r="AT95" s="6">
        <v>0</v>
      </c>
      <c r="AU95" s="6">
        <v>0</v>
      </c>
      <c r="AV95" s="6">
        <v>0</v>
      </c>
      <c r="AW95" s="6">
        <v>0</v>
      </c>
      <c r="AX95" s="6">
        <v>0</v>
      </c>
      <c r="AY95" s="6">
        <v>0</v>
      </c>
      <c r="AZ95" s="6">
        <v>0</v>
      </c>
      <c r="BA95" s="6">
        <v>0</v>
      </c>
      <c r="BB95" s="6">
        <v>0</v>
      </c>
      <c r="BC95" s="6">
        <v>0</v>
      </c>
      <c r="BD95" s="6">
        <v>0</v>
      </c>
      <c r="BE95" s="6">
        <v>0</v>
      </c>
      <c r="BF95" s="6">
        <v>0</v>
      </c>
      <c r="BG95" s="6">
        <v>0</v>
      </c>
      <c r="BH95" s="6">
        <v>0</v>
      </c>
      <c r="BI95" s="6">
        <v>0</v>
      </c>
      <c r="BJ95" s="6">
        <v>0</v>
      </c>
      <c r="BK95" s="6">
        <v>0</v>
      </c>
      <c r="BL95" s="6">
        <v>0</v>
      </c>
      <c r="BM95" s="6">
        <v>0</v>
      </c>
      <c r="BN95" s="6">
        <v>0</v>
      </c>
      <c r="BO95" s="2">
        <f t="shared" si="6"/>
        <v>0</v>
      </c>
      <c r="BP95" s="26">
        <v>2</v>
      </c>
      <c r="BQ95" s="6">
        <f t="shared" si="7"/>
        <v>60</v>
      </c>
      <c r="BR95" s="6">
        <f t="shared" si="8"/>
        <v>60</v>
      </c>
      <c r="BS95" s="6">
        <f t="shared" si="9"/>
        <v>0</v>
      </c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</row>
    <row r="96" spans="1:91" ht="15.75" customHeight="1" x14ac:dyDescent="0.2">
      <c r="A96" s="29" t="s">
        <v>169</v>
      </c>
      <c r="B96" s="29" t="s">
        <v>50</v>
      </c>
      <c r="C96" s="6">
        <f t="shared" si="0"/>
        <v>65</v>
      </c>
      <c r="D96" s="6">
        <f t="shared" si="1"/>
        <v>65</v>
      </c>
      <c r="E96" s="6">
        <f t="shared" si="2"/>
        <v>0</v>
      </c>
      <c r="F96" s="2"/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26">
        <v>65</v>
      </c>
      <c r="N96" s="26">
        <v>65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6">
        <v>0</v>
      </c>
      <c r="V96" s="6">
        <v>0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  <c r="AB96" s="6">
        <v>0</v>
      </c>
      <c r="AC96" s="6">
        <v>0</v>
      </c>
      <c r="AD96" s="6">
        <v>0</v>
      </c>
      <c r="AE96" s="6">
        <v>0</v>
      </c>
      <c r="AF96" s="6">
        <v>0</v>
      </c>
      <c r="AG96" s="6">
        <v>0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6">
        <v>0</v>
      </c>
      <c r="AO96" s="6">
        <v>0</v>
      </c>
      <c r="AP96" s="6">
        <v>0</v>
      </c>
      <c r="AQ96" s="6">
        <v>0</v>
      </c>
      <c r="AR96" s="6">
        <v>0</v>
      </c>
      <c r="AS96" s="6">
        <v>0</v>
      </c>
      <c r="AT96" s="6">
        <v>0</v>
      </c>
      <c r="AU96" s="6">
        <v>0</v>
      </c>
      <c r="AV96" s="6">
        <v>0</v>
      </c>
      <c r="AW96" s="6">
        <v>0</v>
      </c>
      <c r="AX96" s="6">
        <v>0</v>
      </c>
      <c r="AY96" s="6">
        <v>0</v>
      </c>
      <c r="AZ96" s="6">
        <v>0</v>
      </c>
      <c r="BA96" s="6">
        <v>0</v>
      </c>
      <c r="BB96" s="6">
        <v>0</v>
      </c>
      <c r="BC96" s="6">
        <v>0</v>
      </c>
      <c r="BD96" s="6">
        <v>0</v>
      </c>
      <c r="BE96" s="6">
        <v>0</v>
      </c>
      <c r="BF96" s="6">
        <v>0</v>
      </c>
      <c r="BG96" s="6">
        <v>0</v>
      </c>
      <c r="BH96" s="6">
        <v>0</v>
      </c>
      <c r="BI96" s="6">
        <v>0</v>
      </c>
      <c r="BJ96" s="6">
        <v>0</v>
      </c>
      <c r="BK96" s="6">
        <v>0</v>
      </c>
      <c r="BL96" s="6">
        <v>0</v>
      </c>
      <c r="BM96" s="6">
        <v>0</v>
      </c>
      <c r="BN96" s="6">
        <v>0</v>
      </c>
      <c r="BO96" s="2">
        <f t="shared" si="6"/>
        <v>0</v>
      </c>
      <c r="BP96" s="26">
        <v>2</v>
      </c>
      <c r="BQ96" s="6">
        <f t="shared" si="7"/>
        <v>130</v>
      </c>
      <c r="BR96" s="6">
        <f t="shared" si="8"/>
        <v>130</v>
      </c>
      <c r="BS96" s="6">
        <f t="shared" si="9"/>
        <v>0</v>
      </c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</row>
    <row r="97" spans="1:91" ht="15.75" customHeight="1" x14ac:dyDescent="0.2">
      <c r="A97" s="29" t="s">
        <v>170</v>
      </c>
      <c r="B97" s="29" t="s">
        <v>50</v>
      </c>
      <c r="C97" s="6">
        <f t="shared" si="0"/>
        <v>30</v>
      </c>
      <c r="D97" s="6">
        <f t="shared" si="1"/>
        <v>30</v>
      </c>
      <c r="E97" s="6">
        <f t="shared" si="2"/>
        <v>0</v>
      </c>
      <c r="F97" s="2"/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26">
        <v>30</v>
      </c>
      <c r="N97" s="26">
        <v>30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>
        <v>0</v>
      </c>
      <c r="U97" s="6">
        <v>0</v>
      </c>
      <c r="V97" s="6">
        <v>0</v>
      </c>
      <c r="W97" s="6">
        <v>0</v>
      </c>
      <c r="X97" s="6">
        <v>0</v>
      </c>
      <c r="Y97" s="6">
        <v>0</v>
      </c>
      <c r="Z97" s="6">
        <v>0</v>
      </c>
      <c r="AA97" s="6">
        <v>0</v>
      </c>
      <c r="AB97" s="6">
        <v>0</v>
      </c>
      <c r="AC97" s="6">
        <v>0</v>
      </c>
      <c r="AD97" s="6">
        <v>0</v>
      </c>
      <c r="AE97" s="6">
        <v>0</v>
      </c>
      <c r="AF97" s="6">
        <v>0</v>
      </c>
      <c r="AG97" s="6">
        <v>0</v>
      </c>
      <c r="AH97" s="6">
        <v>0</v>
      </c>
      <c r="AI97" s="6">
        <v>0</v>
      </c>
      <c r="AJ97" s="6">
        <v>0</v>
      </c>
      <c r="AK97" s="6">
        <v>0</v>
      </c>
      <c r="AL97" s="6">
        <v>0</v>
      </c>
      <c r="AM97" s="6">
        <v>0</v>
      </c>
      <c r="AN97" s="6">
        <v>0</v>
      </c>
      <c r="AO97" s="6">
        <v>0</v>
      </c>
      <c r="AP97" s="6">
        <v>0</v>
      </c>
      <c r="AQ97" s="6">
        <v>0</v>
      </c>
      <c r="AR97" s="6">
        <v>0</v>
      </c>
      <c r="AS97" s="6">
        <v>0</v>
      </c>
      <c r="AT97" s="6">
        <v>0</v>
      </c>
      <c r="AU97" s="6">
        <v>0</v>
      </c>
      <c r="AV97" s="6">
        <v>0</v>
      </c>
      <c r="AW97" s="6">
        <v>0</v>
      </c>
      <c r="AX97" s="6">
        <v>0</v>
      </c>
      <c r="AY97" s="6">
        <v>0</v>
      </c>
      <c r="AZ97" s="6">
        <v>0</v>
      </c>
      <c r="BA97" s="6">
        <v>0</v>
      </c>
      <c r="BB97" s="6">
        <v>0</v>
      </c>
      <c r="BC97" s="6">
        <v>0</v>
      </c>
      <c r="BD97" s="6">
        <v>0</v>
      </c>
      <c r="BE97" s="6">
        <v>0</v>
      </c>
      <c r="BF97" s="6">
        <v>0</v>
      </c>
      <c r="BG97" s="6">
        <v>0</v>
      </c>
      <c r="BH97" s="6">
        <v>0</v>
      </c>
      <c r="BI97" s="6">
        <v>0</v>
      </c>
      <c r="BJ97" s="6">
        <v>0</v>
      </c>
      <c r="BK97" s="6">
        <v>0</v>
      </c>
      <c r="BL97" s="6">
        <v>0</v>
      </c>
      <c r="BM97" s="6">
        <v>0</v>
      </c>
      <c r="BN97" s="6">
        <v>0</v>
      </c>
      <c r="BO97" s="2">
        <f t="shared" si="6"/>
        <v>0</v>
      </c>
      <c r="BP97" s="26">
        <v>3</v>
      </c>
      <c r="BQ97" s="6">
        <f t="shared" si="7"/>
        <v>90</v>
      </c>
      <c r="BR97" s="6">
        <f t="shared" si="8"/>
        <v>90</v>
      </c>
      <c r="BS97" s="6">
        <f t="shared" si="9"/>
        <v>0</v>
      </c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</row>
    <row r="98" spans="1:91" ht="15.75" customHeight="1" x14ac:dyDescent="0.2">
      <c r="A98" s="29" t="s">
        <v>171</v>
      </c>
      <c r="B98" s="29" t="s">
        <v>50</v>
      </c>
      <c r="C98" s="6">
        <f t="shared" si="0"/>
        <v>400</v>
      </c>
      <c r="D98" s="6">
        <f t="shared" si="1"/>
        <v>400</v>
      </c>
      <c r="E98" s="6">
        <f t="shared" si="2"/>
        <v>0</v>
      </c>
      <c r="F98" s="2"/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26">
        <v>400</v>
      </c>
      <c r="N98" s="26">
        <v>400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6">
        <v>0</v>
      </c>
      <c r="V98" s="6">
        <v>0</v>
      </c>
      <c r="W98" s="6">
        <v>0</v>
      </c>
      <c r="X98" s="6">
        <v>0</v>
      </c>
      <c r="Y98" s="6">
        <v>0</v>
      </c>
      <c r="Z98" s="6">
        <v>0</v>
      </c>
      <c r="AA98" s="6">
        <v>0</v>
      </c>
      <c r="AB98" s="6">
        <v>0</v>
      </c>
      <c r="AC98" s="6">
        <v>0</v>
      </c>
      <c r="AD98" s="6">
        <v>0</v>
      </c>
      <c r="AE98" s="6">
        <v>0</v>
      </c>
      <c r="AF98" s="6">
        <v>0</v>
      </c>
      <c r="AG98" s="6">
        <v>0</v>
      </c>
      <c r="AH98" s="6">
        <v>0</v>
      </c>
      <c r="AI98" s="6">
        <v>0</v>
      </c>
      <c r="AJ98" s="6">
        <v>0</v>
      </c>
      <c r="AK98" s="6">
        <v>0</v>
      </c>
      <c r="AL98" s="6">
        <v>0</v>
      </c>
      <c r="AM98" s="6">
        <v>0</v>
      </c>
      <c r="AN98" s="6">
        <v>0</v>
      </c>
      <c r="AO98" s="6">
        <v>0</v>
      </c>
      <c r="AP98" s="6">
        <v>0</v>
      </c>
      <c r="AQ98" s="6">
        <v>0</v>
      </c>
      <c r="AR98" s="6">
        <v>0</v>
      </c>
      <c r="AS98" s="6">
        <v>0</v>
      </c>
      <c r="AT98" s="6">
        <v>0</v>
      </c>
      <c r="AU98" s="6">
        <v>0</v>
      </c>
      <c r="AV98" s="6">
        <v>0</v>
      </c>
      <c r="AW98" s="6">
        <v>0</v>
      </c>
      <c r="AX98" s="6">
        <v>0</v>
      </c>
      <c r="AY98" s="6">
        <v>0</v>
      </c>
      <c r="AZ98" s="6">
        <v>0</v>
      </c>
      <c r="BA98" s="6">
        <v>0</v>
      </c>
      <c r="BB98" s="6">
        <v>0</v>
      </c>
      <c r="BC98" s="6">
        <v>0</v>
      </c>
      <c r="BD98" s="6">
        <v>0</v>
      </c>
      <c r="BE98" s="6">
        <v>0</v>
      </c>
      <c r="BF98" s="6">
        <v>0</v>
      </c>
      <c r="BG98" s="6">
        <v>0</v>
      </c>
      <c r="BH98" s="6">
        <v>0</v>
      </c>
      <c r="BI98" s="6">
        <v>0</v>
      </c>
      <c r="BJ98" s="6">
        <v>0</v>
      </c>
      <c r="BK98" s="6">
        <v>0</v>
      </c>
      <c r="BL98" s="6">
        <v>0</v>
      </c>
      <c r="BM98" s="6">
        <v>0</v>
      </c>
      <c r="BN98" s="6">
        <v>0</v>
      </c>
      <c r="BO98" s="2">
        <f t="shared" si="6"/>
        <v>0</v>
      </c>
      <c r="BP98" s="26">
        <v>1</v>
      </c>
      <c r="BQ98" s="6">
        <f t="shared" si="7"/>
        <v>400</v>
      </c>
      <c r="BR98" s="6">
        <f t="shared" si="8"/>
        <v>400</v>
      </c>
      <c r="BS98" s="6">
        <f t="shared" si="9"/>
        <v>0</v>
      </c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</row>
    <row r="99" spans="1:91" ht="15.75" customHeight="1" x14ac:dyDescent="0.2">
      <c r="A99" s="29" t="s">
        <v>172</v>
      </c>
      <c r="B99" s="29" t="s">
        <v>50</v>
      </c>
      <c r="C99" s="6">
        <f t="shared" si="0"/>
        <v>2400</v>
      </c>
      <c r="D99" s="6">
        <f t="shared" si="1"/>
        <v>2400</v>
      </c>
      <c r="E99" s="6">
        <f t="shared" si="2"/>
        <v>0</v>
      </c>
      <c r="F99" s="2"/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26">
        <v>2400</v>
      </c>
      <c r="N99" s="26">
        <v>2400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6">
        <v>0</v>
      </c>
      <c r="V99" s="6">
        <v>0</v>
      </c>
      <c r="W99" s="6">
        <v>0</v>
      </c>
      <c r="X99" s="6">
        <v>0</v>
      </c>
      <c r="Y99" s="6">
        <v>0</v>
      </c>
      <c r="Z99" s="6">
        <v>0</v>
      </c>
      <c r="AA99" s="6">
        <v>0</v>
      </c>
      <c r="AB99" s="6">
        <v>0</v>
      </c>
      <c r="AC99" s="6">
        <v>0</v>
      </c>
      <c r="AD99" s="6">
        <v>0</v>
      </c>
      <c r="AE99" s="6">
        <v>0</v>
      </c>
      <c r="AF99" s="6">
        <v>0</v>
      </c>
      <c r="AG99" s="6">
        <v>0</v>
      </c>
      <c r="AH99" s="6">
        <v>0</v>
      </c>
      <c r="AI99" s="6">
        <v>0</v>
      </c>
      <c r="AJ99" s="6">
        <v>0</v>
      </c>
      <c r="AK99" s="6">
        <v>0</v>
      </c>
      <c r="AL99" s="6">
        <v>0</v>
      </c>
      <c r="AM99" s="6">
        <v>0</v>
      </c>
      <c r="AN99" s="6">
        <v>0</v>
      </c>
      <c r="AO99" s="6">
        <v>0</v>
      </c>
      <c r="AP99" s="6">
        <v>0</v>
      </c>
      <c r="AQ99" s="6">
        <v>0</v>
      </c>
      <c r="AR99" s="6">
        <v>0</v>
      </c>
      <c r="AS99" s="6">
        <v>0</v>
      </c>
      <c r="AT99" s="6">
        <v>0</v>
      </c>
      <c r="AU99" s="6">
        <v>0</v>
      </c>
      <c r="AV99" s="6">
        <v>0</v>
      </c>
      <c r="AW99" s="6">
        <v>0</v>
      </c>
      <c r="AX99" s="6">
        <v>0</v>
      </c>
      <c r="AY99" s="6">
        <v>0</v>
      </c>
      <c r="AZ99" s="6">
        <v>0</v>
      </c>
      <c r="BA99" s="6">
        <v>0</v>
      </c>
      <c r="BB99" s="6">
        <v>0</v>
      </c>
      <c r="BC99" s="6">
        <v>0</v>
      </c>
      <c r="BD99" s="6">
        <v>0</v>
      </c>
      <c r="BE99" s="6">
        <v>0</v>
      </c>
      <c r="BF99" s="6">
        <v>0</v>
      </c>
      <c r="BG99" s="6">
        <v>0</v>
      </c>
      <c r="BH99" s="6">
        <v>0</v>
      </c>
      <c r="BI99" s="6">
        <v>0</v>
      </c>
      <c r="BJ99" s="6">
        <v>0</v>
      </c>
      <c r="BK99" s="6">
        <v>0</v>
      </c>
      <c r="BL99" s="6">
        <v>0</v>
      </c>
      <c r="BM99" s="6">
        <v>0</v>
      </c>
      <c r="BN99" s="6">
        <v>0</v>
      </c>
      <c r="BO99" s="2">
        <f t="shared" si="6"/>
        <v>0</v>
      </c>
      <c r="BP99" s="26">
        <v>2</v>
      </c>
      <c r="BQ99" s="6">
        <f t="shared" si="7"/>
        <v>4800</v>
      </c>
      <c r="BR99" s="6">
        <f t="shared" si="8"/>
        <v>4800</v>
      </c>
      <c r="BS99" s="6">
        <f t="shared" si="9"/>
        <v>0</v>
      </c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</row>
    <row r="100" spans="1:91" ht="15.75" customHeight="1" x14ac:dyDescent="0.2">
      <c r="A100" s="29" t="s">
        <v>173</v>
      </c>
      <c r="B100" s="29" t="s">
        <v>50</v>
      </c>
      <c r="C100" s="6">
        <f t="shared" si="0"/>
        <v>100</v>
      </c>
      <c r="D100" s="6">
        <f t="shared" si="1"/>
        <v>100</v>
      </c>
      <c r="E100" s="6">
        <f t="shared" si="2"/>
        <v>0</v>
      </c>
      <c r="F100" s="2"/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26">
        <v>100</v>
      </c>
      <c r="N100" s="26">
        <v>100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6">
        <v>0</v>
      </c>
      <c r="V100" s="6">
        <v>0</v>
      </c>
      <c r="W100" s="6">
        <v>0</v>
      </c>
      <c r="X100" s="6">
        <v>0</v>
      </c>
      <c r="Y100" s="6">
        <v>0</v>
      </c>
      <c r="Z100" s="6">
        <v>0</v>
      </c>
      <c r="AA100" s="6">
        <v>0</v>
      </c>
      <c r="AB100" s="6">
        <v>0</v>
      </c>
      <c r="AC100" s="6">
        <v>0</v>
      </c>
      <c r="AD100" s="6">
        <v>0</v>
      </c>
      <c r="AE100" s="6">
        <v>0</v>
      </c>
      <c r="AF100" s="6">
        <v>0</v>
      </c>
      <c r="AG100" s="6">
        <v>0</v>
      </c>
      <c r="AH100" s="6">
        <v>0</v>
      </c>
      <c r="AI100" s="6">
        <v>0</v>
      </c>
      <c r="AJ100" s="6">
        <v>0</v>
      </c>
      <c r="AK100" s="6">
        <v>0</v>
      </c>
      <c r="AL100" s="6">
        <v>0</v>
      </c>
      <c r="AM100" s="6">
        <v>0</v>
      </c>
      <c r="AN100" s="6">
        <v>0</v>
      </c>
      <c r="AO100" s="6">
        <v>0</v>
      </c>
      <c r="AP100" s="6">
        <v>0</v>
      </c>
      <c r="AQ100" s="6">
        <v>0</v>
      </c>
      <c r="AR100" s="6">
        <v>0</v>
      </c>
      <c r="AS100" s="6">
        <v>0</v>
      </c>
      <c r="AT100" s="6">
        <v>0</v>
      </c>
      <c r="AU100" s="6">
        <v>0</v>
      </c>
      <c r="AV100" s="6">
        <v>0</v>
      </c>
      <c r="AW100" s="6">
        <v>0</v>
      </c>
      <c r="AX100" s="6">
        <v>0</v>
      </c>
      <c r="AY100" s="6">
        <v>0</v>
      </c>
      <c r="AZ100" s="6">
        <v>0</v>
      </c>
      <c r="BA100" s="6">
        <v>0</v>
      </c>
      <c r="BB100" s="6">
        <v>0</v>
      </c>
      <c r="BC100" s="6">
        <v>0</v>
      </c>
      <c r="BD100" s="6">
        <v>0</v>
      </c>
      <c r="BE100" s="6">
        <v>0</v>
      </c>
      <c r="BF100" s="6">
        <v>0</v>
      </c>
      <c r="BG100" s="6">
        <v>0</v>
      </c>
      <c r="BH100" s="6">
        <v>0</v>
      </c>
      <c r="BI100" s="6">
        <v>0</v>
      </c>
      <c r="BJ100" s="6">
        <v>0</v>
      </c>
      <c r="BK100" s="6">
        <v>0</v>
      </c>
      <c r="BL100" s="6">
        <v>0</v>
      </c>
      <c r="BM100" s="6">
        <v>0</v>
      </c>
      <c r="BN100" s="6">
        <v>0</v>
      </c>
      <c r="BO100" s="2">
        <f t="shared" si="6"/>
        <v>0</v>
      </c>
      <c r="BP100" s="26">
        <v>1.5</v>
      </c>
      <c r="BQ100" s="6">
        <f t="shared" si="7"/>
        <v>150</v>
      </c>
      <c r="BR100" s="6">
        <f t="shared" si="8"/>
        <v>150</v>
      </c>
      <c r="BS100" s="6">
        <f t="shared" si="9"/>
        <v>0</v>
      </c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</row>
    <row r="101" spans="1:91" ht="15.75" customHeight="1" x14ac:dyDescent="0.2">
      <c r="A101" s="29" t="s">
        <v>174</v>
      </c>
      <c r="B101" s="29" t="s">
        <v>50</v>
      </c>
      <c r="C101" s="6">
        <f t="shared" si="0"/>
        <v>350</v>
      </c>
      <c r="D101" s="6">
        <f t="shared" si="1"/>
        <v>350</v>
      </c>
      <c r="E101" s="6">
        <f t="shared" si="2"/>
        <v>0</v>
      </c>
      <c r="F101" s="2"/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26">
        <v>350</v>
      </c>
      <c r="N101" s="26">
        <v>350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>
        <v>0</v>
      </c>
      <c r="U101" s="6">
        <v>0</v>
      </c>
      <c r="V101" s="6">
        <v>0</v>
      </c>
      <c r="W101" s="6">
        <v>0</v>
      </c>
      <c r="X101" s="6">
        <v>0</v>
      </c>
      <c r="Y101" s="6">
        <v>0</v>
      </c>
      <c r="Z101" s="6">
        <v>0</v>
      </c>
      <c r="AA101" s="6">
        <v>0</v>
      </c>
      <c r="AB101" s="6">
        <v>0</v>
      </c>
      <c r="AC101" s="6">
        <v>0</v>
      </c>
      <c r="AD101" s="6">
        <v>0</v>
      </c>
      <c r="AE101" s="6">
        <v>0</v>
      </c>
      <c r="AF101" s="6">
        <v>0</v>
      </c>
      <c r="AG101" s="6">
        <v>0</v>
      </c>
      <c r="AH101" s="6">
        <v>0</v>
      </c>
      <c r="AI101" s="6">
        <v>0</v>
      </c>
      <c r="AJ101" s="6">
        <v>0</v>
      </c>
      <c r="AK101" s="6">
        <v>0</v>
      </c>
      <c r="AL101" s="6">
        <v>0</v>
      </c>
      <c r="AM101" s="6">
        <v>0</v>
      </c>
      <c r="AN101" s="6">
        <v>0</v>
      </c>
      <c r="AO101" s="6">
        <v>0</v>
      </c>
      <c r="AP101" s="6">
        <v>0</v>
      </c>
      <c r="AQ101" s="6">
        <v>0</v>
      </c>
      <c r="AR101" s="6">
        <v>0</v>
      </c>
      <c r="AS101" s="6">
        <v>0</v>
      </c>
      <c r="AT101" s="6">
        <v>0</v>
      </c>
      <c r="AU101" s="6">
        <v>0</v>
      </c>
      <c r="AV101" s="6">
        <v>0</v>
      </c>
      <c r="AW101" s="6">
        <v>0</v>
      </c>
      <c r="AX101" s="6">
        <v>0</v>
      </c>
      <c r="AY101" s="6">
        <v>0</v>
      </c>
      <c r="AZ101" s="6">
        <v>0</v>
      </c>
      <c r="BA101" s="6">
        <v>0</v>
      </c>
      <c r="BB101" s="6">
        <v>0</v>
      </c>
      <c r="BC101" s="6">
        <v>0</v>
      </c>
      <c r="BD101" s="6">
        <v>0</v>
      </c>
      <c r="BE101" s="6">
        <v>0</v>
      </c>
      <c r="BF101" s="6">
        <v>0</v>
      </c>
      <c r="BG101" s="6">
        <v>0</v>
      </c>
      <c r="BH101" s="6">
        <v>0</v>
      </c>
      <c r="BI101" s="6">
        <v>0</v>
      </c>
      <c r="BJ101" s="6">
        <v>0</v>
      </c>
      <c r="BK101" s="6">
        <v>0</v>
      </c>
      <c r="BL101" s="6">
        <v>0</v>
      </c>
      <c r="BM101" s="6">
        <v>0</v>
      </c>
      <c r="BN101" s="6">
        <v>0</v>
      </c>
      <c r="BO101" s="2">
        <f t="shared" si="6"/>
        <v>0</v>
      </c>
      <c r="BP101" s="26">
        <v>2</v>
      </c>
      <c r="BQ101" s="6">
        <f t="shared" si="7"/>
        <v>700</v>
      </c>
      <c r="BR101" s="6">
        <f t="shared" si="8"/>
        <v>700</v>
      </c>
      <c r="BS101" s="6">
        <f t="shared" si="9"/>
        <v>0</v>
      </c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</row>
    <row r="102" spans="1:91" ht="15.75" customHeight="1" x14ac:dyDescent="0.2">
      <c r="A102" s="29" t="s">
        <v>175</v>
      </c>
      <c r="B102" s="29" t="s">
        <v>50</v>
      </c>
      <c r="C102" s="6">
        <f t="shared" si="0"/>
        <v>200</v>
      </c>
      <c r="D102" s="6">
        <f t="shared" si="1"/>
        <v>200</v>
      </c>
      <c r="E102" s="6">
        <f t="shared" si="2"/>
        <v>0</v>
      </c>
      <c r="F102" s="2"/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26">
        <v>200</v>
      </c>
      <c r="N102" s="26">
        <v>200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6">
        <v>0</v>
      </c>
      <c r="V102" s="6">
        <v>0</v>
      </c>
      <c r="W102" s="6">
        <v>0</v>
      </c>
      <c r="X102" s="6">
        <v>0</v>
      </c>
      <c r="Y102" s="6">
        <v>0</v>
      </c>
      <c r="Z102" s="6">
        <v>0</v>
      </c>
      <c r="AA102" s="6">
        <v>0</v>
      </c>
      <c r="AB102" s="6">
        <v>0</v>
      </c>
      <c r="AC102" s="6">
        <v>0</v>
      </c>
      <c r="AD102" s="6">
        <v>0</v>
      </c>
      <c r="AE102" s="6">
        <v>0</v>
      </c>
      <c r="AF102" s="6">
        <v>0</v>
      </c>
      <c r="AG102" s="6">
        <v>0</v>
      </c>
      <c r="AH102" s="6">
        <v>0</v>
      </c>
      <c r="AI102" s="6">
        <v>0</v>
      </c>
      <c r="AJ102" s="6">
        <v>0</v>
      </c>
      <c r="AK102" s="6">
        <v>0</v>
      </c>
      <c r="AL102" s="6">
        <v>0</v>
      </c>
      <c r="AM102" s="6">
        <v>0</v>
      </c>
      <c r="AN102" s="6">
        <v>0</v>
      </c>
      <c r="AO102" s="6">
        <v>0</v>
      </c>
      <c r="AP102" s="6">
        <v>0</v>
      </c>
      <c r="AQ102" s="6">
        <v>0</v>
      </c>
      <c r="AR102" s="6">
        <v>0</v>
      </c>
      <c r="AS102" s="6">
        <v>0</v>
      </c>
      <c r="AT102" s="6">
        <v>0</v>
      </c>
      <c r="AU102" s="6">
        <v>0</v>
      </c>
      <c r="AV102" s="6">
        <v>0</v>
      </c>
      <c r="AW102" s="6">
        <v>0</v>
      </c>
      <c r="AX102" s="6">
        <v>0</v>
      </c>
      <c r="AY102" s="6">
        <v>0</v>
      </c>
      <c r="AZ102" s="6">
        <v>0</v>
      </c>
      <c r="BA102" s="6">
        <v>0</v>
      </c>
      <c r="BB102" s="6">
        <v>0</v>
      </c>
      <c r="BC102" s="6">
        <v>0</v>
      </c>
      <c r="BD102" s="6">
        <v>0</v>
      </c>
      <c r="BE102" s="6">
        <v>0</v>
      </c>
      <c r="BF102" s="6">
        <v>0</v>
      </c>
      <c r="BG102" s="6">
        <v>0</v>
      </c>
      <c r="BH102" s="6">
        <v>0</v>
      </c>
      <c r="BI102" s="6">
        <v>0</v>
      </c>
      <c r="BJ102" s="6">
        <v>0</v>
      </c>
      <c r="BK102" s="6">
        <v>0</v>
      </c>
      <c r="BL102" s="6">
        <v>0</v>
      </c>
      <c r="BM102" s="6">
        <v>0</v>
      </c>
      <c r="BN102" s="6">
        <v>0</v>
      </c>
      <c r="BO102" s="2">
        <f t="shared" si="6"/>
        <v>0</v>
      </c>
      <c r="BP102" s="26">
        <v>2</v>
      </c>
      <c r="BQ102" s="6">
        <f t="shared" si="7"/>
        <v>400</v>
      </c>
      <c r="BR102" s="6">
        <f t="shared" si="8"/>
        <v>400</v>
      </c>
      <c r="BS102" s="6">
        <f t="shared" si="9"/>
        <v>0</v>
      </c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</row>
    <row r="103" spans="1:91" ht="15.75" customHeight="1" x14ac:dyDescent="0.2">
      <c r="A103" s="29" t="s">
        <v>176</v>
      </c>
      <c r="B103" s="29" t="s">
        <v>50</v>
      </c>
      <c r="C103" s="6">
        <f t="shared" si="0"/>
        <v>300</v>
      </c>
      <c r="D103" s="6">
        <f t="shared" si="1"/>
        <v>300</v>
      </c>
      <c r="E103" s="6">
        <f t="shared" si="2"/>
        <v>0</v>
      </c>
      <c r="F103" s="2"/>
      <c r="G103" s="6">
        <v>0</v>
      </c>
      <c r="H103" s="6">
        <v>0</v>
      </c>
      <c r="I103" s="6">
        <v>0</v>
      </c>
      <c r="J103" s="6">
        <v>0</v>
      </c>
      <c r="K103" s="6">
        <v>0</v>
      </c>
      <c r="L103" s="6">
        <v>0</v>
      </c>
      <c r="M103" s="26">
        <v>300</v>
      </c>
      <c r="N103" s="26">
        <v>300</v>
      </c>
      <c r="O103" s="6">
        <v>0</v>
      </c>
      <c r="P103" s="6">
        <v>0</v>
      </c>
      <c r="Q103" s="6">
        <v>0</v>
      </c>
      <c r="R103" s="6">
        <v>0</v>
      </c>
      <c r="S103" s="6">
        <v>0</v>
      </c>
      <c r="T103" s="6">
        <v>0</v>
      </c>
      <c r="U103" s="6">
        <v>0</v>
      </c>
      <c r="V103" s="6">
        <v>0</v>
      </c>
      <c r="W103" s="6">
        <v>0</v>
      </c>
      <c r="X103" s="6">
        <v>0</v>
      </c>
      <c r="Y103" s="6">
        <v>0</v>
      </c>
      <c r="Z103" s="6">
        <v>0</v>
      </c>
      <c r="AA103" s="6">
        <v>0</v>
      </c>
      <c r="AB103" s="6">
        <v>0</v>
      </c>
      <c r="AC103" s="6">
        <v>0</v>
      </c>
      <c r="AD103" s="6">
        <v>0</v>
      </c>
      <c r="AE103" s="6">
        <v>0</v>
      </c>
      <c r="AF103" s="6">
        <v>0</v>
      </c>
      <c r="AG103" s="6">
        <v>0</v>
      </c>
      <c r="AH103" s="6">
        <v>0</v>
      </c>
      <c r="AI103" s="6">
        <v>0</v>
      </c>
      <c r="AJ103" s="6">
        <v>0</v>
      </c>
      <c r="AK103" s="6">
        <v>0</v>
      </c>
      <c r="AL103" s="6">
        <v>0</v>
      </c>
      <c r="AM103" s="6">
        <v>0</v>
      </c>
      <c r="AN103" s="6">
        <v>0</v>
      </c>
      <c r="AO103" s="6">
        <v>0</v>
      </c>
      <c r="AP103" s="6">
        <v>0</v>
      </c>
      <c r="AQ103" s="6">
        <v>0</v>
      </c>
      <c r="AR103" s="6">
        <v>0</v>
      </c>
      <c r="AS103" s="6">
        <v>0</v>
      </c>
      <c r="AT103" s="6">
        <v>0</v>
      </c>
      <c r="AU103" s="6">
        <v>0</v>
      </c>
      <c r="AV103" s="6">
        <v>0</v>
      </c>
      <c r="AW103" s="6">
        <v>0</v>
      </c>
      <c r="AX103" s="6">
        <v>0</v>
      </c>
      <c r="AY103" s="6">
        <v>0</v>
      </c>
      <c r="AZ103" s="6">
        <v>0</v>
      </c>
      <c r="BA103" s="6">
        <v>0</v>
      </c>
      <c r="BB103" s="6">
        <v>0</v>
      </c>
      <c r="BC103" s="6">
        <v>0</v>
      </c>
      <c r="BD103" s="6">
        <v>0</v>
      </c>
      <c r="BE103" s="6">
        <v>0</v>
      </c>
      <c r="BF103" s="6">
        <v>0</v>
      </c>
      <c r="BG103" s="6">
        <v>0</v>
      </c>
      <c r="BH103" s="6">
        <v>0</v>
      </c>
      <c r="BI103" s="6">
        <v>0</v>
      </c>
      <c r="BJ103" s="6">
        <v>0</v>
      </c>
      <c r="BK103" s="6">
        <v>0</v>
      </c>
      <c r="BL103" s="6">
        <v>0</v>
      </c>
      <c r="BM103" s="6">
        <v>0</v>
      </c>
      <c r="BN103" s="6">
        <v>0</v>
      </c>
      <c r="BO103" s="2">
        <f t="shared" si="6"/>
        <v>0</v>
      </c>
      <c r="BP103" s="26">
        <v>1.4</v>
      </c>
      <c r="BQ103" s="6">
        <f t="shared" si="7"/>
        <v>420</v>
      </c>
      <c r="BR103" s="6">
        <f t="shared" si="8"/>
        <v>420</v>
      </c>
      <c r="BS103" s="6">
        <f t="shared" si="9"/>
        <v>0</v>
      </c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</row>
    <row r="104" spans="1:91" ht="15.75" customHeight="1" x14ac:dyDescent="0.2">
      <c r="A104" s="29" t="s">
        <v>177</v>
      </c>
      <c r="B104" s="29" t="s">
        <v>50</v>
      </c>
      <c r="C104" s="6">
        <f t="shared" si="0"/>
        <v>100</v>
      </c>
      <c r="D104" s="6">
        <f t="shared" si="1"/>
        <v>100</v>
      </c>
      <c r="E104" s="6">
        <f t="shared" si="2"/>
        <v>0</v>
      </c>
      <c r="F104" s="2"/>
      <c r="G104" s="6">
        <v>0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  <c r="M104" s="26">
        <v>100</v>
      </c>
      <c r="N104" s="26">
        <v>100</v>
      </c>
      <c r="O104" s="6">
        <v>0</v>
      </c>
      <c r="P104" s="6">
        <v>0</v>
      </c>
      <c r="Q104" s="6">
        <v>0</v>
      </c>
      <c r="R104" s="6">
        <v>0</v>
      </c>
      <c r="S104" s="6">
        <v>0</v>
      </c>
      <c r="T104" s="6">
        <v>0</v>
      </c>
      <c r="U104" s="6">
        <v>0</v>
      </c>
      <c r="V104" s="6">
        <v>0</v>
      </c>
      <c r="W104" s="6">
        <v>0</v>
      </c>
      <c r="X104" s="6">
        <v>0</v>
      </c>
      <c r="Y104" s="6">
        <v>0</v>
      </c>
      <c r="Z104" s="6">
        <v>0</v>
      </c>
      <c r="AA104" s="6">
        <v>0</v>
      </c>
      <c r="AB104" s="6">
        <v>0</v>
      </c>
      <c r="AC104" s="6">
        <v>0</v>
      </c>
      <c r="AD104" s="6">
        <v>0</v>
      </c>
      <c r="AE104" s="6">
        <v>0</v>
      </c>
      <c r="AF104" s="6">
        <v>0</v>
      </c>
      <c r="AG104" s="6">
        <v>0</v>
      </c>
      <c r="AH104" s="6">
        <v>0</v>
      </c>
      <c r="AI104" s="6">
        <v>0</v>
      </c>
      <c r="AJ104" s="6">
        <v>0</v>
      </c>
      <c r="AK104" s="6">
        <v>0</v>
      </c>
      <c r="AL104" s="6">
        <v>0</v>
      </c>
      <c r="AM104" s="6">
        <v>0</v>
      </c>
      <c r="AN104" s="6">
        <v>0</v>
      </c>
      <c r="AO104" s="6">
        <v>0</v>
      </c>
      <c r="AP104" s="6">
        <v>0</v>
      </c>
      <c r="AQ104" s="6">
        <v>0</v>
      </c>
      <c r="AR104" s="6">
        <v>0</v>
      </c>
      <c r="AS104" s="6">
        <v>0</v>
      </c>
      <c r="AT104" s="6">
        <v>0</v>
      </c>
      <c r="AU104" s="6">
        <v>0</v>
      </c>
      <c r="AV104" s="6">
        <v>0</v>
      </c>
      <c r="AW104" s="6">
        <v>0</v>
      </c>
      <c r="AX104" s="6">
        <v>0</v>
      </c>
      <c r="AY104" s="6">
        <v>0</v>
      </c>
      <c r="AZ104" s="6">
        <v>0</v>
      </c>
      <c r="BA104" s="6">
        <v>0</v>
      </c>
      <c r="BB104" s="6">
        <v>0</v>
      </c>
      <c r="BC104" s="6">
        <v>0</v>
      </c>
      <c r="BD104" s="6">
        <v>0</v>
      </c>
      <c r="BE104" s="6">
        <v>0</v>
      </c>
      <c r="BF104" s="6">
        <v>0</v>
      </c>
      <c r="BG104" s="6">
        <v>0</v>
      </c>
      <c r="BH104" s="6">
        <v>0</v>
      </c>
      <c r="BI104" s="6">
        <v>0</v>
      </c>
      <c r="BJ104" s="6">
        <v>0</v>
      </c>
      <c r="BK104" s="6">
        <v>0</v>
      </c>
      <c r="BL104" s="6">
        <v>0</v>
      </c>
      <c r="BM104" s="6">
        <v>0</v>
      </c>
      <c r="BN104" s="6">
        <v>0</v>
      </c>
      <c r="BO104" s="2">
        <f t="shared" si="6"/>
        <v>0</v>
      </c>
      <c r="BP104" s="26">
        <v>1.4</v>
      </c>
      <c r="BQ104" s="6">
        <f t="shared" si="7"/>
        <v>140</v>
      </c>
      <c r="BR104" s="6">
        <f t="shared" si="8"/>
        <v>140</v>
      </c>
      <c r="BS104" s="6">
        <f t="shared" si="9"/>
        <v>0</v>
      </c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</row>
    <row r="105" spans="1:91" ht="15.75" customHeight="1" x14ac:dyDescent="0.2">
      <c r="A105" s="29" t="s">
        <v>177</v>
      </c>
      <c r="B105" s="29" t="s">
        <v>50</v>
      </c>
      <c r="C105" s="6">
        <f t="shared" si="0"/>
        <v>300</v>
      </c>
      <c r="D105" s="6">
        <f t="shared" si="1"/>
        <v>300</v>
      </c>
      <c r="E105" s="6">
        <f t="shared" si="2"/>
        <v>0</v>
      </c>
      <c r="F105" s="2"/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  <c r="M105" s="26">
        <v>300</v>
      </c>
      <c r="N105" s="26">
        <v>300</v>
      </c>
      <c r="O105" s="6">
        <v>0</v>
      </c>
      <c r="P105" s="6">
        <v>0</v>
      </c>
      <c r="Q105" s="6">
        <v>0</v>
      </c>
      <c r="R105" s="6">
        <v>0</v>
      </c>
      <c r="S105" s="6">
        <v>0</v>
      </c>
      <c r="T105" s="6">
        <v>0</v>
      </c>
      <c r="U105" s="6">
        <v>0</v>
      </c>
      <c r="V105" s="6">
        <v>0</v>
      </c>
      <c r="W105" s="6">
        <v>0</v>
      </c>
      <c r="X105" s="6">
        <v>0</v>
      </c>
      <c r="Y105" s="6">
        <v>0</v>
      </c>
      <c r="Z105" s="6">
        <v>0</v>
      </c>
      <c r="AA105" s="6">
        <v>0</v>
      </c>
      <c r="AB105" s="6">
        <v>0</v>
      </c>
      <c r="AC105" s="6">
        <v>0</v>
      </c>
      <c r="AD105" s="6">
        <v>0</v>
      </c>
      <c r="AE105" s="6">
        <v>0</v>
      </c>
      <c r="AF105" s="6">
        <v>0</v>
      </c>
      <c r="AG105" s="6">
        <v>0</v>
      </c>
      <c r="AH105" s="6">
        <v>0</v>
      </c>
      <c r="AI105" s="6">
        <v>0</v>
      </c>
      <c r="AJ105" s="6">
        <v>0</v>
      </c>
      <c r="AK105" s="6">
        <v>0</v>
      </c>
      <c r="AL105" s="6">
        <v>0</v>
      </c>
      <c r="AM105" s="6">
        <v>0</v>
      </c>
      <c r="AN105" s="6">
        <v>0</v>
      </c>
      <c r="AO105" s="6">
        <v>0</v>
      </c>
      <c r="AP105" s="6">
        <v>0</v>
      </c>
      <c r="AQ105" s="6">
        <v>0</v>
      </c>
      <c r="AR105" s="6">
        <v>0</v>
      </c>
      <c r="AS105" s="6">
        <v>0</v>
      </c>
      <c r="AT105" s="6">
        <v>0</v>
      </c>
      <c r="AU105" s="6">
        <v>0</v>
      </c>
      <c r="AV105" s="6">
        <v>0</v>
      </c>
      <c r="AW105" s="6">
        <v>0</v>
      </c>
      <c r="AX105" s="6">
        <v>0</v>
      </c>
      <c r="AY105" s="6">
        <v>0</v>
      </c>
      <c r="AZ105" s="6">
        <v>0</v>
      </c>
      <c r="BA105" s="6">
        <v>0</v>
      </c>
      <c r="BB105" s="6">
        <v>0</v>
      </c>
      <c r="BC105" s="6">
        <v>0</v>
      </c>
      <c r="BD105" s="6">
        <v>0</v>
      </c>
      <c r="BE105" s="6">
        <v>0</v>
      </c>
      <c r="BF105" s="6">
        <v>0</v>
      </c>
      <c r="BG105" s="6">
        <v>0</v>
      </c>
      <c r="BH105" s="6">
        <v>0</v>
      </c>
      <c r="BI105" s="6">
        <v>0</v>
      </c>
      <c r="BJ105" s="6">
        <v>0</v>
      </c>
      <c r="BK105" s="6">
        <v>0</v>
      </c>
      <c r="BL105" s="6">
        <v>0</v>
      </c>
      <c r="BM105" s="6">
        <v>0</v>
      </c>
      <c r="BN105" s="6">
        <v>0</v>
      </c>
      <c r="BO105" s="2">
        <f t="shared" si="6"/>
        <v>0</v>
      </c>
      <c r="BP105" s="26">
        <v>1.4</v>
      </c>
      <c r="BQ105" s="6">
        <f t="shared" si="7"/>
        <v>420</v>
      </c>
      <c r="BR105" s="6">
        <f t="shared" si="8"/>
        <v>420</v>
      </c>
      <c r="BS105" s="6">
        <f t="shared" si="9"/>
        <v>0</v>
      </c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</row>
    <row r="106" spans="1:91" ht="15.75" customHeight="1" x14ac:dyDescent="0.2">
      <c r="A106" s="29" t="s">
        <v>177</v>
      </c>
      <c r="B106" s="29" t="s">
        <v>50</v>
      </c>
      <c r="C106" s="6">
        <f t="shared" si="0"/>
        <v>400</v>
      </c>
      <c r="D106" s="6">
        <f t="shared" si="1"/>
        <v>400</v>
      </c>
      <c r="E106" s="6">
        <f t="shared" si="2"/>
        <v>0</v>
      </c>
      <c r="F106" s="2"/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26">
        <v>400</v>
      </c>
      <c r="N106" s="26">
        <v>400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6">
        <v>0</v>
      </c>
      <c r="U106" s="6">
        <v>0</v>
      </c>
      <c r="V106" s="6">
        <v>0</v>
      </c>
      <c r="W106" s="6">
        <v>0</v>
      </c>
      <c r="X106" s="6">
        <v>0</v>
      </c>
      <c r="Y106" s="6">
        <v>0</v>
      </c>
      <c r="Z106" s="6">
        <v>0</v>
      </c>
      <c r="AA106" s="6">
        <v>0</v>
      </c>
      <c r="AB106" s="6">
        <v>0</v>
      </c>
      <c r="AC106" s="6">
        <v>0</v>
      </c>
      <c r="AD106" s="6">
        <v>0</v>
      </c>
      <c r="AE106" s="6">
        <v>0</v>
      </c>
      <c r="AF106" s="6">
        <v>0</v>
      </c>
      <c r="AG106" s="6">
        <v>0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6">
        <v>0</v>
      </c>
      <c r="AO106" s="6">
        <v>0</v>
      </c>
      <c r="AP106" s="6">
        <v>0</v>
      </c>
      <c r="AQ106" s="6">
        <v>0</v>
      </c>
      <c r="AR106" s="6">
        <v>0</v>
      </c>
      <c r="AS106" s="6">
        <v>0</v>
      </c>
      <c r="AT106" s="6">
        <v>0</v>
      </c>
      <c r="AU106" s="6">
        <v>0</v>
      </c>
      <c r="AV106" s="6">
        <v>0</v>
      </c>
      <c r="AW106" s="6">
        <v>0</v>
      </c>
      <c r="AX106" s="6">
        <v>0</v>
      </c>
      <c r="AY106" s="6">
        <v>0</v>
      </c>
      <c r="AZ106" s="6">
        <v>0</v>
      </c>
      <c r="BA106" s="6">
        <v>0</v>
      </c>
      <c r="BB106" s="6">
        <v>0</v>
      </c>
      <c r="BC106" s="6">
        <v>0</v>
      </c>
      <c r="BD106" s="6">
        <v>0</v>
      </c>
      <c r="BE106" s="6">
        <v>0</v>
      </c>
      <c r="BF106" s="6">
        <v>0</v>
      </c>
      <c r="BG106" s="6">
        <v>0</v>
      </c>
      <c r="BH106" s="6">
        <v>0</v>
      </c>
      <c r="BI106" s="6">
        <v>0</v>
      </c>
      <c r="BJ106" s="6">
        <v>0</v>
      </c>
      <c r="BK106" s="6">
        <v>0</v>
      </c>
      <c r="BL106" s="6">
        <v>0</v>
      </c>
      <c r="BM106" s="6">
        <v>0</v>
      </c>
      <c r="BN106" s="6">
        <v>0</v>
      </c>
      <c r="BO106" s="2">
        <f t="shared" si="6"/>
        <v>0</v>
      </c>
      <c r="BP106" s="26">
        <v>1.4</v>
      </c>
      <c r="BQ106" s="6">
        <f t="shared" si="7"/>
        <v>560</v>
      </c>
      <c r="BR106" s="6">
        <f t="shared" si="8"/>
        <v>560</v>
      </c>
      <c r="BS106" s="6">
        <f t="shared" si="9"/>
        <v>0</v>
      </c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</row>
    <row r="107" spans="1:91" ht="15.75" customHeight="1" x14ac:dyDescent="0.2">
      <c r="A107" s="29" t="s">
        <v>178</v>
      </c>
      <c r="B107" s="29" t="s">
        <v>50</v>
      </c>
      <c r="C107" s="6">
        <f t="shared" si="0"/>
        <v>1500</v>
      </c>
      <c r="D107" s="6">
        <f t="shared" si="1"/>
        <v>1500</v>
      </c>
      <c r="E107" s="6">
        <f t="shared" si="2"/>
        <v>0</v>
      </c>
      <c r="F107" s="2"/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26">
        <v>1500</v>
      </c>
      <c r="N107" s="26">
        <v>1500</v>
      </c>
      <c r="O107" s="6">
        <v>0</v>
      </c>
      <c r="P107" s="6">
        <v>0</v>
      </c>
      <c r="Q107" s="6">
        <v>0</v>
      </c>
      <c r="R107" s="6">
        <v>0</v>
      </c>
      <c r="S107" s="6">
        <v>0</v>
      </c>
      <c r="T107" s="6">
        <v>0</v>
      </c>
      <c r="U107" s="6">
        <v>0</v>
      </c>
      <c r="V107" s="6">
        <v>0</v>
      </c>
      <c r="W107" s="6">
        <v>0</v>
      </c>
      <c r="X107" s="6">
        <v>0</v>
      </c>
      <c r="Y107" s="6">
        <v>0</v>
      </c>
      <c r="Z107" s="6">
        <v>0</v>
      </c>
      <c r="AA107" s="6">
        <v>0</v>
      </c>
      <c r="AB107" s="6">
        <v>0</v>
      </c>
      <c r="AC107" s="6">
        <v>0</v>
      </c>
      <c r="AD107" s="6">
        <v>0</v>
      </c>
      <c r="AE107" s="6">
        <v>0</v>
      </c>
      <c r="AF107" s="6">
        <v>0</v>
      </c>
      <c r="AG107" s="6">
        <v>0</v>
      </c>
      <c r="AH107" s="6">
        <v>0</v>
      </c>
      <c r="AI107" s="6">
        <v>0</v>
      </c>
      <c r="AJ107" s="6">
        <v>0</v>
      </c>
      <c r="AK107" s="6">
        <v>0</v>
      </c>
      <c r="AL107" s="6">
        <v>0</v>
      </c>
      <c r="AM107" s="6">
        <v>0</v>
      </c>
      <c r="AN107" s="6">
        <v>0</v>
      </c>
      <c r="AO107" s="6">
        <v>0</v>
      </c>
      <c r="AP107" s="6">
        <v>0</v>
      </c>
      <c r="AQ107" s="6">
        <v>0</v>
      </c>
      <c r="AR107" s="6">
        <v>0</v>
      </c>
      <c r="AS107" s="6">
        <v>0</v>
      </c>
      <c r="AT107" s="6">
        <v>0</v>
      </c>
      <c r="AU107" s="6">
        <v>0</v>
      </c>
      <c r="AV107" s="6">
        <v>0</v>
      </c>
      <c r="AW107" s="6">
        <v>0</v>
      </c>
      <c r="AX107" s="6">
        <v>0</v>
      </c>
      <c r="AY107" s="6">
        <v>0</v>
      </c>
      <c r="AZ107" s="6">
        <v>0</v>
      </c>
      <c r="BA107" s="6">
        <v>0</v>
      </c>
      <c r="BB107" s="6">
        <v>0</v>
      </c>
      <c r="BC107" s="6">
        <v>0</v>
      </c>
      <c r="BD107" s="6">
        <v>0</v>
      </c>
      <c r="BE107" s="6">
        <v>0</v>
      </c>
      <c r="BF107" s="6">
        <v>0</v>
      </c>
      <c r="BG107" s="6">
        <v>0</v>
      </c>
      <c r="BH107" s="6">
        <v>0</v>
      </c>
      <c r="BI107" s="6">
        <v>0</v>
      </c>
      <c r="BJ107" s="6">
        <v>0</v>
      </c>
      <c r="BK107" s="6">
        <v>0</v>
      </c>
      <c r="BL107" s="6">
        <v>0</v>
      </c>
      <c r="BM107" s="6">
        <v>0</v>
      </c>
      <c r="BN107" s="6">
        <v>0</v>
      </c>
      <c r="BO107" s="2">
        <f t="shared" si="6"/>
        <v>0</v>
      </c>
      <c r="BP107" s="26">
        <v>2</v>
      </c>
      <c r="BQ107" s="6">
        <f t="shared" si="7"/>
        <v>3000</v>
      </c>
      <c r="BR107" s="6">
        <f t="shared" si="8"/>
        <v>3000</v>
      </c>
      <c r="BS107" s="6">
        <f t="shared" si="9"/>
        <v>0</v>
      </c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</row>
    <row r="108" spans="1:91" ht="15.75" customHeight="1" x14ac:dyDescent="0.2">
      <c r="A108" s="29" t="s">
        <v>179</v>
      </c>
      <c r="B108" s="29" t="s">
        <v>50</v>
      </c>
      <c r="C108" s="6">
        <f t="shared" si="0"/>
        <v>700</v>
      </c>
      <c r="D108" s="6">
        <f t="shared" si="1"/>
        <v>700</v>
      </c>
      <c r="E108" s="6">
        <f t="shared" si="2"/>
        <v>0</v>
      </c>
      <c r="F108" s="2"/>
      <c r="G108" s="6">
        <v>0</v>
      </c>
      <c r="H108" s="6">
        <v>0</v>
      </c>
      <c r="I108" s="6">
        <v>0</v>
      </c>
      <c r="J108" s="6">
        <v>0</v>
      </c>
      <c r="K108" s="6">
        <v>0</v>
      </c>
      <c r="L108" s="6">
        <v>0</v>
      </c>
      <c r="M108" s="26">
        <v>700</v>
      </c>
      <c r="N108" s="26">
        <v>700</v>
      </c>
      <c r="O108" s="6">
        <v>0</v>
      </c>
      <c r="P108" s="6">
        <v>0</v>
      </c>
      <c r="Q108" s="6">
        <v>0</v>
      </c>
      <c r="R108" s="6">
        <v>0</v>
      </c>
      <c r="S108" s="6">
        <v>0</v>
      </c>
      <c r="T108" s="6">
        <v>0</v>
      </c>
      <c r="U108" s="6">
        <v>0</v>
      </c>
      <c r="V108" s="6">
        <v>0</v>
      </c>
      <c r="W108" s="6">
        <v>0</v>
      </c>
      <c r="X108" s="6">
        <v>0</v>
      </c>
      <c r="Y108" s="6">
        <v>0</v>
      </c>
      <c r="Z108" s="6">
        <v>0</v>
      </c>
      <c r="AA108" s="6">
        <v>0</v>
      </c>
      <c r="AB108" s="6">
        <v>0</v>
      </c>
      <c r="AC108" s="6">
        <v>0</v>
      </c>
      <c r="AD108" s="6">
        <v>0</v>
      </c>
      <c r="AE108" s="6">
        <v>0</v>
      </c>
      <c r="AF108" s="6">
        <v>0</v>
      </c>
      <c r="AG108" s="6">
        <v>0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</v>
      </c>
      <c r="AN108" s="6">
        <v>0</v>
      </c>
      <c r="AO108" s="6">
        <v>0</v>
      </c>
      <c r="AP108" s="6">
        <v>0</v>
      </c>
      <c r="AQ108" s="6">
        <v>0</v>
      </c>
      <c r="AR108" s="6">
        <v>0</v>
      </c>
      <c r="AS108" s="6">
        <v>0</v>
      </c>
      <c r="AT108" s="6">
        <v>0</v>
      </c>
      <c r="AU108" s="6">
        <v>0</v>
      </c>
      <c r="AV108" s="6">
        <v>0</v>
      </c>
      <c r="AW108" s="6">
        <v>0</v>
      </c>
      <c r="AX108" s="6">
        <v>0</v>
      </c>
      <c r="AY108" s="6">
        <v>0</v>
      </c>
      <c r="AZ108" s="6">
        <v>0</v>
      </c>
      <c r="BA108" s="6">
        <v>0</v>
      </c>
      <c r="BB108" s="6">
        <v>0</v>
      </c>
      <c r="BC108" s="6">
        <v>0</v>
      </c>
      <c r="BD108" s="6">
        <v>0</v>
      </c>
      <c r="BE108" s="6">
        <v>0</v>
      </c>
      <c r="BF108" s="6">
        <v>0</v>
      </c>
      <c r="BG108" s="6">
        <v>0</v>
      </c>
      <c r="BH108" s="6">
        <v>0</v>
      </c>
      <c r="BI108" s="6">
        <v>0</v>
      </c>
      <c r="BJ108" s="6">
        <v>0</v>
      </c>
      <c r="BK108" s="6">
        <v>0</v>
      </c>
      <c r="BL108" s="6">
        <v>0</v>
      </c>
      <c r="BM108" s="6">
        <v>0</v>
      </c>
      <c r="BN108" s="6">
        <v>0</v>
      </c>
      <c r="BO108" s="2">
        <f t="shared" si="6"/>
        <v>0</v>
      </c>
      <c r="BP108" s="26">
        <v>1</v>
      </c>
      <c r="BQ108" s="6">
        <f t="shared" si="7"/>
        <v>700</v>
      </c>
      <c r="BR108" s="6">
        <f t="shared" si="8"/>
        <v>700</v>
      </c>
      <c r="BS108" s="6">
        <f t="shared" si="9"/>
        <v>0</v>
      </c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</row>
    <row r="109" spans="1:91" ht="15.75" customHeight="1" x14ac:dyDescent="0.2">
      <c r="A109" s="29" t="s">
        <v>180</v>
      </c>
      <c r="B109" s="29" t="s">
        <v>50</v>
      </c>
      <c r="C109" s="6">
        <f t="shared" si="0"/>
        <v>500</v>
      </c>
      <c r="D109" s="6">
        <f t="shared" si="1"/>
        <v>500</v>
      </c>
      <c r="E109" s="6">
        <f t="shared" si="2"/>
        <v>0</v>
      </c>
      <c r="F109" s="2"/>
      <c r="G109" s="6">
        <v>0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  <c r="M109" s="26">
        <v>500</v>
      </c>
      <c r="N109" s="26">
        <v>500</v>
      </c>
      <c r="O109" s="6">
        <v>0</v>
      </c>
      <c r="P109" s="6">
        <v>0</v>
      </c>
      <c r="Q109" s="6">
        <v>0</v>
      </c>
      <c r="R109" s="6">
        <v>0</v>
      </c>
      <c r="S109" s="6">
        <v>0</v>
      </c>
      <c r="T109" s="6">
        <v>0</v>
      </c>
      <c r="U109" s="6">
        <v>0</v>
      </c>
      <c r="V109" s="6">
        <v>0</v>
      </c>
      <c r="W109" s="6">
        <v>0</v>
      </c>
      <c r="X109" s="6">
        <v>0</v>
      </c>
      <c r="Y109" s="6">
        <v>0</v>
      </c>
      <c r="Z109" s="6">
        <v>0</v>
      </c>
      <c r="AA109" s="6">
        <v>0</v>
      </c>
      <c r="AB109" s="6">
        <v>0</v>
      </c>
      <c r="AC109" s="6">
        <v>0</v>
      </c>
      <c r="AD109" s="6">
        <v>0</v>
      </c>
      <c r="AE109" s="6">
        <v>0</v>
      </c>
      <c r="AF109" s="6">
        <v>0</v>
      </c>
      <c r="AG109" s="6">
        <v>0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  <c r="AM109" s="6">
        <v>0</v>
      </c>
      <c r="AN109" s="6">
        <v>0</v>
      </c>
      <c r="AO109" s="6">
        <v>0</v>
      </c>
      <c r="AP109" s="6">
        <v>0</v>
      </c>
      <c r="AQ109" s="6">
        <v>0</v>
      </c>
      <c r="AR109" s="6">
        <v>0</v>
      </c>
      <c r="AS109" s="6">
        <v>0</v>
      </c>
      <c r="AT109" s="6">
        <v>0</v>
      </c>
      <c r="AU109" s="6">
        <v>0</v>
      </c>
      <c r="AV109" s="6">
        <v>0</v>
      </c>
      <c r="AW109" s="6">
        <v>0</v>
      </c>
      <c r="AX109" s="6">
        <v>0</v>
      </c>
      <c r="AY109" s="6">
        <v>0</v>
      </c>
      <c r="AZ109" s="6">
        <v>0</v>
      </c>
      <c r="BA109" s="6">
        <v>0</v>
      </c>
      <c r="BB109" s="6">
        <v>0</v>
      </c>
      <c r="BC109" s="6">
        <v>0</v>
      </c>
      <c r="BD109" s="6">
        <v>0</v>
      </c>
      <c r="BE109" s="6">
        <v>0</v>
      </c>
      <c r="BF109" s="6">
        <v>0</v>
      </c>
      <c r="BG109" s="6">
        <v>0</v>
      </c>
      <c r="BH109" s="6">
        <v>0</v>
      </c>
      <c r="BI109" s="6">
        <v>0</v>
      </c>
      <c r="BJ109" s="6">
        <v>0</v>
      </c>
      <c r="BK109" s="6">
        <v>0</v>
      </c>
      <c r="BL109" s="6">
        <v>0</v>
      </c>
      <c r="BM109" s="6">
        <v>0</v>
      </c>
      <c r="BN109" s="6">
        <v>0</v>
      </c>
      <c r="BO109" s="2">
        <f t="shared" si="6"/>
        <v>0</v>
      </c>
      <c r="BP109" s="26">
        <v>0.1</v>
      </c>
      <c r="BQ109" s="6">
        <f t="shared" si="7"/>
        <v>50</v>
      </c>
      <c r="BR109" s="6">
        <f t="shared" si="8"/>
        <v>50</v>
      </c>
      <c r="BS109" s="6">
        <f t="shared" si="9"/>
        <v>0</v>
      </c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</row>
    <row r="110" spans="1:91" ht="15.75" customHeight="1" x14ac:dyDescent="0.2">
      <c r="A110" s="29" t="s">
        <v>181</v>
      </c>
      <c r="B110" s="29" t="s">
        <v>50</v>
      </c>
      <c r="C110" s="6">
        <f t="shared" si="0"/>
        <v>200</v>
      </c>
      <c r="D110" s="6">
        <f t="shared" si="1"/>
        <v>200</v>
      </c>
      <c r="E110" s="6">
        <f t="shared" si="2"/>
        <v>0</v>
      </c>
      <c r="F110" s="2"/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  <c r="M110" s="26">
        <v>200</v>
      </c>
      <c r="N110" s="26">
        <v>200</v>
      </c>
      <c r="O110" s="6">
        <v>0</v>
      </c>
      <c r="P110" s="6">
        <v>0</v>
      </c>
      <c r="Q110" s="6">
        <v>0</v>
      </c>
      <c r="R110" s="6">
        <v>0</v>
      </c>
      <c r="S110" s="6">
        <v>0</v>
      </c>
      <c r="T110" s="6">
        <v>0</v>
      </c>
      <c r="U110" s="6">
        <v>0</v>
      </c>
      <c r="V110" s="6">
        <v>0</v>
      </c>
      <c r="W110" s="6">
        <v>0</v>
      </c>
      <c r="X110" s="6">
        <v>0</v>
      </c>
      <c r="Y110" s="6">
        <v>0</v>
      </c>
      <c r="Z110" s="6">
        <v>0</v>
      </c>
      <c r="AA110" s="6">
        <v>0</v>
      </c>
      <c r="AB110" s="6">
        <v>0</v>
      </c>
      <c r="AC110" s="6">
        <v>0</v>
      </c>
      <c r="AD110" s="6">
        <v>0</v>
      </c>
      <c r="AE110" s="6">
        <v>0</v>
      </c>
      <c r="AF110" s="6">
        <v>0</v>
      </c>
      <c r="AG110" s="6">
        <v>0</v>
      </c>
      <c r="AH110" s="6">
        <v>0</v>
      </c>
      <c r="AI110" s="6">
        <v>0</v>
      </c>
      <c r="AJ110" s="6">
        <v>0</v>
      </c>
      <c r="AK110" s="6">
        <v>0</v>
      </c>
      <c r="AL110" s="6">
        <v>0</v>
      </c>
      <c r="AM110" s="6">
        <v>0</v>
      </c>
      <c r="AN110" s="6">
        <v>0</v>
      </c>
      <c r="AO110" s="6">
        <v>0</v>
      </c>
      <c r="AP110" s="6">
        <v>0</v>
      </c>
      <c r="AQ110" s="6">
        <v>0</v>
      </c>
      <c r="AR110" s="6">
        <v>0</v>
      </c>
      <c r="AS110" s="6">
        <v>0</v>
      </c>
      <c r="AT110" s="6">
        <v>0</v>
      </c>
      <c r="AU110" s="6">
        <v>0</v>
      </c>
      <c r="AV110" s="6">
        <v>0</v>
      </c>
      <c r="AW110" s="6">
        <v>0</v>
      </c>
      <c r="AX110" s="6">
        <v>0</v>
      </c>
      <c r="AY110" s="6">
        <v>0</v>
      </c>
      <c r="AZ110" s="6">
        <v>0</v>
      </c>
      <c r="BA110" s="6">
        <v>0</v>
      </c>
      <c r="BB110" s="6">
        <v>0</v>
      </c>
      <c r="BC110" s="6">
        <v>0</v>
      </c>
      <c r="BD110" s="6">
        <v>0</v>
      </c>
      <c r="BE110" s="6">
        <v>0</v>
      </c>
      <c r="BF110" s="6">
        <v>0</v>
      </c>
      <c r="BG110" s="6">
        <v>0</v>
      </c>
      <c r="BH110" s="6">
        <v>0</v>
      </c>
      <c r="BI110" s="6">
        <v>0</v>
      </c>
      <c r="BJ110" s="6">
        <v>0</v>
      </c>
      <c r="BK110" s="6">
        <v>0</v>
      </c>
      <c r="BL110" s="6">
        <v>0</v>
      </c>
      <c r="BM110" s="6">
        <v>0</v>
      </c>
      <c r="BN110" s="6">
        <v>0</v>
      </c>
      <c r="BO110" s="2">
        <f t="shared" si="6"/>
        <v>0</v>
      </c>
      <c r="BP110" s="26">
        <v>2.5</v>
      </c>
      <c r="BQ110" s="6">
        <f t="shared" si="7"/>
        <v>500</v>
      </c>
      <c r="BR110" s="6">
        <f t="shared" si="8"/>
        <v>500</v>
      </c>
      <c r="BS110" s="6">
        <f t="shared" si="9"/>
        <v>0</v>
      </c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</row>
    <row r="111" spans="1:91" ht="15.75" customHeight="1" x14ac:dyDescent="0.2">
      <c r="A111" s="29" t="s">
        <v>182</v>
      </c>
      <c r="B111" s="29" t="s">
        <v>50</v>
      </c>
      <c r="C111" s="6">
        <f t="shared" si="0"/>
        <v>400</v>
      </c>
      <c r="D111" s="6">
        <f t="shared" si="1"/>
        <v>400</v>
      </c>
      <c r="E111" s="6">
        <f t="shared" si="2"/>
        <v>0</v>
      </c>
      <c r="F111" s="2"/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  <c r="M111" s="26">
        <v>400</v>
      </c>
      <c r="N111" s="26">
        <v>400</v>
      </c>
      <c r="O111" s="6">
        <v>0</v>
      </c>
      <c r="P111" s="6">
        <v>0</v>
      </c>
      <c r="Q111" s="6">
        <v>0</v>
      </c>
      <c r="R111" s="6">
        <v>0</v>
      </c>
      <c r="S111" s="6">
        <v>0</v>
      </c>
      <c r="T111" s="6">
        <v>0</v>
      </c>
      <c r="U111" s="6">
        <v>0</v>
      </c>
      <c r="V111" s="6">
        <v>0</v>
      </c>
      <c r="W111" s="6">
        <v>0</v>
      </c>
      <c r="X111" s="6">
        <v>0</v>
      </c>
      <c r="Y111" s="6">
        <v>0</v>
      </c>
      <c r="Z111" s="6">
        <v>0</v>
      </c>
      <c r="AA111" s="6">
        <v>0</v>
      </c>
      <c r="AB111" s="6">
        <v>0</v>
      </c>
      <c r="AC111" s="6">
        <v>0</v>
      </c>
      <c r="AD111" s="6">
        <v>0</v>
      </c>
      <c r="AE111" s="6">
        <v>0</v>
      </c>
      <c r="AF111" s="6">
        <v>0</v>
      </c>
      <c r="AG111" s="6">
        <v>0</v>
      </c>
      <c r="AH111" s="6">
        <v>0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  <c r="AN111" s="6">
        <v>0</v>
      </c>
      <c r="AO111" s="6">
        <v>0</v>
      </c>
      <c r="AP111" s="6">
        <v>0</v>
      </c>
      <c r="AQ111" s="6">
        <v>0</v>
      </c>
      <c r="AR111" s="6">
        <v>0</v>
      </c>
      <c r="AS111" s="6">
        <v>0</v>
      </c>
      <c r="AT111" s="6">
        <v>0</v>
      </c>
      <c r="AU111" s="6">
        <v>0</v>
      </c>
      <c r="AV111" s="6">
        <v>0</v>
      </c>
      <c r="AW111" s="6">
        <v>0</v>
      </c>
      <c r="AX111" s="6">
        <v>0</v>
      </c>
      <c r="AY111" s="6">
        <v>0</v>
      </c>
      <c r="AZ111" s="6">
        <v>0</v>
      </c>
      <c r="BA111" s="6">
        <v>0</v>
      </c>
      <c r="BB111" s="6">
        <v>0</v>
      </c>
      <c r="BC111" s="6">
        <v>0</v>
      </c>
      <c r="BD111" s="6">
        <v>0</v>
      </c>
      <c r="BE111" s="6">
        <v>0</v>
      </c>
      <c r="BF111" s="6">
        <v>0</v>
      </c>
      <c r="BG111" s="6">
        <v>0</v>
      </c>
      <c r="BH111" s="6">
        <v>0</v>
      </c>
      <c r="BI111" s="6">
        <v>0</v>
      </c>
      <c r="BJ111" s="6">
        <v>0</v>
      </c>
      <c r="BK111" s="6">
        <v>0</v>
      </c>
      <c r="BL111" s="6">
        <v>0</v>
      </c>
      <c r="BM111" s="6">
        <v>0</v>
      </c>
      <c r="BN111" s="6">
        <v>0</v>
      </c>
      <c r="BO111" s="2">
        <f t="shared" si="6"/>
        <v>0</v>
      </c>
      <c r="BP111" s="26">
        <v>0.2</v>
      </c>
      <c r="BQ111" s="6">
        <f t="shared" si="7"/>
        <v>80</v>
      </c>
      <c r="BR111" s="6">
        <f t="shared" si="8"/>
        <v>80</v>
      </c>
      <c r="BS111" s="6">
        <f t="shared" si="9"/>
        <v>0</v>
      </c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</row>
    <row r="112" spans="1:91" ht="15.75" customHeight="1" x14ac:dyDescent="0.2">
      <c r="A112" s="29" t="s">
        <v>183</v>
      </c>
      <c r="B112" s="29" t="s">
        <v>50</v>
      </c>
      <c r="C112" s="6">
        <f t="shared" si="0"/>
        <v>200</v>
      </c>
      <c r="D112" s="6">
        <f t="shared" si="1"/>
        <v>200</v>
      </c>
      <c r="E112" s="6">
        <f t="shared" si="2"/>
        <v>0</v>
      </c>
      <c r="F112" s="2"/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26">
        <v>200</v>
      </c>
      <c r="N112" s="26">
        <v>200</v>
      </c>
      <c r="O112" s="6">
        <v>0</v>
      </c>
      <c r="P112" s="6">
        <v>0</v>
      </c>
      <c r="Q112" s="6">
        <v>0</v>
      </c>
      <c r="R112" s="6">
        <v>0</v>
      </c>
      <c r="S112" s="6">
        <v>0</v>
      </c>
      <c r="T112" s="6">
        <v>0</v>
      </c>
      <c r="U112" s="6">
        <v>0</v>
      </c>
      <c r="V112" s="6">
        <v>0</v>
      </c>
      <c r="W112" s="6">
        <v>0</v>
      </c>
      <c r="X112" s="6">
        <v>0</v>
      </c>
      <c r="Y112" s="6">
        <v>0</v>
      </c>
      <c r="Z112" s="6">
        <v>0</v>
      </c>
      <c r="AA112" s="6">
        <v>0</v>
      </c>
      <c r="AB112" s="6">
        <v>0</v>
      </c>
      <c r="AC112" s="6">
        <v>0</v>
      </c>
      <c r="AD112" s="6">
        <v>0</v>
      </c>
      <c r="AE112" s="6">
        <v>0</v>
      </c>
      <c r="AF112" s="6">
        <v>0</v>
      </c>
      <c r="AG112" s="6">
        <v>0</v>
      </c>
      <c r="AH112" s="6">
        <v>0</v>
      </c>
      <c r="AI112" s="6">
        <v>0</v>
      </c>
      <c r="AJ112" s="6">
        <v>0</v>
      </c>
      <c r="AK112" s="6">
        <v>0</v>
      </c>
      <c r="AL112" s="6">
        <v>0</v>
      </c>
      <c r="AM112" s="6">
        <v>0</v>
      </c>
      <c r="AN112" s="6">
        <v>0</v>
      </c>
      <c r="AO112" s="6">
        <v>0</v>
      </c>
      <c r="AP112" s="6">
        <v>0</v>
      </c>
      <c r="AQ112" s="6">
        <v>0</v>
      </c>
      <c r="AR112" s="6">
        <v>0</v>
      </c>
      <c r="AS112" s="6">
        <v>0</v>
      </c>
      <c r="AT112" s="6">
        <v>0</v>
      </c>
      <c r="AU112" s="6">
        <v>0</v>
      </c>
      <c r="AV112" s="6">
        <v>0</v>
      </c>
      <c r="AW112" s="6">
        <v>0</v>
      </c>
      <c r="AX112" s="6">
        <v>0</v>
      </c>
      <c r="AY112" s="6">
        <v>0</v>
      </c>
      <c r="AZ112" s="6">
        <v>0</v>
      </c>
      <c r="BA112" s="6">
        <v>0</v>
      </c>
      <c r="BB112" s="6">
        <v>0</v>
      </c>
      <c r="BC112" s="6">
        <v>0</v>
      </c>
      <c r="BD112" s="6">
        <v>0</v>
      </c>
      <c r="BE112" s="6">
        <v>0</v>
      </c>
      <c r="BF112" s="6">
        <v>0</v>
      </c>
      <c r="BG112" s="6">
        <v>0</v>
      </c>
      <c r="BH112" s="6">
        <v>0</v>
      </c>
      <c r="BI112" s="6">
        <v>0</v>
      </c>
      <c r="BJ112" s="6">
        <v>0</v>
      </c>
      <c r="BK112" s="6">
        <v>0</v>
      </c>
      <c r="BL112" s="6">
        <v>0</v>
      </c>
      <c r="BM112" s="6">
        <v>0</v>
      </c>
      <c r="BN112" s="6">
        <v>0</v>
      </c>
      <c r="BO112" s="2">
        <f t="shared" si="6"/>
        <v>0</v>
      </c>
      <c r="BP112" s="26">
        <v>0.3</v>
      </c>
      <c r="BQ112" s="6">
        <f t="shared" si="7"/>
        <v>60</v>
      </c>
      <c r="BR112" s="6">
        <f t="shared" si="8"/>
        <v>60</v>
      </c>
      <c r="BS112" s="6">
        <f t="shared" si="9"/>
        <v>0</v>
      </c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</row>
    <row r="113" spans="1:91" ht="15.75" customHeight="1" x14ac:dyDescent="0.2">
      <c r="A113" s="29" t="s">
        <v>184</v>
      </c>
      <c r="B113" s="29" t="s">
        <v>50</v>
      </c>
      <c r="C113" s="6">
        <f t="shared" si="0"/>
        <v>300</v>
      </c>
      <c r="D113" s="6">
        <f t="shared" si="1"/>
        <v>300</v>
      </c>
      <c r="E113" s="6">
        <f t="shared" si="2"/>
        <v>0</v>
      </c>
      <c r="F113" s="2"/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26">
        <v>300</v>
      </c>
      <c r="N113" s="26">
        <v>300</v>
      </c>
      <c r="O113" s="6">
        <v>0</v>
      </c>
      <c r="P113" s="6">
        <v>0</v>
      </c>
      <c r="Q113" s="6">
        <v>0</v>
      </c>
      <c r="R113" s="6">
        <v>0</v>
      </c>
      <c r="S113" s="6">
        <v>0</v>
      </c>
      <c r="T113" s="6">
        <v>0</v>
      </c>
      <c r="U113" s="6">
        <v>0</v>
      </c>
      <c r="V113" s="6">
        <v>0</v>
      </c>
      <c r="W113" s="6">
        <v>0</v>
      </c>
      <c r="X113" s="6">
        <v>0</v>
      </c>
      <c r="Y113" s="6">
        <v>0</v>
      </c>
      <c r="Z113" s="6">
        <v>0</v>
      </c>
      <c r="AA113" s="6">
        <v>0</v>
      </c>
      <c r="AB113" s="6">
        <v>0</v>
      </c>
      <c r="AC113" s="6">
        <v>0</v>
      </c>
      <c r="AD113" s="6">
        <v>0</v>
      </c>
      <c r="AE113" s="6">
        <v>0</v>
      </c>
      <c r="AF113" s="6">
        <v>0</v>
      </c>
      <c r="AG113" s="6">
        <v>0</v>
      </c>
      <c r="AH113" s="6">
        <v>0</v>
      </c>
      <c r="AI113" s="6">
        <v>0</v>
      </c>
      <c r="AJ113" s="6">
        <v>0</v>
      </c>
      <c r="AK113" s="6">
        <v>0</v>
      </c>
      <c r="AL113" s="6">
        <v>0</v>
      </c>
      <c r="AM113" s="6">
        <v>0</v>
      </c>
      <c r="AN113" s="6">
        <v>0</v>
      </c>
      <c r="AO113" s="6">
        <v>0</v>
      </c>
      <c r="AP113" s="6">
        <v>0</v>
      </c>
      <c r="AQ113" s="6">
        <v>0</v>
      </c>
      <c r="AR113" s="6">
        <v>0</v>
      </c>
      <c r="AS113" s="6">
        <v>0</v>
      </c>
      <c r="AT113" s="6">
        <v>0</v>
      </c>
      <c r="AU113" s="6">
        <v>0</v>
      </c>
      <c r="AV113" s="6">
        <v>0</v>
      </c>
      <c r="AW113" s="6">
        <v>0</v>
      </c>
      <c r="AX113" s="6">
        <v>0</v>
      </c>
      <c r="AY113" s="6">
        <v>0</v>
      </c>
      <c r="AZ113" s="6">
        <v>0</v>
      </c>
      <c r="BA113" s="6">
        <v>0</v>
      </c>
      <c r="BB113" s="6">
        <v>0</v>
      </c>
      <c r="BC113" s="6">
        <v>0</v>
      </c>
      <c r="BD113" s="6">
        <v>0</v>
      </c>
      <c r="BE113" s="6">
        <v>0</v>
      </c>
      <c r="BF113" s="6">
        <v>0</v>
      </c>
      <c r="BG113" s="6">
        <v>0</v>
      </c>
      <c r="BH113" s="6">
        <v>0</v>
      </c>
      <c r="BI113" s="6">
        <v>0</v>
      </c>
      <c r="BJ113" s="6">
        <v>0</v>
      </c>
      <c r="BK113" s="6">
        <v>0</v>
      </c>
      <c r="BL113" s="6">
        <v>0</v>
      </c>
      <c r="BM113" s="6">
        <v>0</v>
      </c>
      <c r="BN113" s="6">
        <v>0</v>
      </c>
      <c r="BO113" s="2">
        <f t="shared" si="6"/>
        <v>0</v>
      </c>
      <c r="BP113" s="26">
        <v>1.5</v>
      </c>
      <c r="BQ113" s="6">
        <f t="shared" si="7"/>
        <v>450</v>
      </c>
      <c r="BR113" s="6">
        <f t="shared" si="8"/>
        <v>450</v>
      </c>
      <c r="BS113" s="6">
        <f t="shared" si="9"/>
        <v>0</v>
      </c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</row>
    <row r="114" spans="1:91" ht="15.75" customHeight="1" x14ac:dyDescent="0.2">
      <c r="A114" s="29" t="s">
        <v>185</v>
      </c>
      <c r="B114" s="29" t="s">
        <v>50</v>
      </c>
      <c r="C114" s="6">
        <f t="shared" si="0"/>
        <v>100</v>
      </c>
      <c r="D114" s="6">
        <f t="shared" si="1"/>
        <v>100</v>
      </c>
      <c r="E114" s="6">
        <f t="shared" si="2"/>
        <v>0</v>
      </c>
      <c r="F114" s="2"/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26">
        <v>100</v>
      </c>
      <c r="N114" s="26">
        <v>100</v>
      </c>
      <c r="O114" s="6">
        <v>0</v>
      </c>
      <c r="P114" s="6">
        <v>0</v>
      </c>
      <c r="Q114" s="6">
        <v>0</v>
      </c>
      <c r="R114" s="6">
        <v>0</v>
      </c>
      <c r="S114" s="6">
        <v>0</v>
      </c>
      <c r="T114" s="6">
        <v>0</v>
      </c>
      <c r="U114" s="6">
        <v>0</v>
      </c>
      <c r="V114" s="6">
        <v>0</v>
      </c>
      <c r="W114" s="6">
        <v>0</v>
      </c>
      <c r="X114" s="6">
        <v>0</v>
      </c>
      <c r="Y114" s="6">
        <v>0</v>
      </c>
      <c r="Z114" s="6">
        <v>0</v>
      </c>
      <c r="AA114" s="6">
        <v>0</v>
      </c>
      <c r="AB114" s="6">
        <v>0</v>
      </c>
      <c r="AC114" s="6">
        <v>0</v>
      </c>
      <c r="AD114" s="6">
        <v>0</v>
      </c>
      <c r="AE114" s="6">
        <v>0</v>
      </c>
      <c r="AF114" s="6">
        <v>0</v>
      </c>
      <c r="AG114" s="6">
        <v>0</v>
      </c>
      <c r="AH114" s="6">
        <v>0</v>
      </c>
      <c r="AI114" s="6">
        <v>0</v>
      </c>
      <c r="AJ114" s="6">
        <v>0</v>
      </c>
      <c r="AK114" s="6">
        <v>0</v>
      </c>
      <c r="AL114" s="6">
        <v>0</v>
      </c>
      <c r="AM114" s="6">
        <v>0</v>
      </c>
      <c r="AN114" s="6">
        <v>0</v>
      </c>
      <c r="AO114" s="6">
        <v>0</v>
      </c>
      <c r="AP114" s="6">
        <v>0</v>
      </c>
      <c r="AQ114" s="6">
        <v>0</v>
      </c>
      <c r="AR114" s="6">
        <v>0</v>
      </c>
      <c r="AS114" s="6">
        <v>0</v>
      </c>
      <c r="AT114" s="6">
        <v>0</v>
      </c>
      <c r="AU114" s="6">
        <v>0</v>
      </c>
      <c r="AV114" s="6">
        <v>0</v>
      </c>
      <c r="AW114" s="6">
        <v>0</v>
      </c>
      <c r="AX114" s="6">
        <v>0</v>
      </c>
      <c r="AY114" s="6">
        <v>0</v>
      </c>
      <c r="AZ114" s="6">
        <v>0</v>
      </c>
      <c r="BA114" s="6">
        <v>0</v>
      </c>
      <c r="BB114" s="6">
        <v>0</v>
      </c>
      <c r="BC114" s="6">
        <v>0</v>
      </c>
      <c r="BD114" s="6">
        <v>0</v>
      </c>
      <c r="BE114" s="6">
        <v>0</v>
      </c>
      <c r="BF114" s="6">
        <v>0</v>
      </c>
      <c r="BG114" s="6">
        <v>0</v>
      </c>
      <c r="BH114" s="6">
        <v>0</v>
      </c>
      <c r="BI114" s="6">
        <v>0</v>
      </c>
      <c r="BJ114" s="6">
        <v>0</v>
      </c>
      <c r="BK114" s="6">
        <v>0</v>
      </c>
      <c r="BL114" s="6">
        <v>0</v>
      </c>
      <c r="BM114" s="6">
        <v>0</v>
      </c>
      <c r="BN114" s="6">
        <v>0</v>
      </c>
      <c r="BO114" s="2">
        <f t="shared" si="6"/>
        <v>0</v>
      </c>
      <c r="BP114" s="26">
        <v>1.5</v>
      </c>
      <c r="BQ114" s="6">
        <f t="shared" si="7"/>
        <v>150</v>
      </c>
      <c r="BR114" s="6">
        <f t="shared" si="8"/>
        <v>150</v>
      </c>
      <c r="BS114" s="6">
        <f t="shared" si="9"/>
        <v>0</v>
      </c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</row>
    <row r="115" spans="1:91" ht="15.75" customHeight="1" x14ac:dyDescent="0.2">
      <c r="A115" s="29"/>
      <c r="B115" s="29"/>
      <c r="C115" s="6"/>
      <c r="D115" s="6"/>
      <c r="E115" s="6"/>
      <c r="F115" s="2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2"/>
      <c r="BP115" s="2"/>
      <c r="BQ115" s="6"/>
      <c r="BR115" s="6"/>
      <c r="BS115" s="6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</row>
    <row r="116" spans="1:91" ht="15.75" customHeight="1" x14ac:dyDescent="0.2">
      <c r="A116" s="29"/>
      <c r="B116" s="29"/>
      <c r="C116" s="6"/>
      <c r="D116" s="6"/>
      <c r="E116" s="6"/>
      <c r="F116" s="2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2"/>
      <c r="BP116" s="2"/>
      <c r="BQ116" s="6"/>
      <c r="BR116" s="6"/>
      <c r="BS116" s="6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</row>
    <row r="117" spans="1:91" ht="15.75" customHeight="1" x14ac:dyDescent="0.2">
      <c r="A117" s="29"/>
      <c r="B117" s="29"/>
      <c r="C117" s="6"/>
      <c r="D117" s="6"/>
      <c r="E117" s="6"/>
      <c r="F117" s="2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2"/>
      <c r="BP117" s="2"/>
      <c r="BQ117" s="6"/>
      <c r="BR117" s="6"/>
      <c r="BS117" s="6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</row>
    <row r="118" spans="1:91" ht="15.75" customHeight="1" x14ac:dyDescent="0.2">
      <c r="A118" s="29"/>
      <c r="B118" s="29"/>
      <c r="C118" s="6"/>
      <c r="D118" s="6"/>
      <c r="E118" s="6"/>
      <c r="F118" s="2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2"/>
      <c r="BP118" s="2"/>
      <c r="BQ118" s="6"/>
      <c r="BR118" s="6"/>
      <c r="BS118" s="6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</row>
    <row r="119" spans="1:91" ht="15.75" customHeight="1" x14ac:dyDescent="0.2">
      <c r="A119" s="29"/>
      <c r="B119" s="29"/>
      <c r="C119" s="6"/>
      <c r="D119" s="6"/>
      <c r="E119" s="6"/>
      <c r="F119" s="2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2"/>
      <c r="BP119" s="2"/>
      <c r="BQ119" s="6"/>
      <c r="BR119" s="6"/>
      <c r="BS119" s="6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</row>
    <row r="120" spans="1:91" ht="15.75" customHeight="1" x14ac:dyDescent="0.2">
      <c r="A120" s="29"/>
      <c r="B120" s="29"/>
      <c r="C120" s="6"/>
      <c r="D120" s="6"/>
      <c r="E120" s="6"/>
      <c r="F120" s="2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2"/>
      <c r="BP120" s="2"/>
      <c r="BQ120" s="6"/>
      <c r="BR120" s="6"/>
      <c r="BS120" s="6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</row>
    <row r="121" spans="1:91" ht="15.75" customHeight="1" x14ac:dyDescent="0.2">
      <c r="A121" s="29"/>
      <c r="B121" s="29"/>
      <c r="C121" s="6"/>
      <c r="D121" s="6"/>
      <c r="E121" s="6"/>
      <c r="F121" s="2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2"/>
      <c r="BP121" s="2"/>
      <c r="BQ121" s="6"/>
      <c r="BR121" s="6"/>
      <c r="BS121" s="6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</row>
    <row r="122" spans="1:91" ht="15.75" customHeight="1" x14ac:dyDescent="0.2">
      <c r="A122" s="29"/>
      <c r="B122" s="29"/>
      <c r="C122" s="6"/>
      <c r="D122" s="6"/>
      <c r="E122" s="6"/>
      <c r="F122" s="2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2"/>
      <c r="BP122" s="2"/>
      <c r="BQ122" s="6"/>
      <c r="BR122" s="6"/>
      <c r="BS122" s="6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</row>
    <row r="123" spans="1:91" ht="15.75" customHeight="1" x14ac:dyDescent="0.2">
      <c r="A123" s="29"/>
      <c r="B123" s="29"/>
      <c r="C123" s="6"/>
      <c r="D123" s="6"/>
      <c r="E123" s="6"/>
      <c r="F123" s="2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2"/>
      <c r="BP123" s="2"/>
      <c r="BQ123" s="6"/>
      <c r="BR123" s="6"/>
      <c r="BS123" s="6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</row>
    <row r="124" spans="1:91" ht="15.75" customHeight="1" x14ac:dyDescent="0.2">
      <c r="A124" s="29"/>
      <c r="B124" s="29"/>
      <c r="C124" s="6"/>
      <c r="D124" s="6"/>
      <c r="E124" s="6"/>
      <c r="F124" s="2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2"/>
      <c r="BP124" s="2"/>
      <c r="BQ124" s="6"/>
      <c r="BR124" s="6"/>
      <c r="BS124" s="6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</row>
    <row r="125" spans="1:91" ht="15.75" customHeight="1" x14ac:dyDescent="0.2">
      <c r="A125" s="29"/>
      <c r="B125" s="29"/>
      <c r="C125" s="6"/>
      <c r="D125" s="6"/>
      <c r="E125" s="6"/>
      <c r="F125" s="2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2"/>
      <c r="BP125" s="2"/>
      <c r="BQ125" s="6"/>
      <c r="BR125" s="6"/>
      <c r="BS125" s="6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</row>
    <row r="126" spans="1:91" ht="15.75" customHeight="1" x14ac:dyDescent="0.2">
      <c r="A126" s="29"/>
      <c r="B126" s="29"/>
      <c r="C126" s="6"/>
      <c r="D126" s="6"/>
      <c r="E126" s="6"/>
      <c r="F126" s="2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2"/>
      <c r="BP126" s="2"/>
      <c r="BQ126" s="6"/>
      <c r="BR126" s="6"/>
      <c r="BS126" s="6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</row>
    <row r="127" spans="1:91" ht="15.75" customHeight="1" x14ac:dyDescent="0.2">
      <c r="A127" s="29"/>
      <c r="B127" s="29"/>
      <c r="C127" s="6"/>
      <c r="D127" s="6"/>
      <c r="E127" s="6"/>
      <c r="F127" s="2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2"/>
      <c r="BP127" s="2"/>
      <c r="BQ127" s="6"/>
      <c r="BR127" s="6"/>
      <c r="BS127" s="6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</row>
    <row r="128" spans="1:91" ht="15.75" customHeight="1" x14ac:dyDescent="0.2">
      <c r="A128" s="29"/>
      <c r="B128" s="29"/>
      <c r="C128" s="6"/>
      <c r="D128" s="6"/>
      <c r="E128" s="6"/>
      <c r="F128" s="2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2"/>
      <c r="BP128" s="2"/>
      <c r="BQ128" s="6"/>
      <c r="BR128" s="6"/>
      <c r="BS128" s="6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</row>
    <row r="129" spans="1:91" ht="15.75" customHeight="1" x14ac:dyDescent="0.2">
      <c r="A129" s="29"/>
      <c r="B129" s="29"/>
      <c r="C129" s="6"/>
      <c r="D129" s="6"/>
      <c r="E129" s="6"/>
      <c r="F129" s="2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2"/>
      <c r="BP129" s="2"/>
      <c r="BQ129" s="6"/>
      <c r="BR129" s="6"/>
      <c r="BS129" s="6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</row>
    <row r="130" spans="1:91" ht="15.75" customHeight="1" x14ac:dyDescent="0.2">
      <c r="A130" s="2"/>
      <c r="B130" s="2"/>
      <c r="C130" s="6"/>
      <c r="D130" s="6"/>
      <c r="E130" s="6"/>
      <c r="F130" s="2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2"/>
      <c r="BP130" s="2"/>
      <c r="BQ130" s="2">
        <f t="shared" ref="BQ130:BS130" si="13">SUM(BQ3:BQ129)</f>
        <v>11950199.93</v>
      </c>
      <c r="BR130" s="2">
        <f t="shared" si="13"/>
        <v>230342.43</v>
      </c>
      <c r="BS130" s="2">
        <f t="shared" si="13"/>
        <v>11719857.5</v>
      </c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</row>
    <row r="131" spans="1:91" ht="15.75" customHeight="1" x14ac:dyDescent="0.2">
      <c r="A131" s="2"/>
      <c r="B131" s="2"/>
      <c r="C131" s="2"/>
      <c r="D131" s="6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6"/>
      <c r="Y131" s="6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</row>
    <row r="132" spans="1:91" ht="15.75" customHeight="1" x14ac:dyDescent="0.2">
      <c r="A132" s="2"/>
      <c r="B132" s="2"/>
      <c r="C132" s="2"/>
      <c r="D132" s="6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6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</row>
    <row r="133" spans="1:91" ht="15.75" customHeight="1" x14ac:dyDescent="0.2">
      <c r="A133" s="2"/>
      <c r="B133" s="2"/>
      <c r="C133" s="2"/>
      <c r="D133" s="6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</row>
    <row r="134" spans="1:91" ht="15.75" customHeight="1" x14ac:dyDescent="0.2">
      <c r="A134" s="2"/>
      <c r="B134" s="2"/>
      <c r="C134" s="2"/>
      <c r="D134" s="6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</row>
    <row r="135" spans="1:91" ht="15.75" customHeight="1" x14ac:dyDescent="0.2">
      <c r="A135" s="2"/>
      <c r="B135" s="2"/>
      <c r="C135" s="2"/>
      <c r="D135" s="6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</row>
    <row r="136" spans="1:91" ht="15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</row>
    <row r="137" spans="1:91" ht="15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</row>
    <row r="138" spans="1:91" ht="15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</row>
    <row r="139" spans="1:91" ht="15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</row>
    <row r="140" spans="1:91" ht="15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</row>
    <row r="141" spans="1:91" ht="15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</row>
    <row r="142" spans="1:91" ht="15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</row>
    <row r="143" spans="1:91" ht="15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</row>
    <row r="144" spans="1:91" ht="15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</row>
    <row r="145" spans="1:91" ht="15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</row>
    <row r="146" spans="1:91" ht="15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</row>
    <row r="147" spans="1:91" ht="15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</row>
    <row r="148" spans="1:91" ht="15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</row>
    <row r="149" spans="1:91" ht="15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</row>
    <row r="150" spans="1:91" ht="15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</row>
    <row r="151" spans="1:91" ht="15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</row>
    <row r="152" spans="1:91" ht="15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</row>
    <row r="153" spans="1:91" ht="15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</row>
    <row r="154" spans="1:91" ht="15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</row>
    <row r="155" spans="1:91" ht="15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</row>
    <row r="156" spans="1:91" ht="15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</row>
    <row r="157" spans="1:91" ht="15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</row>
    <row r="158" spans="1:91" ht="15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</row>
    <row r="159" spans="1:91" ht="15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</row>
    <row r="160" spans="1:91" ht="15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</row>
    <row r="161" spans="1:91" ht="15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</row>
    <row r="162" spans="1:91" ht="15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</row>
    <row r="163" spans="1:91" ht="15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</row>
    <row r="164" spans="1:91" ht="15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</row>
    <row r="165" spans="1:91" ht="15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</row>
    <row r="166" spans="1:91" ht="15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</row>
    <row r="167" spans="1:91" ht="15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</row>
    <row r="168" spans="1:91" ht="15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</row>
    <row r="169" spans="1:91" ht="15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</row>
    <row r="170" spans="1:91" ht="15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</row>
    <row r="171" spans="1:91" ht="15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</row>
    <row r="172" spans="1:91" ht="15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</row>
    <row r="173" spans="1:91" ht="15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</row>
    <row r="174" spans="1:91" ht="15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</row>
    <row r="175" spans="1:91" ht="15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</row>
    <row r="176" spans="1:91" ht="15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</row>
    <row r="177" spans="1:91" ht="15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</row>
    <row r="178" spans="1:91" ht="15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</row>
    <row r="179" spans="1:91" ht="15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</row>
    <row r="180" spans="1:91" ht="15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</row>
    <row r="181" spans="1:91" ht="15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</row>
    <row r="182" spans="1:91" ht="15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</row>
    <row r="183" spans="1:91" ht="15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</row>
    <row r="184" spans="1:91" ht="15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</row>
    <row r="185" spans="1:91" ht="15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</row>
    <row r="186" spans="1:91" ht="15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</row>
    <row r="187" spans="1:91" ht="15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</row>
    <row r="188" spans="1:91" ht="15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</row>
    <row r="189" spans="1:91" ht="15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</row>
    <row r="190" spans="1:91" ht="15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</row>
    <row r="191" spans="1:91" ht="15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</row>
    <row r="192" spans="1:91" ht="15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</row>
    <row r="193" spans="1:91" ht="15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</row>
    <row r="194" spans="1:91" ht="15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</row>
    <row r="195" spans="1:91" ht="15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</row>
    <row r="196" spans="1:91" ht="15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</row>
    <row r="197" spans="1:91" ht="15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</row>
    <row r="198" spans="1:91" ht="15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</row>
    <row r="199" spans="1:91" ht="15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</row>
    <row r="200" spans="1:91" ht="15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</row>
    <row r="201" spans="1:91" ht="15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</row>
    <row r="202" spans="1:91" ht="15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</row>
    <row r="203" spans="1:91" ht="15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</row>
    <row r="204" spans="1:91" ht="15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</row>
    <row r="205" spans="1:91" ht="15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</row>
    <row r="206" spans="1:91" ht="15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</row>
    <row r="207" spans="1:91" ht="15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</row>
    <row r="208" spans="1:91" ht="15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</row>
    <row r="209" spans="1:91" ht="15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</row>
    <row r="210" spans="1:91" ht="15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</row>
    <row r="211" spans="1:91" ht="15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</row>
    <row r="212" spans="1:91" ht="15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</row>
    <row r="213" spans="1:91" ht="15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</row>
    <row r="214" spans="1:91" ht="15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</row>
    <row r="215" spans="1:91" ht="15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</row>
    <row r="216" spans="1:91" ht="15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</row>
    <row r="217" spans="1:91" ht="15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</row>
    <row r="218" spans="1:91" ht="15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</row>
    <row r="219" spans="1:91" ht="15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</row>
    <row r="220" spans="1:91" ht="15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</row>
    <row r="221" spans="1:91" ht="15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</row>
    <row r="222" spans="1:91" ht="15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</row>
    <row r="223" spans="1:91" ht="15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</row>
    <row r="224" spans="1:91" ht="15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</row>
    <row r="225" spans="1:91" ht="15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</row>
    <row r="226" spans="1:91" ht="15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</row>
    <row r="227" spans="1:91" ht="15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</row>
    <row r="228" spans="1:91" ht="15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</row>
    <row r="229" spans="1:91" ht="15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</row>
    <row r="230" spans="1:91" ht="15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</row>
    <row r="231" spans="1:91" ht="15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</row>
    <row r="232" spans="1:91" ht="15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</row>
    <row r="233" spans="1:91" ht="15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</row>
    <row r="234" spans="1:91" ht="15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</row>
    <row r="235" spans="1:91" ht="15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</row>
    <row r="236" spans="1:91" ht="15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</row>
    <row r="237" spans="1:91" ht="15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</row>
    <row r="238" spans="1:91" ht="15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</row>
    <row r="239" spans="1:91" ht="15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</row>
    <row r="240" spans="1:91" ht="15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</row>
    <row r="241" spans="1:91" ht="15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</row>
    <row r="242" spans="1:91" ht="15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</row>
    <row r="243" spans="1:91" ht="15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</row>
    <row r="244" spans="1:91" ht="15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</row>
    <row r="245" spans="1:91" ht="15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</row>
    <row r="246" spans="1:91" ht="15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</row>
    <row r="247" spans="1:91" ht="15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</row>
    <row r="248" spans="1:91" ht="15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</row>
    <row r="249" spans="1:91" ht="15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</row>
    <row r="250" spans="1:91" ht="15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</row>
    <row r="251" spans="1:91" ht="15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</row>
    <row r="252" spans="1:91" ht="15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</row>
    <row r="253" spans="1:91" ht="15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</row>
    <row r="254" spans="1:91" ht="15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</row>
    <row r="255" spans="1:91" ht="15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</row>
    <row r="256" spans="1:91" ht="15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</row>
    <row r="257" spans="1:91" ht="15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</row>
    <row r="258" spans="1:91" ht="15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</row>
    <row r="259" spans="1:91" ht="15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</row>
    <row r="260" spans="1:91" ht="15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</row>
    <row r="261" spans="1:91" ht="15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</row>
    <row r="262" spans="1:91" ht="15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</row>
    <row r="263" spans="1:91" ht="15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</row>
    <row r="264" spans="1:91" ht="15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</row>
    <row r="265" spans="1:91" ht="15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</row>
    <row r="266" spans="1:91" ht="15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</row>
    <row r="267" spans="1:91" ht="15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</row>
    <row r="268" spans="1:91" ht="15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</row>
    <row r="269" spans="1:91" ht="15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</row>
    <row r="270" spans="1:91" ht="15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</row>
    <row r="271" spans="1:91" ht="15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</row>
    <row r="272" spans="1:91" ht="15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</row>
    <row r="273" spans="1:91" ht="15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</row>
    <row r="274" spans="1:91" ht="15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</row>
    <row r="275" spans="1:91" ht="15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</row>
    <row r="276" spans="1:91" ht="15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</row>
    <row r="277" spans="1:91" ht="15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</row>
    <row r="278" spans="1:91" ht="15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</row>
    <row r="279" spans="1:91" ht="15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</row>
    <row r="280" spans="1:91" ht="15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</row>
    <row r="281" spans="1:91" ht="15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</row>
    <row r="282" spans="1:91" ht="15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</row>
    <row r="283" spans="1:91" ht="15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</row>
    <row r="284" spans="1:91" ht="15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</row>
    <row r="285" spans="1:91" ht="15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</row>
    <row r="286" spans="1:91" ht="15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</row>
    <row r="287" spans="1:91" ht="15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</row>
    <row r="288" spans="1:91" ht="15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</row>
    <row r="289" spans="1:91" ht="15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</row>
    <row r="290" spans="1:91" ht="15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</row>
    <row r="291" spans="1:91" ht="15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</row>
    <row r="292" spans="1:91" ht="15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</row>
    <row r="293" spans="1:91" ht="15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</row>
    <row r="294" spans="1:91" ht="15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</row>
    <row r="295" spans="1:91" ht="15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</row>
    <row r="296" spans="1:91" ht="15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</row>
    <row r="297" spans="1:91" ht="15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</row>
    <row r="298" spans="1:91" ht="15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</row>
    <row r="299" spans="1:91" ht="15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</row>
    <row r="300" spans="1:91" ht="15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</row>
    <row r="301" spans="1:91" ht="15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</row>
    <row r="302" spans="1:91" ht="15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</row>
    <row r="303" spans="1:91" ht="15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</row>
    <row r="304" spans="1:91" ht="15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</row>
    <row r="305" spans="1:91" ht="15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</row>
    <row r="306" spans="1:91" ht="15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</row>
    <row r="307" spans="1:91" ht="15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</row>
    <row r="308" spans="1:91" ht="15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</row>
    <row r="309" spans="1:91" ht="15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</row>
    <row r="310" spans="1:91" ht="15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</row>
    <row r="311" spans="1:91" ht="15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</row>
    <row r="312" spans="1:91" ht="15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</row>
    <row r="313" spans="1:91" ht="15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</row>
    <row r="314" spans="1:91" ht="15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</row>
    <row r="315" spans="1:91" ht="15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</row>
    <row r="316" spans="1:91" ht="15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</row>
    <row r="317" spans="1:91" ht="15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</row>
    <row r="318" spans="1:91" ht="15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</row>
    <row r="319" spans="1:91" ht="15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</row>
    <row r="320" spans="1:91" ht="15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</row>
    <row r="321" spans="1:91" ht="15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</row>
    <row r="322" spans="1:91" ht="15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</row>
    <row r="323" spans="1:91" ht="15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</row>
    <row r="324" spans="1:91" ht="15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</row>
    <row r="325" spans="1:91" ht="15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</row>
    <row r="326" spans="1:91" ht="15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</row>
    <row r="327" spans="1:91" ht="15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</row>
    <row r="328" spans="1:91" ht="15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</row>
    <row r="329" spans="1:91" ht="15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</row>
    <row r="330" spans="1:91" ht="15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</row>
    <row r="331" spans="1:91" ht="15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</row>
    <row r="332" spans="1:91" ht="15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</row>
    <row r="333" spans="1:91" ht="15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</row>
    <row r="334" spans="1:91" ht="15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</row>
    <row r="335" spans="1:91" ht="15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</row>
    <row r="336" spans="1:91" ht="15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</row>
    <row r="337" spans="1:91" ht="15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</row>
    <row r="338" spans="1:91" ht="15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</row>
    <row r="339" spans="1:91" ht="15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</row>
    <row r="340" spans="1:91" ht="15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</row>
    <row r="341" spans="1:91" ht="15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</row>
    <row r="342" spans="1:91" ht="15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</row>
    <row r="343" spans="1:91" ht="15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</row>
    <row r="344" spans="1:91" ht="15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</row>
    <row r="345" spans="1:91" ht="15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</row>
    <row r="346" spans="1:91" ht="15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</row>
    <row r="347" spans="1:91" ht="15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</row>
    <row r="348" spans="1:91" ht="15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</row>
    <row r="349" spans="1:91" ht="15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</row>
    <row r="350" spans="1:91" ht="15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</row>
    <row r="351" spans="1:91" ht="15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</row>
    <row r="352" spans="1:91" ht="15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</row>
    <row r="353" spans="1:91" ht="15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</row>
    <row r="354" spans="1:91" ht="15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</row>
    <row r="355" spans="1:91" ht="15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</row>
    <row r="356" spans="1:91" ht="15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</row>
    <row r="357" spans="1:91" ht="15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</row>
    <row r="358" spans="1:91" ht="15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</row>
    <row r="359" spans="1:91" ht="15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</row>
    <row r="360" spans="1:91" ht="15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</row>
    <row r="361" spans="1:91" ht="15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</row>
    <row r="362" spans="1:91" ht="15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</row>
    <row r="363" spans="1:91" ht="15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</row>
    <row r="364" spans="1:91" ht="15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</row>
    <row r="365" spans="1:91" ht="15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</row>
    <row r="366" spans="1:91" ht="15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</row>
    <row r="367" spans="1:91" ht="15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</row>
    <row r="368" spans="1:91" ht="15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</row>
    <row r="369" spans="1:91" ht="15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</row>
    <row r="370" spans="1:91" ht="15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</row>
    <row r="371" spans="1:91" ht="15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</row>
    <row r="372" spans="1:91" ht="15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</row>
    <row r="373" spans="1:91" ht="15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</row>
    <row r="374" spans="1:91" ht="15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</row>
    <row r="375" spans="1:91" ht="15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</row>
    <row r="376" spans="1:91" ht="15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</row>
    <row r="377" spans="1:91" ht="15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</row>
    <row r="378" spans="1:91" ht="15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</row>
    <row r="379" spans="1:91" ht="15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</row>
    <row r="380" spans="1:91" ht="15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</row>
    <row r="381" spans="1:91" ht="15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</row>
    <row r="382" spans="1:91" ht="15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</row>
    <row r="383" spans="1:91" ht="15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</row>
    <row r="384" spans="1:91" ht="15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</row>
    <row r="385" spans="1:91" ht="15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</row>
    <row r="386" spans="1:91" ht="15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</row>
    <row r="387" spans="1:91" ht="15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</row>
    <row r="388" spans="1:91" ht="15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</row>
    <row r="389" spans="1:91" ht="15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</row>
    <row r="390" spans="1:91" ht="15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</row>
    <row r="391" spans="1:91" ht="15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</row>
    <row r="392" spans="1:91" ht="15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</row>
    <row r="393" spans="1:91" ht="15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</row>
    <row r="394" spans="1:91" ht="15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</row>
    <row r="395" spans="1:91" ht="15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</row>
    <row r="396" spans="1:91" ht="15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</row>
    <row r="397" spans="1:91" ht="15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</row>
    <row r="398" spans="1:91" ht="15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</row>
    <row r="399" spans="1:91" ht="15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</row>
    <row r="400" spans="1:91" ht="15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</row>
    <row r="401" spans="1:91" ht="15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</row>
    <row r="402" spans="1:91" ht="15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</row>
    <row r="403" spans="1:91" ht="15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</row>
    <row r="404" spans="1:91" ht="15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</row>
    <row r="405" spans="1:91" ht="15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</row>
    <row r="406" spans="1:91" ht="15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</row>
    <row r="407" spans="1:91" ht="15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</row>
    <row r="408" spans="1:91" ht="15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</row>
    <row r="409" spans="1:91" ht="15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</row>
    <row r="410" spans="1:91" ht="15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</row>
    <row r="411" spans="1:91" ht="15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</row>
    <row r="412" spans="1:91" ht="15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</row>
    <row r="413" spans="1:91" ht="15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</row>
    <row r="414" spans="1:91" ht="15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</row>
    <row r="415" spans="1:91" ht="15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</row>
    <row r="416" spans="1:91" ht="15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</row>
    <row r="417" spans="1:91" ht="15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</row>
    <row r="418" spans="1:91" ht="15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</row>
    <row r="419" spans="1:91" ht="15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</row>
    <row r="420" spans="1:91" ht="15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</row>
    <row r="421" spans="1:91" ht="15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</row>
    <row r="422" spans="1:91" ht="15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</row>
    <row r="423" spans="1:91" ht="15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</row>
    <row r="424" spans="1:91" ht="15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</row>
    <row r="425" spans="1:91" ht="15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</row>
    <row r="426" spans="1:91" ht="15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</row>
    <row r="427" spans="1:91" ht="15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</row>
    <row r="428" spans="1:91" ht="15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</row>
    <row r="429" spans="1:91" ht="15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</row>
    <row r="430" spans="1:91" ht="15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</row>
    <row r="431" spans="1:91" ht="15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</row>
    <row r="432" spans="1:91" ht="15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</row>
    <row r="433" spans="1:91" ht="15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</row>
    <row r="434" spans="1:91" ht="15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</row>
    <row r="435" spans="1:91" ht="15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</row>
    <row r="436" spans="1:91" ht="15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</row>
    <row r="437" spans="1:91" ht="15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</row>
    <row r="438" spans="1:91" ht="15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</row>
    <row r="439" spans="1:91" ht="15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</row>
    <row r="440" spans="1:91" ht="15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</row>
    <row r="441" spans="1:91" ht="15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</row>
    <row r="442" spans="1:91" ht="15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</row>
    <row r="443" spans="1:91" ht="15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</row>
    <row r="444" spans="1:91" ht="15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</row>
    <row r="445" spans="1:91" ht="15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</row>
    <row r="446" spans="1:91" ht="15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</row>
    <row r="447" spans="1:91" ht="15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</row>
    <row r="448" spans="1:91" ht="15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</row>
    <row r="449" spans="1:91" ht="15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</row>
    <row r="450" spans="1:91" ht="15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</row>
    <row r="451" spans="1:91" ht="15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</row>
    <row r="452" spans="1:91" ht="15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</row>
    <row r="453" spans="1:91" ht="15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</row>
    <row r="454" spans="1:91" ht="15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</row>
    <row r="455" spans="1:91" ht="15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</row>
    <row r="456" spans="1:91" ht="15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</row>
    <row r="457" spans="1:91" ht="15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</row>
    <row r="458" spans="1:91" ht="15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</row>
    <row r="459" spans="1:91" ht="15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</row>
    <row r="460" spans="1:91" ht="15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</row>
    <row r="461" spans="1:91" ht="15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</row>
    <row r="462" spans="1:91" ht="15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</row>
    <row r="463" spans="1:91" ht="15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</row>
    <row r="464" spans="1:91" ht="15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</row>
    <row r="465" spans="1:91" ht="15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</row>
    <row r="466" spans="1:91" ht="15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</row>
    <row r="467" spans="1:91" ht="15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</row>
    <row r="468" spans="1:91" ht="15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</row>
    <row r="469" spans="1:91" ht="15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</row>
    <row r="470" spans="1:91" ht="15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</row>
    <row r="471" spans="1:91" ht="15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</row>
    <row r="472" spans="1:91" ht="15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</row>
    <row r="473" spans="1:91" ht="15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</row>
    <row r="474" spans="1:91" ht="15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</row>
    <row r="475" spans="1:91" ht="15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</row>
    <row r="476" spans="1:91" ht="15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</row>
    <row r="477" spans="1:91" ht="15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</row>
    <row r="478" spans="1:91" ht="15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</row>
    <row r="479" spans="1:91" ht="15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</row>
    <row r="480" spans="1:91" ht="15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</row>
    <row r="481" spans="1:91" ht="15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</row>
    <row r="482" spans="1:91" ht="15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</row>
    <row r="483" spans="1:91" ht="15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</row>
    <row r="484" spans="1:91" ht="15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</row>
    <row r="485" spans="1:91" ht="15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</row>
    <row r="486" spans="1:91" ht="15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</row>
    <row r="487" spans="1:91" ht="15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</row>
    <row r="488" spans="1:91" ht="15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</row>
    <row r="489" spans="1:91" ht="15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</row>
    <row r="490" spans="1:91" ht="15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</row>
    <row r="491" spans="1:91" ht="15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</row>
    <row r="492" spans="1:91" ht="15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</row>
    <row r="493" spans="1:91" ht="15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</row>
    <row r="494" spans="1:91" ht="15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</row>
    <row r="495" spans="1:91" ht="15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</row>
    <row r="496" spans="1:91" ht="15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</row>
    <row r="497" spans="1:91" ht="15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</row>
    <row r="498" spans="1:91" ht="15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</row>
    <row r="499" spans="1:91" ht="15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</row>
    <row r="500" spans="1:91" ht="15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</row>
    <row r="501" spans="1:91" ht="15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</row>
    <row r="502" spans="1:91" ht="15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</row>
    <row r="503" spans="1:91" ht="15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</row>
    <row r="504" spans="1:91" ht="15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</row>
    <row r="505" spans="1:91" ht="15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</row>
    <row r="506" spans="1:91" ht="15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</row>
    <row r="507" spans="1:91" ht="15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</row>
    <row r="508" spans="1:91" ht="15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</row>
    <row r="509" spans="1:91" ht="15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</row>
    <row r="510" spans="1:91" ht="15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</row>
    <row r="511" spans="1:91" ht="15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</row>
    <row r="512" spans="1:91" ht="15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</row>
    <row r="513" spans="1:91" ht="15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</row>
    <row r="514" spans="1:91" ht="15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</row>
    <row r="515" spans="1:91" ht="15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</row>
    <row r="516" spans="1:91" ht="15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</row>
    <row r="517" spans="1:91" ht="15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</row>
    <row r="518" spans="1:91" ht="15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</row>
    <row r="519" spans="1:91" ht="15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</row>
    <row r="520" spans="1:91" ht="15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</row>
    <row r="521" spans="1:91" ht="15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</row>
    <row r="522" spans="1:91" ht="15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</row>
    <row r="523" spans="1:91" ht="15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</row>
    <row r="524" spans="1:91" ht="15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</row>
    <row r="525" spans="1:91" ht="15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</row>
    <row r="526" spans="1:91" ht="15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</row>
    <row r="527" spans="1:91" ht="15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</row>
    <row r="528" spans="1:91" ht="15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</row>
    <row r="529" spans="1:91" ht="15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</row>
    <row r="530" spans="1:91" ht="15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</row>
    <row r="531" spans="1:91" ht="15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</row>
    <row r="532" spans="1:91" ht="15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</row>
    <row r="533" spans="1:91" ht="15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</row>
    <row r="534" spans="1:91" ht="15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</row>
    <row r="535" spans="1:91" ht="15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</row>
    <row r="536" spans="1:91" ht="15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</row>
    <row r="537" spans="1:91" ht="15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</row>
    <row r="538" spans="1:91" ht="15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</row>
    <row r="539" spans="1:91" ht="15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</row>
    <row r="540" spans="1:91" ht="15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</row>
    <row r="541" spans="1:91" ht="15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</row>
    <row r="542" spans="1:91" ht="15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</row>
    <row r="543" spans="1:91" ht="15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</row>
    <row r="544" spans="1:91" ht="15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</row>
    <row r="545" spans="1:91" ht="15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</row>
    <row r="546" spans="1:91" ht="15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</row>
    <row r="547" spans="1:91" ht="15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</row>
    <row r="548" spans="1:91" ht="15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</row>
    <row r="549" spans="1:91" ht="15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</row>
    <row r="550" spans="1:91" ht="15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</row>
    <row r="551" spans="1:91" ht="15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</row>
    <row r="552" spans="1:91" ht="15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</row>
    <row r="553" spans="1:91" ht="15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</row>
    <row r="554" spans="1:91" ht="15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</row>
    <row r="555" spans="1:91" ht="15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</row>
    <row r="556" spans="1:91" ht="15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</row>
    <row r="557" spans="1:91" ht="15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</row>
    <row r="558" spans="1:91" ht="15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</row>
    <row r="559" spans="1:91" ht="15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</row>
    <row r="560" spans="1:91" ht="15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</row>
    <row r="561" spans="1:91" ht="15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</row>
    <row r="562" spans="1:91" ht="15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</row>
    <row r="563" spans="1:91" ht="15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</row>
    <row r="564" spans="1:91" ht="15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</row>
    <row r="565" spans="1:91" ht="15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</row>
    <row r="566" spans="1:91" ht="15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</row>
    <row r="567" spans="1:91" ht="15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</row>
    <row r="568" spans="1:91" ht="15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</row>
    <row r="569" spans="1:91" ht="15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</row>
    <row r="570" spans="1:91" ht="15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</row>
    <row r="571" spans="1:91" ht="15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</row>
    <row r="572" spans="1:91" ht="15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</row>
    <row r="573" spans="1:91" ht="15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</row>
    <row r="574" spans="1:91" ht="15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</row>
    <row r="575" spans="1:91" ht="15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</row>
    <row r="576" spans="1:91" ht="15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</row>
    <row r="577" spans="1:91" ht="15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</row>
    <row r="578" spans="1:91" ht="15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</row>
    <row r="579" spans="1:91" ht="15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</row>
    <row r="580" spans="1:91" ht="15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</row>
    <row r="581" spans="1:91" ht="15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</row>
    <row r="582" spans="1:91" ht="15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</row>
    <row r="583" spans="1:91" ht="15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</row>
    <row r="584" spans="1:91" ht="15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</row>
    <row r="585" spans="1:91" ht="15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</row>
    <row r="586" spans="1:91" ht="15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</row>
    <row r="587" spans="1:91" ht="15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</row>
    <row r="588" spans="1:91" ht="15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</row>
    <row r="589" spans="1:91" ht="15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</row>
    <row r="590" spans="1:91" ht="15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</row>
    <row r="591" spans="1:91" ht="15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</row>
    <row r="592" spans="1:91" ht="15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</row>
    <row r="593" spans="1:91" ht="15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</row>
    <row r="594" spans="1:91" ht="15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</row>
    <row r="595" spans="1:91" ht="15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</row>
    <row r="596" spans="1:91" ht="15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</row>
    <row r="597" spans="1:91" ht="15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</row>
    <row r="598" spans="1:91" ht="15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</row>
    <row r="599" spans="1:91" ht="15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</row>
    <row r="600" spans="1:91" ht="15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</row>
    <row r="601" spans="1:91" ht="15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</row>
    <row r="602" spans="1:91" ht="15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</row>
    <row r="603" spans="1:91" ht="15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</row>
    <row r="604" spans="1:91" ht="15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</row>
    <row r="605" spans="1:91" ht="15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</row>
    <row r="606" spans="1:91" ht="15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</row>
    <row r="607" spans="1:91" ht="15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</row>
    <row r="608" spans="1:91" ht="15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</row>
    <row r="609" spans="1:91" ht="15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</row>
    <row r="610" spans="1:91" ht="15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</row>
    <row r="611" spans="1:91" ht="15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</row>
    <row r="612" spans="1:91" ht="15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</row>
    <row r="613" spans="1:91" ht="15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</row>
    <row r="614" spans="1:91" ht="15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</row>
    <row r="615" spans="1:91" ht="15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</row>
    <row r="616" spans="1:91" ht="15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</row>
    <row r="617" spans="1:91" ht="15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</row>
    <row r="618" spans="1:91" ht="15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</row>
    <row r="619" spans="1:91" ht="15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</row>
    <row r="620" spans="1:91" ht="15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</row>
    <row r="621" spans="1:91" ht="15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</row>
    <row r="622" spans="1:91" ht="15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</row>
    <row r="623" spans="1:91" ht="15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</row>
    <row r="624" spans="1:91" ht="15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</row>
    <row r="625" spans="1:91" ht="15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</row>
    <row r="626" spans="1:91" ht="15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</row>
    <row r="627" spans="1:91" ht="15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</row>
    <row r="628" spans="1:91" ht="15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</row>
    <row r="629" spans="1:91" ht="15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</row>
    <row r="630" spans="1:91" ht="15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</row>
    <row r="631" spans="1:91" ht="15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</row>
    <row r="632" spans="1:91" ht="15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</row>
    <row r="633" spans="1:91" ht="15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</row>
    <row r="634" spans="1:91" ht="15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</row>
    <row r="635" spans="1:91" ht="15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</row>
    <row r="636" spans="1:91" ht="15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</row>
    <row r="637" spans="1:91" ht="15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</row>
    <row r="638" spans="1:91" ht="15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</row>
    <row r="639" spans="1:91" ht="15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</row>
    <row r="640" spans="1:91" ht="15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</row>
    <row r="641" spans="1:91" ht="15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</row>
    <row r="642" spans="1:91" ht="15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</row>
    <row r="643" spans="1:91" ht="15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</row>
    <row r="644" spans="1:91" ht="15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</row>
    <row r="645" spans="1:91" ht="15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</row>
    <row r="646" spans="1:91" ht="15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</row>
    <row r="647" spans="1:91" ht="15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</row>
    <row r="648" spans="1:91" ht="15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</row>
    <row r="649" spans="1:91" ht="15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</row>
    <row r="650" spans="1:91" ht="15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</row>
    <row r="651" spans="1:91" ht="15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</row>
    <row r="652" spans="1:91" ht="15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</row>
    <row r="653" spans="1:91" ht="15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</row>
    <row r="654" spans="1:91" ht="15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</row>
    <row r="655" spans="1:91" ht="15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</row>
    <row r="656" spans="1:91" ht="15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</row>
    <row r="657" spans="1:91" ht="15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</row>
    <row r="658" spans="1:91" ht="15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</row>
    <row r="659" spans="1:91" ht="15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</row>
    <row r="660" spans="1:91" ht="15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</row>
    <row r="661" spans="1:91" ht="15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</row>
    <row r="662" spans="1:91" ht="15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</row>
    <row r="663" spans="1:91" ht="15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</row>
    <row r="664" spans="1:91" ht="15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</row>
    <row r="665" spans="1:91" ht="15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</row>
    <row r="666" spans="1:91" ht="15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</row>
    <row r="667" spans="1:91" ht="15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</row>
    <row r="668" spans="1:91" ht="15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</row>
    <row r="669" spans="1:91" ht="15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</row>
    <row r="670" spans="1:91" ht="15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</row>
    <row r="671" spans="1:91" ht="15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</row>
    <row r="672" spans="1:91" ht="15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</row>
    <row r="673" spans="1:91" ht="15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</row>
    <row r="674" spans="1:91" ht="15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</row>
    <row r="675" spans="1:91" ht="15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</row>
    <row r="676" spans="1:91" ht="15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</row>
    <row r="677" spans="1:91" ht="15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</row>
    <row r="678" spans="1:91" ht="15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</row>
    <row r="679" spans="1:91" ht="15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</row>
    <row r="680" spans="1:91" ht="15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</row>
    <row r="681" spans="1:91" ht="15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</row>
    <row r="682" spans="1:91" ht="15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</row>
    <row r="683" spans="1:91" ht="15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</row>
    <row r="684" spans="1:91" ht="15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</row>
    <row r="685" spans="1:91" ht="15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</row>
    <row r="686" spans="1:91" ht="15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  <c r="CK686" s="2"/>
      <c r="CL686" s="2"/>
      <c r="CM686" s="2"/>
    </row>
    <row r="687" spans="1:91" ht="15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  <c r="CK687" s="2"/>
      <c r="CL687" s="2"/>
      <c r="CM687" s="2"/>
    </row>
    <row r="688" spans="1:91" ht="15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  <c r="CK688" s="2"/>
      <c r="CL688" s="2"/>
      <c r="CM688" s="2"/>
    </row>
    <row r="689" spans="1:91" ht="15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  <c r="CK689" s="2"/>
      <c r="CL689" s="2"/>
      <c r="CM689" s="2"/>
    </row>
    <row r="690" spans="1:91" ht="15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</row>
    <row r="691" spans="1:91" ht="15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</row>
    <row r="692" spans="1:91" ht="15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</row>
    <row r="693" spans="1:91" ht="15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</row>
    <row r="694" spans="1:91" ht="15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</row>
    <row r="695" spans="1:91" ht="15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</row>
    <row r="696" spans="1:91" ht="15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</row>
    <row r="697" spans="1:91" ht="15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</row>
    <row r="698" spans="1:91" ht="15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</row>
    <row r="699" spans="1:91" ht="15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</row>
    <row r="700" spans="1:91" ht="15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</row>
    <row r="701" spans="1:91" ht="15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</row>
    <row r="702" spans="1:91" ht="15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</row>
    <row r="703" spans="1:91" ht="15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</row>
    <row r="704" spans="1:91" ht="15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</row>
    <row r="705" spans="1:91" ht="15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</row>
    <row r="706" spans="1:91" ht="15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</row>
    <row r="707" spans="1:91" ht="15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</row>
    <row r="708" spans="1:91" ht="15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</row>
    <row r="709" spans="1:91" ht="15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</row>
    <row r="710" spans="1:91" ht="15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  <c r="CK710" s="2"/>
      <c r="CL710" s="2"/>
      <c r="CM710" s="2"/>
    </row>
    <row r="711" spans="1:91" ht="15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  <c r="CK711" s="2"/>
      <c r="CL711" s="2"/>
      <c r="CM711" s="2"/>
    </row>
    <row r="712" spans="1:91" ht="15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  <c r="CK712" s="2"/>
      <c r="CL712" s="2"/>
      <c r="CM712" s="2"/>
    </row>
    <row r="713" spans="1:91" ht="15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  <c r="CK713" s="2"/>
      <c r="CL713" s="2"/>
      <c r="CM713" s="2"/>
    </row>
    <row r="714" spans="1:91" ht="15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</row>
    <row r="715" spans="1:91" ht="15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</row>
    <row r="716" spans="1:91" ht="15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</row>
    <row r="717" spans="1:91" ht="15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</row>
    <row r="718" spans="1:91" ht="15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</row>
    <row r="719" spans="1:91" ht="15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</row>
    <row r="720" spans="1:91" ht="15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</row>
    <row r="721" spans="1:91" ht="15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</row>
    <row r="722" spans="1:91" ht="15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</row>
    <row r="723" spans="1:91" ht="15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</row>
    <row r="724" spans="1:91" ht="15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</row>
    <row r="725" spans="1:91" ht="15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</row>
    <row r="726" spans="1:91" ht="15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</row>
    <row r="727" spans="1:91" ht="15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</row>
    <row r="728" spans="1:91" ht="15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</row>
    <row r="729" spans="1:91" ht="15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</row>
    <row r="730" spans="1:91" ht="15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</row>
    <row r="731" spans="1:91" ht="15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</row>
    <row r="732" spans="1:91" ht="15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</row>
    <row r="733" spans="1:91" ht="15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</row>
    <row r="734" spans="1:91" ht="15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</row>
    <row r="735" spans="1:91" ht="15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</row>
    <row r="736" spans="1:91" ht="15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</row>
    <row r="737" spans="1:91" ht="15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</row>
    <row r="738" spans="1:91" ht="15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</row>
    <row r="739" spans="1:91" ht="15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</row>
    <row r="740" spans="1:91" ht="15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</row>
    <row r="741" spans="1:91" ht="15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</row>
    <row r="742" spans="1:91" ht="15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</row>
    <row r="743" spans="1:91" ht="15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</row>
    <row r="744" spans="1:91" ht="15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</row>
    <row r="745" spans="1:91" ht="15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</row>
    <row r="746" spans="1:91" ht="15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</row>
    <row r="747" spans="1:91" ht="15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</row>
    <row r="748" spans="1:91" ht="15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</row>
    <row r="749" spans="1:91" ht="15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</row>
    <row r="750" spans="1:91" ht="15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</row>
    <row r="751" spans="1:91" ht="15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</row>
    <row r="752" spans="1:91" ht="15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</row>
    <row r="753" spans="1:91" ht="15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</row>
    <row r="754" spans="1:91" ht="15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</row>
    <row r="755" spans="1:91" ht="15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</row>
    <row r="756" spans="1:91" ht="15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</row>
    <row r="757" spans="1:91" ht="15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</row>
    <row r="758" spans="1:91" ht="15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</row>
    <row r="759" spans="1:91" ht="15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</row>
    <row r="760" spans="1:91" ht="15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</row>
    <row r="761" spans="1:91" ht="15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</row>
    <row r="762" spans="1:91" ht="15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</row>
    <row r="763" spans="1:91" ht="15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</row>
    <row r="764" spans="1:91" ht="15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</row>
    <row r="765" spans="1:91" ht="15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</row>
    <row r="766" spans="1:91" ht="15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</row>
    <row r="767" spans="1:91" ht="15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</row>
    <row r="768" spans="1:91" ht="15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</row>
    <row r="769" spans="1:91" ht="15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</row>
    <row r="770" spans="1:91" ht="15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</row>
    <row r="771" spans="1:91" ht="15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</row>
    <row r="772" spans="1:91" ht="15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</row>
    <row r="773" spans="1:91" ht="15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</row>
    <row r="774" spans="1:91" ht="15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</row>
    <row r="775" spans="1:91" ht="15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</row>
    <row r="776" spans="1:91" ht="15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</row>
    <row r="777" spans="1:91" ht="15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</row>
    <row r="778" spans="1:91" ht="15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</row>
    <row r="779" spans="1:91" ht="15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</row>
    <row r="780" spans="1:91" ht="15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</row>
    <row r="781" spans="1:91" ht="15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</row>
    <row r="782" spans="1:91" ht="15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</row>
    <row r="783" spans="1:91" ht="15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</row>
    <row r="784" spans="1:91" ht="15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</row>
    <row r="785" spans="1:91" ht="15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</row>
    <row r="786" spans="1:91" ht="15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</row>
    <row r="787" spans="1:91" ht="15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</row>
    <row r="788" spans="1:91" ht="15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</row>
    <row r="789" spans="1:91" ht="15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</row>
    <row r="790" spans="1:91" ht="15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</row>
    <row r="791" spans="1:91" ht="15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</row>
    <row r="792" spans="1:91" ht="15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</row>
    <row r="793" spans="1:91" ht="15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</row>
    <row r="794" spans="1:91" ht="15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</row>
    <row r="795" spans="1:91" ht="15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</row>
    <row r="796" spans="1:91" ht="15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</row>
    <row r="797" spans="1:91" ht="15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</row>
    <row r="798" spans="1:91" ht="15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</row>
    <row r="799" spans="1:91" ht="15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</row>
    <row r="800" spans="1:91" ht="15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</row>
    <row r="801" spans="1:91" ht="15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</row>
    <row r="802" spans="1:91" ht="15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</row>
    <row r="803" spans="1:91" ht="15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</row>
    <row r="804" spans="1:91" ht="15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</row>
    <row r="805" spans="1:91" ht="15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</row>
    <row r="806" spans="1:91" ht="15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</row>
    <row r="807" spans="1:91" ht="15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</row>
    <row r="808" spans="1:91" ht="15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</row>
    <row r="809" spans="1:91" ht="15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</row>
    <row r="810" spans="1:91" ht="15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</row>
    <row r="811" spans="1:91" ht="15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</row>
    <row r="812" spans="1:91" ht="15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</row>
    <row r="813" spans="1:91" ht="15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</row>
    <row r="814" spans="1:91" ht="15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</row>
    <row r="815" spans="1:91" ht="15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</row>
    <row r="816" spans="1:91" ht="15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</row>
    <row r="817" spans="1:91" ht="15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</row>
    <row r="818" spans="1:91" ht="15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</row>
    <row r="819" spans="1:91" ht="15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</row>
    <row r="820" spans="1:91" ht="15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</row>
    <row r="821" spans="1:91" ht="15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</row>
    <row r="822" spans="1:91" ht="15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</row>
    <row r="823" spans="1:91" ht="15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</row>
    <row r="824" spans="1:91" ht="15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</row>
    <row r="825" spans="1:91" ht="15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</row>
    <row r="826" spans="1:91" ht="15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</row>
    <row r="827" spans="1:91" ht="15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</row>
    <row r="828" spans="1:91" ht="15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</row>
    <row r="829" spans="1:91" ht="15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</row>
    <row r="830" spans="1:91" ht="15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</row>
    <row r="831" spans="1:91" ht="15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</row>
    <row r="832" spans="1:91" ht="15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</row>
    <row r="833" spans="1:91" ht="15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</row>
    <row r="834" spans="1:91" ht="15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</row>
    <row r="835" spans="1:91" ht="15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</row>
    <row r="836" spans="1:91" ht="15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</row>
    <row r="837" spans="1:91" ht="15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</row>
    <row r="838" spans="1:91" ht="15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</row>
    <row r="839" spans="1:91" ht="15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</row>
    <row r="840" spans="1:91" ht="15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</row>
    <row r="841" spans="1:91" ht="15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</row>
    <row r="842" spans="1:91" ht="15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</row>
    <row r="843" spans="1:91" ht="15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</row>
    <row r="844" spans="1:91" ht="15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</row>
    <row r="845" spans="1:91" ht="15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</row>
    <row r="846" spans="1:91" ht="15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</row>
    <row r="847" spans="1:91" ht="15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</row>
    <row r="848" spans="1:91" ht="15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</row>
    <row r="849" spans="1:91" ht="15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</row>
    <row r="850" spans="1:91" ht="15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</row>
    <row r="851" spans="1:91" ht="15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</row>
    <row r="852" spans="1:91" ht="15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</row>
    <row r="853" spans="1:91" ht="15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</row>
    <row r="854" spans="1:91" ht="15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</row>
    <row r="855" spans="1:91" ht="15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</row>
    <row r="856" spans="1:91" ht="15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</row>
    <row r="857" spans="1:91" ht="15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</row>
    <row r="858" spans="1:91" ht="15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</row>
    <row r="859" spans="1:91" ht="15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</row>
    <row r="860" spans="1:91" ht="15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</row>
    <row r="861" spans="1:91" ht="15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</row>
    <row r="862" spans="1:91" ht="15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</row>
    <row r="863" spans="1:91" ht="15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</row>
    <row r="864" spans="1:91" ht="15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</row>
    <row r="865" spans="1:91" ht="15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</row>
    <row r="866" spans="1:91" ht="15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</row>
    <row r="867" spans="1:91" ht="15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</row>
    <row r="868" spans="1:91" ht="15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</row>
    <row r="869" spans="1:91" ht="15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</row>
    <row r="870" spans="1:91" ht="15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</row>
    <row r="871" spans="1:91" ht="15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</row>
    <row r="872" spans="1:91" ht="15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</row>
    <row r="873" spans="1:91" ht="15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</row>
    <row r="874" spans="1:91" ht="15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</row>
    <row r="875" spans="1:91" ht="15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</row>
    <row r="876" spans="1:91" ht="15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</row>
    <row r="877" spans="1:91" ht="15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</row>
    <row r="878" spans="1:91" ht="15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</row>
    <row r="879" spans="1:91" ht="15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</row>
    <row r="880" spans="1:91" ht="15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</row>
    <row r="881" spans="1:91" ht="15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</row>
    <row r="882" spans="1:91" ht="15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</row>
    <row r="883" spans="1:91" ht="15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</row>
    <row r="884" spans="1:91" ht="15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</row>
    <row r="885" spans="1:91" ht="15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</row>
    <row r="886" spans="1:91" ht="15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</row>
    <row r="887" spans="1:91" ht="15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</row>
    <row r="888" spans="1:91" ht="15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</row>
    <row r="889" spans="1:91" ht="15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</row>
    <row r="890" spans="1:91" ht="15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</row>
    <row r="891" spans="1:91" ht="15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</row>
    <row r="892" spans="1:91" ht="15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</row>
    <row r="893" spans="1:91" ht="15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</row>
    <row r="894" spans="1:91" ht="15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</row>
    <row r="895" spans="1:91" ht="15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</row>
    <row r="896" spans="1:91" ht="15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</row>
    <row r="897" spans="1:91" ht="15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</row>
    <row r="898" spans="1:91" ht="15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</row>
    <row r="899" spans="1:91" ht="15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</row>
    <row r="900" spans="1:91" ht="15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</row>
    <row r="901" spans="1:91" ht="15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</row>
    <row r="902" spans="1:91" ht="15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</row>
    <row r="903" spans="1:91" ht="15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</row>
    <row r="904" spans="1:91" ht="15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</row>
    <row r="905" spans="1:91" ht="15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</row>
    <row r="906" spans="1:91" ht="15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</row>
    <row r="907" spans="1:91" ht="15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</row>
    <row r="908" spans="1:91" ht="15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</row>
    <row r="909" spans="1:91" ht="15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</row>
    <row r="910" spans="1:91" ht="15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</row>
    <row r="911" spans="1:91" ht="15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</row>
    <row r="912" spans="1:91" ht="15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</row>
    <row r="913" spans="1:91" ht="15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</row>
    <row r="914" spans="1:91" ht="15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</row>
    <row r="915" spans="1:91" ht="15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</row>
    <row r="916" spans="1:91" ht="15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</row>
    <row r="917" spans="1:91" ht="15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</row>
    <row r="918" spans="1:91" ht="15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</row>
    <row r="919" spans="1:91" ht="15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</row>
    <row r="920" spans="1:91" ht="15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</row>
    <row r="921" spans="1:91" ht="15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</row>
    <row r="922" spans="1:91" ht="15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</row>
    <row r="923" spans="1:91" ht="15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</row>
    <row r="924" spans="1:91" ht="15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</row>
    <row r="925" spans="1:91" ht="15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</row>
    <row r="926" spans="1:91" ht="15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</row>
    <row r="927" spans="1:91" ht="15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</row>
    <row r="928" spans="1:91" ht="15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</row>
    <row r="929" spans="1:91" ht="15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</row>
    <row r="930" spans="1:91" ht="15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</row>
    <row r="931" spans="1:91" ht="15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</row>
    <row r="932" spans="1:91" ht="15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</row>
    <row r="933" spans="1:91" ht="15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</row>
    <row r="934" spans="1:91" ht="15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</row>
    <row r="935" spans="1:91" ht="15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</row>
    <row r="936" spans="1:91" ht="15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</row>
    <row r="937" spans="1:91" ht="15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</row>
    <row r="938" spans="1:91" ht="15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</row>
    <row r="939" spans="1:91" ht="15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</row>
    <row r="940" spans="1:91" ht="15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</row>
    <row r="941" spans="1:91" ht="15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</row>
    <row r="942" spans="1:91" ht="15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</row>
    <row r="943" spans="1:91" ht="15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</row>
    <row r="944" spans="1:91" ht="15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</row>
    <row r="945" spans="1:91" ht="15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</row>
    <row r="946" spans="1:91" ht="15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</row>
    <row r="947" spans="1:91" ht="15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</row>
  </sheetData>
  <mergeCells count="30">
    <mergeCell ref="AU1:AV1"/>
    <mergeCell ref="BK1:BL1"/>
    <mergeCell ref="BM1:BN1"/>
    <mergeCell ref="AW1:AX1"/>
    <mergeCell ref="AY1:AZ1"/>
    <mergeCell ref="BA1:BB1"/>
    <mergeCell ref="BC1:BD1"/>
    <mergeCell ref="BE1:BF1"/>
    <mergeCell ref="BG1:BH1"/>
    <mergeCell ref="BI1:BJ1"/>
    <mergeCell ref="AK1:AL1"/>
    <mergeCell ref="AM1:AN1"/>
    <mergeCell ref="AO1:AP1"/>
    <mergeCell ref="AQ1:AR1"/>
    <mergeCell ref="AS1:AT1"/>
    <mergeCell ref="AA1:AB1"/>
    <mergeCell ref="AC1:AD1"/>
    <mergeCell ref="AE1:AF1"/>
    <mergeCell ref="AG1:AH1"/>
    <mergeCell ref="AI1:AJ1"/>
    <mergeCell ref="Q1:R1"/>
    <mergeCell ref="S1:T1"/>
    <mergeCell ref="U1:V1"/>
    <mergeCell ref="W1:X1"/>
    <mergeCell ref="Y1:Z1"/>
    <mergeCell ref="G1:H1"/>
    <mergeCell ref="I1:J1"/>
    <mergeCell ref="K1:L1"/>
    <mergeCell ref="M1:N1"/>
    <mergeCell ref="O1:P1"/>
  </mergeCells>
  <pageMargins left="0.75" right="0.75" top="1" bottom="1" header="0" footer="0"/>
  <pageSetup paperSize="5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M1016"/>
  <sheetViews>
    <sheetView workbookViewId="0">
      <pane xSplit="6" topLeftCell="G1" activePane="topRight" state="frozen"/>
      <selection pane="topRight" activeCell="H2" sqref="H2"/>
    </sheetView>
  </sheetViews>
  <sheetFormatPr defaultColWidth="14.390625" defaultRowHeight="15" customHeight="1" x14ac:dyDescent="0.2"/>
  <cols>
    <col min="1" max="1" width="39.4140625" customWidth="1"/>
    <col min="2" max="2" width="8.875" customWidth="1"/>
    <col min="3" max="3" width="25.15234375" customWidth="1"/>
    <col min="4" max="4" width="24.88671875" customWidth="1"/>
    <col min="5" max="5" width="19.1015625" customWidth="1"/>
    <col min="6" max="6" width="19.37109375" customWidth="1"/>
    <col min="7" max="69" width="18.5625" customWidth="1"/>
    <col min="70" max="70" width="18.0234375" customWidth="1"/>
    <col min="71" max="71" width="16.27734375" customWidth="1"/>
    <col min="72" max="72" width="18.0234375" customWidth="1"/>
    <col min="73" max="73" width="15.73828125" customWidth="1"/>
    <col min="74" max="74" width="14.66015625" customWidth="1"/>
    <col min="75" max="75" width="15.33203125" customWidth="1"/>
    <col min="76" max="77" width="15.73828125" customWidth="1"/>
    <col min="78" max="91" width="8.875" customWidth="1"/>
  </cols>
  <sheetData>
    <row r="1" spans="1:91" x14ac:dyDescent="0.2">
      <c r="A1" s="1" t="s">
        <v>76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45">
        <v>45960</v>
      </c>
      <c r="H1" s="42"/>
      <c r="I1" s="45">
        <v>45961</v>
      </c>
      <c r="J1" s="42"/>
      <c r="K1" s="45">
        <v>45962</v>
      </c>
      <c r="L1" s="42"/>
      <c r="M1" s="45">
        <v>45963</v>
      </c>
      <c r="N1" s="42"/>
      <c r="O1" s="45">
        <v>45964</v>
      </c>
      <c r="P1" s="42"/>
      <c r="Q1" s="45">
        <v>45965</v>
      </c>
      <c r="R1" s="42"/>
      <c r="S1" s="45">
        <v>45966</v>
      </c>
      <c r="T1" s="42"/>
      <c r="U1" s="45">
        <v>45967</v>
      </c>
      <c r="V1" s="42"/>
      <c r="W1" s="45">
        <v>45968</v>
      </c>
      <c r="X1" s="42"/>
      <c r="Y1" s="45">
        <v>45969</v>
      </c>
      <c r="Z1" s="42"/>
      <c r="AA1" s="45">
        <v>45970</v>
      </c>
      <c r="AB1" s="42"/>
      <c r="AC1" s="45">
        <v>45971</v>
      </c>
      <c r="AD1" s="42"/>
      <c r="AE1" s="45">
        <v>45972</v>
      </c>
      <c r="AF1" s="42"/>
      <c r="AG1" s="45">
        <v>45973</v>
      </c>
      <c r="AH1" s="42"/>
      <c r="AI1" s="45">
        <v>45974</v>
      </c>
      <c r="AJ1" s="42"/>
      <c r="AK1" s="45">
        <v>45975</v>
      </c>
      <c r="AL1" s="42"/>
      <c r="AM1" s="45">
        <v>45976</v>
      </c>
      <c r="AN1" s="42"/>
      <c r="AO1" s="45">
        <v>45977</v>
      </c>
      <c r="AP1" s="42"/>
      <c r="AQ1" s="45">
        <v>45978</v>
      </c>
      <c r="AR1" s="42"/>
      <c r="AS1" s="45">
        <v>45979</v>
      </c>
      <c r="AT1" s="42"/>
      <c r="AU1" s="45">
        <v>45980</v>
      </c>
      <c r="AV1" s="42"/>
      <c r="AW1" s="45">
        <v>45981</v>
      </c>
      <c r="AX1" s="42"/>
      <c r="AY1" s="45">
        <v>45982</v>
      </c>
      <c r="AZ1" s="42"/>
      <c r="BA1" s="45">
        <v>45983</v>
      </c>
      <c r="BB1" s="42"/>
      <c r="BC1" s="45">
        <v>45984</v>
      </c>
      <c r="BD1" s="42"/>
      <c r="BE1" s="45">
        <v>45985</v>
      </c>
      <c r="BF1" s="42"/>
      <c r="BG1" s="45">
        <v>45986</v>
      </c>
      <c r="BH1" s="42"/>
      <c r="BI1" s="45">
        <v>45987</v>
      </c>
      <c r="BJ1" s="42"/>
      <c r="BK1" s="45">
        <v>45988</v>
      </c>
      <c r="BL1" s="42"/>
      <c r="BM1" s="45">
        <v>45989</v>
      </c>
      <c r="BN1" s="42"/>
      <c r="BO1" s="1" t="s">
        <v>41</v>
      </c>
      <c r="BP1" s="10" t="s">
        <v>77</v>
      </c>
      <c r="BQ1" s="1" t="s">
        <v>43</v>
      </c>
      <c r="BR1" s="1" t="s">
        <v>44</v>
      </c>
      <c r="BS1" s="1" t="s">
        <v>45</v>
      </c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</row>
    <row r="2" spans="1:91" x14ac:dyDescent="0.2">
      <c r="A2" s="11"/>
      <c r="B2" s="11"/>
      <c r="C2" s="1"/>
      <c r="D2" s="1" t="s">
        <v>46</v>
      </c>
      <c r="E2" s="11"/>
      <c r="F2" s="11"/>
      <c r="G2" s="1" t="s">
        <v>47</v>
      </c>
      <c r="H2" s="1" t="s">
        <v>48</v>
      </c>
      <c r="I2" s="1" t="s">
        <v>47</v>
      </c>
      <c r="J2" s="1" t="s">
        <v>48</v>
      </c>
      <c r="K2" s="1" t="s">
        <v>1</v>
      </c>
      <c r="L2" s="1" t="s">
        <v>2</v>
      </c>
      <c r="M2" s="17" t="s">
        <v>1</v>
      </c>
      <c r="N2" s="17" t="s">
        <v>2</v>
      </c>
      <c r="O2" s="17" t="s">
        <v>1</v>
      </c>
      <c r="P2" s="17" t="s">
        <v>2</v>
      </c>
      <c r="Q2" s="17" t="s">
        <v>1</v>
      </c>
      <c r="R2" s="17" t="s">
        <v>2</v>
      </c>
      <c r="S2" s="17" t="s">
        <v>1</v>
      </c>
      <c r="T2" s="17" t="s">
        <v>2</v>
      </c>
      <c r="U2" s="17" t="s">
        <v>1</v>
      </c>
      <c r="V2" s="17" t="s">
        <v>2</v>
      </c>
      <c r="W2" s="17" t="s">
        <v>1</v>
      </c>
      <c r="X2" s="17" t="s">
        <v>2</v>
      </c>
      <c r="Y2" s="17" t="s">
        <v>1</v>
      </c>
      <c r="Z2" s="17" t="s">
        <v>2</v>
      </c>
      <c r="AA2" s="17" t="s">
        <v>1</v>
      </c>
      <c r="AB2" s="17" t="s">
        <v>2</v>
      </c>
      <c r="AC2" s="17" t="s">
        <v>1</v>
      </c>
      <c r="AD2" s="17" t="s">
        <v>2</v>
      </c>
      <c r="AE2" s="17" t="s">
        <v>1</v>
      </c>
      <c r="AF2" s="17" t="s">
        <v>2</v>
      </c>
      <c r="AG2" s="17" t="s">
        <v>1</v>
      </c>
      <c r="AH2" s="17" t="s">
        <v>2</v>
      </c>
      <c r="AI2" s="17" t="s">
        <v>1</v>
      </c>
      <c r="AJ2" s="17" t="s">
        <v>2</v>
      </c>
      <c r="AK2" s="17" t="s">
        <v>1</v>
      </c>
      <c r="AL2" s="17" t="s">
        <v>2</v>
      </c>
      <c r="AM2" s="17" t="s">
        <v>1</v>
      </c>
      <c r="AN2" s="17" t="s">
        <v>2</v>
      </c>
      <c r="AO2" s="17" t="s">
        <v>1</v>
      </c>
      <c r="AP2" s="17" t="s">
        <v>2</v>
      </c>
      <c r="AQ2" s="17" t="s">
        <v>1</v>
      </c>
      <c r="AR2" s="17" t="s">
        <v>2</v>
      </c>
      <c r="AS2" s="17" t="s">
        <v>1</v>
      </c>
      <c r="AT2" s="17" t="s">
        <v>2</v>
      </c>
      <c r="AU2" s="17" t="s">
        <v>1</v>
      </c>
      <c r="AV2" s="17" t="s">
        <v>2</v>
      </c>
      <c r="AW2" s="17" t="s">
        <v>1</v>
      </c>
      <c r="AX2" s="17" t="s">
        <v>2</v>
      </c>
      <c r="AY2" s="17" t="s">
        <v>1</v>
      </c>
      <c r="AZ2" s="17" t="s">
        <v>2</v>
      </c>
      <c r="BA2" s="17" t="s">
        <v>1</v>
      </c>
      <c r="BB2" s="17" t="s">
        <v>2</v>
      </c>
      <c r="BC2" s="17" t="s">
        <v>1</v>
      </c>
      <c r="BD2" s="17" t="s">
        <v>2</v>
      </c>
      <c r="BE2" s="17" t="s">
        <v>1</v>
      </c>
      <c r="BF2" s="17" t="s">
        <v>2</v>
      </c>
      <c r="BG2" s="17" t="s">
        <v>1</v>
      </c>
      <c r="BH2" s="17" t="s">
        <v>2</v>
      </c>
      <c r="BI2" s="17" t="s">
        <v>1</v>
      </c>
      <c r="BJ2" s="17" t="s">
        <v>48</v>
      </c>
      <c r="BK2" s="17" t="s">
        <v>1</v>
      </c>
      <c r="BL2" s="17" t="s">
        <v>48</v>
      </c>
      <c r="BM2" s="17" t="s">
        <v>1</v>
      </c>
      <c r="BN2" s="17" t="s">
        <v>48</v>
      </c>
      <c r="BO2" s="11"/>
      <c r="BP2" s="1"/>
      <c r="BQ2" s="1"/>
      <c r="BR2" s="2"/>
      <c r="BS2" s="19"/>
      <c r="BT2" s="20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</row>
    <row r="3" spans="1:91" x14ac:dyDescent="0.2">
      <c r="A3" s="6" t="s">
        <v>186</v>
      </c>
      <c r="B3" s="6" t="s">
        <v>50</v>
      </c>
      <c r="C3" s="6">
        <f t="shared" ref="C3:D3" si="0">SUM(G3+I3+K3+M3+O3+Q3+S3+U3+W3+Y3+AA3+AC3+AE3+AG3+AI3+AK3+AM3+AQ3+AS3+AU3+AW3+AY3+BA3+BC3+BE3+BG3+BI3+BK3+BM3)</f>
        <v>80</v>
      </c>
      <c r="D3" s="6">
        <f t="shared" si="0"/>
        <v>79</v>
      </c>
      <c r="E3" s="6">
        <f t="shared" ref="E3:E63" si="1">C3-D3</f>
        <v>1</v>
      </c>
      <c r="F3" s="6" t="s">
        <v>20</v>
      </c>
      <c r="G3" s="6">
        <v>80</v>
      </c>
      <c r="H3" s="6">
        <v>0</v>
      </c>
      <c r="I3" s="6">
        <v>0</v>
      </c>
      <c r="J3" s="6">
        <v>0</v>
      </c>
      <c r="K3" s="2">
        <f>I3-J3</f>
        <v>0</v>
      </c>
      <c r="L3" s="6">
        <v>0</v>
      </c>
      <c r="M3" s="26">
        <f>K3-L3</f>
        <v>0</v>
      </c>
      <c r="N3" s="26">
        <v>0</v>
      </c>
      <c r="O3" s="26">
        <f>M3-N3</f>
        <v>0</v>
      </c>
      <c r="P3" s="26">
        <v>0</v>
      </c>
      <c r="Q3" s="26">
        <f>O3-P3</f>
        <v>0</v>
      </c>
      <c r="R3" s="26">
        <v>0</v>
      </c>
      <c r="S3" s="26">
        <f>Q3-R3</f>
        <v>0</v>
      </c>
      <c r="T3" s="22">
        <v>73</v>
      </c>
      <c r="U3" s="22">
        <v>0</v>
      </c>
      <c r="V3" s="22">
        <v>0</v>
      </c>
      <c r="W3" s="22">
        <v>0</v>
      </c>
      <c r="X3" s="22">
        <v>0</v>
      </c>
      <c r="Y3" s="22">
        <v>0</v>
      </c>
      <c r="Z3" s="22">
        <v>0</v>
      </c>
      <c r="AA3" s="22">
        <v>0</v>
      </c>
      <c r="AB3" s="22">
        <v>0</v>
      </c>
      <c r="AC3" s="22">
        <v>0</v>
      </c>
      <c r="AD3" s="22">
        <v>0</v>
      </c>
      <c r="AE3" s="22">
        <v>0</v>
      </c>
      <c r="AF3" s="22">
        <v>0</v>
      </c>
      <c r="AG3" s="22">
        <v>0</v>
      </c>
      <c r="AH3" s="22">
        <v>0</v>
      </c>
      <c r="AI3" s="22">
        <v>0</v>
      </c>
      <c r="AJ3" s="22">
        <v>0</v>
      </c>
      <c r="AK3" s="22">
        <v>0</v>
      </c>
      <c r="AL3" s="22">
        <v>0</v>
      </c>
      <c r="AM3" s="22">
        <v>0</v>
      </c>
      <c r="AN3" s="22">
        <v>0</v>
      </c>
      <c r="AO3" s="22">
        <v>0</v>
      </c>
      <c r="AP3" s="22">
        <v>0</v>
      </c>
      <c r="AQ3" s="30">
        <v>0</v>
      </c>
      <c r="AR3" s="30">
        <v>0</v>
      </c>
      <c r="AS3" s="30">
        <v>0</v>
      </c>
      <c r="AT3" s="30">
        <v>0</v>
      </c>
      <c r="AU3" s="30">
        <v>0</v>
      </c>
      <c r="AV3" s="30">
        <v>0</v>
      </c>
      <c r="AW3" s="30">
        <v>0</v>
      </c>
      <c r="AX3" s="30">
        <v>0</v>
      </c>
      <c r="AY3" s="30">
        <v>0</v>
      </c>
      <c r="AZ3" s="30">
        <v>0</v>
      </c>
      <c r="BA3" s="30">
        <v>0</v>
      </c>
      <c r="BB3" s="30">
        <v>0</v>
      </c>
      <c r="BC3" s="30">
        <v>0</v>
      </c>
      <c r="BD3" s="30">
        <v>0</v>
      </c>
      <c r="BE3" s="30">
        <v>0</v>
      </c>
      <c r="BF3" s="30">
        <v>0</v>
      </c>
      <c r="BG3" s="30">
        <v>0</v>
      </c>
      <c r="BH3" s="30">
        <v>0</v>
      </c>
      <c r="BI3" s="6">
        <v>0</v>
      </c>
      <c r="BJ3" s="6">
        <f>3+3</f>
        <v>6</v>
      </c>
      <c r="BK3" s="6">
        <v>0</v>
      </c>
      <c r="BL3" s="6">
        <v>0</v>
      </c>
      <c r="BM3" s="6">
        <v>0</v>
      </c>
      <c r="BN3" s="6">
        <v>0</v>
      </c>
      <c r="BO3" s="2">
        <f t="shared" ref="BO3:BO63" si="2">G3-H3+I3-J3+K3-L3+M3-N3+O3-P3+Q3-R3+S3-T3+U3-V3+W3-X3+Y3-Z3+AA3-AB3+AC3-AD3+AE3-AF3+AG3-AH3+AI3-AJ3+AK3-AL3+AM3-AN3+AO3-AP3+AQ3-AR3+AS3-AT3+AU3-AV3+AW3-AX3+AY3-AZ3+BA3-BB3+BC3-BD3+BE3-BF3+BG3-BH3+BI3-BJ3+BK3-BL3+BM3-BN3</f>
        <v>1</v>
      </c>
      <c r="BP3" s="6">
        <v>70</v>
      </c>
      <c r="BQ3" s="31">
        <f t="shared" ref="BQ3:BQ21" si="3">C3*BP3</f>
        <v>5600</v>
      </c>
      <c r="BR3" s="31">
        <f t="shared" ref="BR3:BR21" si="4">D3*BP3</f>
        <v>5530</v>
      </c>
      <c r="BS3" s="31">
        <f t="shared" ref="BS3:BS21" si="5">E3*BP3</f>
        <v>70</v>
      </c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</row>
    <row r="4" spans="1:91" x14ac:dyDescent="0.2">
      <c r="A4" s="6" t="s">
        <v>187</v>
      </c>
      <c r="B4" s="6" t="s">
        <v>50</v>
      </c>
      <c r="C4" s="6">
        <f t="shared" ref="C4:D4" si="6">SUM(G4+I4+K4+M4+O4+Q4+S4+U4+W4+Y4+AA4+AC4+AE4+AG4+AI4+AK4+AM4+AQ4+AS4+AU4+AW4+AY4+BA4+BC4+BE4+BG4+BI4+BK4+BM4)</f>
        <v>60</v>
      </c>
      <c r="D4" s="6">
        <f t="shared" si="6"/>
        <v>60</v>
      </c>
      <c r="E4" s="6">
        <f t="shared" si="1"/>
        <v>0</v>
      </c>
      <c r="F4" s="6"/>
      <c r="G4" s="6">
        <v>60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26">
        <v>0</v>
      </c>
      <c r="N4" s="26">
        <v>0</v>
      </c>
      <c r="O4" s="26">
        <v>0</v>
      </c>
      <c r="P4" s="26">
        <v>0</v>
      </c>
      <c r="Q4" s="26">
        <v>0</v>
      </c>
      <c r="R4" s="26">
        <v>0</v>
      </c>
      <c r="S4" s="26">
        <v>0</v>
      </c>
      <c r="T4" s="26">
        <v>0</v>
      </c>
      <c r="U4" s="26">
        <v>0</v>
      </c>
      <c r="V4" s="26">
        <v>0</v>
      </c>
      <c r="W4" s="26">
        <v>0</v>
      </c>
      <c r="X4" s="26">
        <v>0</v>
      </c>
      <c r="Y4" s="26">
        <v>0</v>
      </c>
      <c r="Z4" s="26">
        <v>0</v>
      </c>
      <c r="AA4" s="26">
        <v>0</v>
      </c>
      <c r="AB4" s="26">
        <v>0</v>
      </c>
      <c r="AC4" s="26">
        <v>0</v>
      </c>
      <c r="AD4" s="26">
        <v>0</v>
      </c>
      <c r="AE4" s="26">
        <v>0</v>
      </c>
      <c r="AF4" s="26">
        <v>0</v>
      </c>
      <c r="AG4" s="26">
        <v>0</v>
      </c>
      <c r="AH4" s="26">
        <v>0</v>
      </c>
      <c r="AI4" s="26">
        <v>0</v>
      </c>
      <c r="AJ4" s="22">
        <v>0</v>
      </c>
      <c r="AK4" s="26">
        <v>0</v>
      </c>
      <c r="AL4" s="22">
        <v>0</v>
      </c>
      <c r="AM4" s="26">
        <v>0</v>
      </c>
      <c r="AN4" s="22">
        <f>10+10+20</f>
        <v>40</v>
      </c>
      <c r="AO4" s="26">
        <v>0</v>
      </c>
      <c r="AP4" s="22">
        <v>0</v>
      </c>
      <c r="AQ4" s="30">
        <v>0</v>
      </c>
      <c r="AR4" s="30">
        <v>0</v>
      </c>
      <c r="AS4" s="30">
        <v>0</v>
      </c>
      <c r="AT4" s="30">
        <v>0</v>
      </c>
      <c r="AU4" s="30">
        <v>0</v>
      </c>
      <c r="AV4" s="30">
        <v>0</v>
      </c>
      <c r="AW4" s="30">
        <v>0</v>
      </c>
      <c r="AX4" s="30">
        <f>2+8</f>
        <v>10</v>
      </c>
      <c r="AY4" s="30">
        <v>0</v>
      </c>
      <c r="AZ4" s="22">
        <v>10</v>
      </c>
      <c r="BA4" s="30">
        <v>0</v>
      </c>
      <c r="BB4" s="22">
        <v>0</v>
      </c>
      <c r="BC4" s="30">
        <v>0</v>
      </c>
      <c r="BD4" s="22">
        <v>0</v>
      </c>
      <c r="BE4" s="30">
        <v>0</v>
      </c>
      <c r="BF4" s="22">
        <v>0</v>
      </c>
      <c r="BG4" s="30">
        <v>0</v>
      </c>
      <c r="BH4" s="22">
        <v>0</v>
      </c>
      <c r="BI4" s="6">
        <v>0</v>
      </c>
      <c r="BJ4" s="6">
        <v>0</v>
      </c>
      <c r="BK4" s="6">
        <v>0</v>
      </c>
      <c r="BL4" s="6">
        <v>0</v>
      </c>
      <c r="BM4" s="6">
        <v>0</v>
      </c>
      <c r="BN4" s="6">
        <v>0</v>
      </c>
      <c r="BO4" s="2">
        <f t="shared" si="2"/>
        <v>0</v>
      </c>
      <c r="BP4" s="6">
        <v>200</v>
      </c>
      <c r="BQ4" s="31">
        <f t="shared" si="3"/>
        <v>12000</v>
      </c>
      <c r="BR4" s="31">
        <f t="shared" si="4"/>
        <v>12000</v>
      </c>
      <c r="BS4" s="31">
        <f t="shared" si="5"/>
        <v>0</v>
      </c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</row>
    <row r="5" spans="1:91" x14ac:dyDescent="0.2">
      <c r="A5" s="6" t="s">
        <v>188</v>
      </c>
      <c r="B5" s="6" t="s">
        <v>50</v>
      </c>
      <c r="C5" s="6">
        <f t="shared" ref="C5:D5" si="7">SUM(G5+I5+K5+M5+O5+Q5+S5+U5+W5+Y5+AA5+AC5+AE5+AG5+AI5+AK5+AM5+AQ5+AS5+AU5+AW5+AY5+BA5+BC5+BE5+BG5+BI5+BK5+BM5)</f>
        <v>510</v>
      </c>
      <c r="D5" s="6">
        <f t="shared" si="7"/>
        <v>510</v>
      </c>
      <c r="E5" s="6">
        <f t="shared" si="1"/>
        <v>0</v>
      </c>
      <c r="F5" s="6"/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22">
        <v>0</v>
      </c>
      <c r="N5" s="22">
        <v>0</v>
      </c>
      <c r="O5" s="22">
        <v>0</v>
      </c>
      <c r="P5" s="22">
        <v>0</v>
      </c>
      <c r="Q5" s="22">
        <v>0</v>
      </c>
      <c r="R5" s="26">
        <v>0</v>
      </c>
      <c r="S5" s="22">
        <v>500</v>
      </c>
      <c r="T5" s="26">
        <v>0</v>
      </c>
      <c r="U5" s="22">
        <v>0</v>
      </c>
      <c r="V5" s="26">
        <v>0</v>
      </c>
      <c r="W5" s="22">
        <v>0</v>
      </c>
      <c r="X5" s="26">
        <v>0</v>
      </c>
      <c r="Y5" s="22">
        <v>0</v>
      </c>
      <c r="Z5" s="26">
        <v>0</v>
      </c>
      <c r="AA5" s="22">
        <v>0</v>
      </c>
      <c r="AB5" s="26">
        <v>0</v>
      </c>
      <c r="AC5" s="22">
        <v>0</v>
      </c>
      <c r="AD5" s="26">
        <v>0</v>
      </c>
      <c r="AE5" s="22">
        <v>0</v>
      </c>
      <c r="AF5" s="26">
        <v>0</v>
      </c>
      <c r="AG5" s="22">
        <v>0</v>
      </c>
      <c r="AH5" s="26">
        <v>0</v>
      </c>
      <c r="AI5" s="22">
        <v>0</v>
      </c>
      <c r="AJ5" s="22">
        <v>0</v>
      </c>
      <c r="AK5" s="22">
        <v>0</v>
      </c>
      <c r="AL5" s="22">
        <v>0</v>
      </c>
      <c r="AM5" s="22">
        <v>0</v>
      </c>
      <c r="AN5" s="22">
        <f>100+125+150</f>
        <v>375</v>
      </c>
      <c r="AO5" s="22">
        <v>0</v>
      </c>
      <c r="AP5" s="22">
        <v>0</v>
      </c>
      <c r="AQ5" s="30">
        <v>0</v>
      </c>
      <c r="AR5" s="30">
        <v>0</v>
      </c>
      <c r="AS5" s="30">
        <v>0</v>
      </c>
      <c r="AT5" s="30">
        <v>0</v>
      </c>
      <c r="AU5" s="30">
        <v>0</v>
      </c>
      <c r="AV5" s="30">
        <v>0</v>
      </c>
      <c r="AW5" s="30">
        <v>0</v>
      </c>
      <c r="AX5" s="22">
        <v>25</v>
      </c>
      <c r="AY5" s="30">
        <v>0</v>
      </c>
      <c r="AZ5" s="22">
        <v>100</v>
      </c>
      <c r="BA5" s="22">
        <v>10</v>
      </c>
      <c r="BB5" s="22">
        <v>10</v>
      </c>
      <c r="BC5" s="30">
        <v>0</v>
      </c>
      <c r="BD5" s="22">
        <v>0</v>
      </c>
      <c r="BE5" s="30">
        <v>0</v>
      </c>
      <c r="BF5" s="22">
        <v>0</v>
      </c>
      <c r="BG5" s="30">
        <v>0</v>
      </c>
      <c r="BH5" s="22">
        <v>0</v>
      </c>
      <c r="BI5" s="6">
        <v>0</v>
      </c>
      <c r="BJ5" s="6">
        <v>0</v>
      </c>
      <c r="BK5" s="6">
        <v>0</v>
      </c>
      <c r="BL5" s="6">
        <v>0</v>
      </c>
      <c r="BM5" s="6">
        <v>0</v>
      </c>
      <c r="BN5" s="6">
        <v>0</v>
      </c>
      <c r="BO5" s="2">
        <f t="shared" si="2"/>
        <v>0</v>
      </c>
      <c r="BP5" s="6">
        <v>80</v>
      </c>
      <c r="BQ5" s="31">
        <f t="shared" si="3"/>
        <v>40800</v>
      </c>
      <c r="BR5" s="31">
        <f t="shared" si="4"/>
        <v>40800</v>
      </c>
      <c r="BS5" s="31">
        <f t="shared" si="5"/>
        <v>0</v>
      </c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</row>
    <row r="6" spans="1:91" x14ac:dyDescent="0.2">
      <c r="A6" s="3" t="s">
        <v>189</v>
      </c>
      <c r="B6" s="28" t="s">
        <v>50</v>
      </c>
      <c r="C6" s="6">
        <f t="shared" ref="C6:D6" si="8">SUM(G6+I6+K6+M6+O6+Q6+S6+U6+W6+Y6+AA6+AC6+AE6+AG6+AI6+AK6+AM6+AQ6+AS6+AU6+AW6+AY6+BA6+BC6+BE6+BG6+BI6+BK6+BM6)</f>
        <v>8</v>
      </c>
      <c r="D6" s="6">
        <f t="shared" si="8"/>
        <v>0</v>
      </c>
      <c r="E6" s="30">
        <f t="shared" si="1"/>
        <v>8</v>
      </c>
      <c r="F6" s="32" t="s">
        <v>60</v>
      </c>
      <c r="G6" s="22">
        <v>0</v>
      </c>
      <c r="H6" s="30">
        <v>0</v>
      </c>
      <c r="I6" s="30">
        <v>0</v>
      </c>
      <c r="J6" s="30">
        <v>0</v>
      </c>
      <c r="K6" s="30">
        <v>0</v>
      </c>
      <c r="L6" s="30">
        <v>0</v>
      </c>
      <c r="M6" s="26">
        <v>0</v>
      </c>
      <c r="N6" s="26">
        <v>0</v>
      </c>
      <c r="O6" s="26">
        <v>0</v>
      </c>
      <c r="P6" s="22">
        <v>0</v>
      </c>
      <c r="Q6" s="26">
        <v>0</v>
      </c>
      <c r="R6" s="30">
        <v>0</v>
      </c>
      <c r="S6" s="26">
        <v>0</v>
      </c>
      <c r="T6" s="30">
        <v>0</v>
      </c>
      <c r="U6" s="26">
        <v>0</v>
      </c>
      <c r="V6" s="30">
        <v>0</v>
      </c>
      <c r="W6" s="26">
        <v>0</v>
      </c>
      <c r="X6" s="30">
        <v>0</v>
      </c>
      <c r="Y6" s="26">
        <v>0</v>
      </c>
      <c r="Z6" s="30">
        <v>0</v>
      </c>
      <c r="AA6" s="26">
        <v>0</v>
      </c>
      <c r="AB6" s="30">
        <v>0</v>
      </c>
      <c r="AC6" s="22">
        <v>0</v>
      </c>
      <c r="AD6" s="30">
        <v>0</v>
      </c>
      <c r="AE6" s="26">
        <v>0</v>
      </c>
      <c r="AF6" s="30">
        <v>0</v>
      </c>
      <c r="AG6" s="26">
        <v>0</v>
      </c>
      <c r="AH6" s="30">
        <v>0</v>
      </c>
      <c r="AI6" s="22">
        <v>8</v>
      </c>
      <c r="AJ6" s="30">
        <v>0</v>
      </c>
      <c r="AK6" s="26">
        <v>0</v>
      </c>
      <c r="AL6" s="30">
        <v>0</v>
      </c>
      <c r="AM6" s="26">
        <v>0</v>
      </c>
      <c r="AN6" s="30">
        <v>0</v>
      </c>
      <c r="AO6" s="26">
        <v>0</v>
      </c>
      <c r="AP6" s="30">
        <v>0</v>
      </c>
      <c r="AQ6" s="30">
        <v>0</v>
      </c>
      <c r="AR6" s="30">
        <v>0</v>
      </c>
      <c r="AS6" s="22">
        <v>0</v>
      </c>
      <c r="AT6" s="30">
        <v>0</v>
      </c>
      <c r="AU6" s="22">
        <v>0</v>
      </c>
      <c r="AV6" s="30">
        <v>0</v>
      </c>
      <c r="AW6" s="22">
        <v>0</v>
      </c>
      <c r="AX6" s="30">
        <v>0</v>
      </c>
      <c r="AY6" s="22">
        <v>0</v>
      </c>
      <c r="AZ6" s="30">
        <v>0</v>
      </c>
      <c r="BA6" s="22">
        <v>0</v>
      </c>
      <c r="BB6" s="30">
        <v>0</v>
      </c>
      <c r="BC6" s="22">
        <v>0</v>
      </c>
      <c r="BD6" s="30">
        <v>0</v>
      </c>
      <c r="BE6" s="22">
        <v>0</v>
      </c>
      <c r="BF6" s="30">
        <v>0</v>
      </c>
      <c r="BG6" s="22">
        <v>0</v>
      </c>
      <c r="BH6" s="30">
        <v>0</v>
      </c>
      <c r="BI6" s="6">
        <v>0</v>
      </c>
      <c r="BJ6" s="6">
        <v>0</v>
      </c>
      <c r="BK6" s="6">
        <v>0</v>
      </c>
      <c r="BL6" s="6">
        <v>0</v>
      </c>
      <c r="BM6" s="6">
        <v>0</v>
      </c>
      <c r="BN6" s="6">
        <v>0</v>
      </c>
      <c r="BO6" s="2">
        <f t="shared" si="2"/>
        <v>8</v>
      </c>
      <c r="BP6" s="22">
        <v>21.99</v>
      </c>
      <c r="BQ6" s="31">
        <f t="shared" si="3"/>
        <v>175.92</v>
      </c>
      <c r="BR6" s="33">
        <f t="shared" si="4"/>
        <v>0</v>
      </c>
      <c r="BS6" s="33">
        <f t="shared" si="5"/>
        <v>175.92</v>
      </c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</row>
    <row r="7" spans="1:91" x14ac:dyDescent="0.2">
      <c r="A7" s="3" t="s">
        <v>190</v>
      </c>
      <c r="B7" s="28" t="s">
        <v>50</v>
      </c>
      <c r="C7" s="6">
        <f t="shared" ref="C7:D7" si="9">SUM(G7+I7+K7+M7+O7+Q7+S7+U7+W7+Y7+AA7+AC7+AE7+AG7+AI7+AK7+AM7+AQ7+AS7+AU7+AW7+AY7+BA7+BC7+BE7+BG7+BI7+BK7+BM7)</f>
        <v>1</v>
      </c>
      <c r="D7" s="6">
        <f t="shared" si="9"/>
        <v>0</v>
      </c>
      <c r="E7" s="30">
        <f t="shared" si="1"/>
        <v>1</v>
      </c>
      <c r="F7" s="32" t="s">
        <v>60</v>
      </c>
      <c r="G7" s="22">
        <v>0</v>
      </c>
      <c r="H7" s="30">
        <v>0</v>
      </c>
      <c r="I7" s="30">
        <v>0</v>
      </c>
      <c r="J7" s="30">
        <v>0</v>
      </c>
      <c r="K7" s="30">
        <v>0</v>
      </c>
      <c r="L7" s="30">
        <v>0</v>
      </c>
      <c r="M7" s="26">
        <v>0</v>
      </c>
      <c r="N7" s="26">
        <v>0</v>
      </c>
      <c r="O7" s="26">
        <v>0</v>
      </c>
      <c r="P7" s="22">
        <v>0</v>
      </c>
      <c r="Q7" s="26">
        <v>0</v>
      </c>
      <c r="R7" s="30">
        <v>0</v>
      </c>
      <c r="S7" s="26">
        <v>0</v>
      </c>
      <c r="T7" s="30">
        <v>0</v>
      </c>
      <c r="U7" s="26">
        <v>0</v>
      </c>
      <c r="V7" s="30">
        <v>0</v>
      </c>
      <c r="W7" s="26">
        <v>0</v>
      </c>
      <c r="X7" s="30">
        <v>0</v>
      </c>
      <c r="Y7" s="26">
        <v>0</v>
      </c>
      <c r="Z7" s="30">
        <v>0</v>
      </c>
      <c r="AA7" s="26">
        <v>0</v>
      </c>
      <c r="AB7" s="30">
        <v>0</v>
      </c>
      <c r="AC7" s="22">
        <v>0</v>
      </c>
      <c r="AD7" s="30">
        <v>0</v>
      </c>
      <c r="AE7" s="26">
        <v>0</v>
      </c>
      <c r="AF7" s="30">
        <v>0</v>
      </c>
      <c r="AG7" s="26">
        <v>0</v>
      </c>
      <c r="AH7" s="30">
        <v>0</v>
      </c>
      <c r="AI7" s="22">
        <v>1</v>
      </c>
      <c r="AJ7" s="30">
        <v>0</v>
      </c>
      <c r="AK7" s="26">
        <v>0</v>
      </c>
      <c r="AL7" s="30">
        <v>0</v>
      </c>
      <c r="AM7" s="26">
        <v>0</v>
      </c>
      <c r="AN7" s="30">
        <v>0</v>
      </c>
      <c r="AO7" s="26">
        <v>0</v>
      </c>
      <c r="AP7" s="30">
        <v>0</v>
      </c>
      <c r="AQ7" s="30">
        <v>0</v>
      </c>
      <c r="AR7" s="30">
        <v>0</v>
      </c>
      <c r="AS7" s="22">
        <v>0</v>
      </c>
      <c r="AT7" s="30">
        <v>0</v>
      </c>
      <c r="AU7" s="22">
        <v>0</v>
      </c>
      <c r="AV7" s="30">
        <v>0</v>
      </c>
      <c r="AW7" s="22">
        <v>0</v>
      </c>
      <c r="AX7" s="30">
        <v>0</v>
      </c>
      <c r="AY7" s="22">
        <v>0</v>
      </c>
      <c r="AZ7" s="30">
        <v>0</v>
      </c>
      <c r="BA7" s="22">
        <v>0</v>
      </c>
      <c r="BB7" s="30">
        <v>0</v>
      </c>
      <c r="BC7" s="22">
        <v>0</v>
      </c>
      <c r="BD7" s="30">
        <v>0</v>
      </c>
      <c r="BE7" s="22">
        <v>0</v>
      </c>
      <c r="BF7" s="30">
        <v>0</v>
      </c>
      <c r="BG7" s="22">
        <v>0</v>
      </c>
      <c r="BH7" s="30">
        <v>0</v>
      </c>
      <c r="BI7" s="6">
        <v>0</v>
      </c>
      <c r="BJ7" s="6">
        <v>0</v>
      </c>
      <c r="BK7" s="6">
        <v>0</v>
      </c>
      <c r="BL7" s="6">
        <v>0</v>
      </c>
      <c r="BM7" s="6">
        <v>0</v>
      </c>
      <c r="BN7" s="6">
        <v>0</v>
      </c>
      <c r="BO7" s="2">
        <f t="shared" si="2"/>
        <v>1</v>
      </c>
      <c r="BP7" s="22">
        <v>21.99</v>
      </c>
      <c r="BQ7" s="31">
        <f t="shared" si="3"/>
        <v>21.99</v>
      </c>
      <c r="BR7" s="33">
        <f t="shared" si="4"/>
        <v>0</v>
      </c>
      <c r="BS7" s="33">
        <f t="shared" si="5"/>
        <v>21.99</v>
      </c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</row>
    <row r="8" spans="1:91" x14ac:dyDescent="0.2">
      <c r="A8" s="3" t="s">
        <v>191</v>
      </c>
      <c r="B8" s="28" t="s">
        <v>50</v>
      </c>
      <c r="C8" s="6">
        <f t="shared" ref="C8:D8" si="10">SUM(G8+I8+K8+M8+O8+Q8+S8+U8+W8+Y8+AA8+AC8+AE8+AG8+AI8+AK8+AM8+AQ8+AS8+AU8+AW8+AY8+BA8+BC8+BE8+BG8+BI8+BK8+BM8)</f>
        <v>2</v>
      </c>
      <c r="D8" s="6">
        <f t="shared" si="10"/>
        <v>0</v>
      </c>
      <c r="E8" s="30">
        <f t="shared" si="1"/>
        <v>2</v>
      </c>
      <c r="F8" s="32" t="s">
        <v>60</v>
      </c>
      <c r="G8" s="22">
        <v>0</v>
      </c>
      <c r="H8" s="30">
        <v>0</v>
      </c>
      <c r="I8" s="30">
        <v>0</v>
      </c>
      <c r="J8" s="30">
        <v>0</v>
      </c>
      <c r="K8" s="30">
        <v>0</v>
      </c>
      <c r="L8" s="30">
        <v>0</v>
      </c>
      <c r="M8" s="26">
        <v>0</v>
      </c>
      <c r="N8" s="26">
        <v>0</v>
      </c>
      <c r="O8" s="26">
        <v>0</v>
      </c>
      <c r="P8" s="22">
        <v>0</v>
      </c>
      <c r="Q8" s="26">
        <v>0</v>
      </c>
      <c r="R8" s="30">
        <v>0</v>
      </c>
      <c r="S8" s="26">
        <v>0</v>
      </c>
      <c r="T8" s="30">
        <v>0</v>
      </c>
      <c r="U8" s="26">
        <v>0</v>
      </c>
      <c r="V8" s="30">
        <v>0</v>
      </c>
      <c r="W8" s="26">
        <v>0</v>
      </c>
      <c r="X8" s="30">
        <v>0</v>
      </c>
      <c r="Y8" s="26">
        <v>0</v>
      </c>
      <c r="Z8" s="30">
        <v>0</v>
      </c>
      <c r="AA8" s="26">
        <v>0</v>
      </c>
      <c r="AB8" s="30">
        <v>0</v>
      </c>
      <c r="AC8" s="22">
        <v>0</v>
      </c>
      <c r="AD8" s="30">
        <v>0</v>
      </c>
      <c r="AE8" s="26">
        <v>0</v>
      </c>
      <c r="AF8" s="30">
        <v>0</v>
      </c>
      <c r="AG8" s="26">
        <v>0</v>
      </c>
      <c r="AH8" s="30">
        <v>0</v>
      </c>
      <c r="AI8" s="22">
        <v>2</v>
      </c>
      <c r="AJ8" s="30">
        <v>0</v>
      </c>
      <c r="AK8" s="26">
        <v>0</v>
      </c>
      <c r="AL8" s="30">
        <v>0</v>
      </c>
      <c r="AM8" s="26">
        <v>0</v>
      </c>
      <c r="AN8" s="30">
        <v>0</v>
      </c>
      <c r="AO8" s="26">
        <v>0</v>
      </c>
      <c r="AP8" s="30">
        <v>0</v>
      </c>
      <c r="AQ8" s="30">
        <v>0</v>
      </c>
      <c r="AR8" s="30">
        <v>0</v>
      </c>
      <c r="AS8" s="22">
        <v>0</v>
      </c>
      <c r="AT8" s="30">
        <v>0</v>
      </c>
      <c r="AU8" s="22">
        <v>0</v>
      </c>
      <c r="AV8" s="30">
        <v>0</v>
      </c>
      <c r="AW8" s="22">
        <v>0</v>
      </c>
      <c r="AX8" s="30">
        <v>0</v>
      </c>
      <c r="AY8" s="22">
        <v>0</v>
      </c>
      <c r="AZ8" s="30">
        <v>0</v>
      </c>
      <c r="BA8" s="22">
        <v>0</v>
      </c>
      <c r="BB8" s="30">
        <v>0</v>
      </c>
      <c r="BC8" s="22">
        <v>0</v>
      </c>
      <c r="BD8" s="30">
        <v>0</v>
      </c>
      <c r="BE8" s="22">
        <v>0</v>
      </c>
      <c r="BF8" s="30">
        <v>0</v>
      </c>
      <c r="BG8" s="22">
        <v>0</v>
      </c>
      <c r="BH8" s="30">
        <v>0</v>
      </c>
      <c r="BI8" s="6">
        <v>0</v>
      </c>
      <c r="BJ8" s="6">
        <v>0</v>
      </c>
      <c r="BK8" s="6">
        <v>0</v>
      </c>
      <c r="BL8" s="6">
        <v>0</v>
      </c>
      <c r="BM8" s="6">
        <v>0</v>
      </c>
      <c r="BN8" s="6">
        <v>0</v>
      </c>
      <c r="BO8" s="2">
        <f t="shared" si="2"/>
        <v>2</v>
      </c>
      <c r="BP8" s="22">
        <v>21.99</v>
      </c>
      <c r="BQ8" s="31">
        <f t="shared" si="3"/>
        <v>43.98</v>
      </c>
      <c r="BR8" s="33">
        <f t="shared" si="4"/>
        <v>0</v>
      </c>
      <c r="BS8" s="33">
        <f t="shared" si="5"/>
        <v>43.98</v>
      </c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</row>
    <row r="9" spans="1:91" x14ac:dyDescent="0.2">
      <c r="A9" s="3" t="s">
        <v>192</v>
      </c>
      <c r="B9" s="28" t="s">
        <v>50</v>
      </c>
      <c r="C9" s="6">
        <f t="shared" ref="C9:D9" si="11">SUM(G9+I9+K9+M9+O9+Q9+S9+U9+W9+Y9+AA9+AC9+AE9+AG9+AI9+AK9+AM9+AQ9+AS9+AU9+AW9+AY9+BA9+BC9+BE9+BG9+BI9+BK9+BM9)</f>
        <v>3</v>
      </c>
      <c r="D9" s="6">
        <f t="shared" si="11"/>
        <v>0</v>
      </c>
      <c r="E9" s="30">
        <f t="shared" si="1"/>
        <v>3</v>
      </c>
      <c r="F9" s="32" t="s">
        <v>60</v>
      </c>
      <c r="G9" s="22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26">
        <v>0</v>
      </c>
      <c r="N9" s="26">
        <v>0</v>
      </c>
      <c r="O9" s="26">
        <v>0</v>
      </c>
      <c r="P9" s="22">
        <v>0</v>
      </c>
      <c r="Q9" s="26">
        <v>0</v>
      </c>
      <c r="R9" s="30">
        <v>0</v>
      </c>
      <c r="S9" s="26">
        <v>0</v>
      </c>
      <c r="T9" s="30">
        <v>0</v>
      </c>
      <c r="U9" s="26">
        <v>0</v>
      </c>
      <c r="V9" s="30">
        <v>0</v>
      </c>
      <c r="W9" s="26">
        <v>0</v>
      </c>
      <c r="X9" s="30">
        <v>0</v>
      </c>
      <c r="Y9" s="26">
        <v>0</v>
      </c>
      <c r="Z9" s="30">
        <v>0</v>
      </c>
      <c r="AA9" s="26">
        <v>0</v>
      </c>
      <c r="AB9" s="30">
        <v>0</v>
      </c>
      <c r="AC9" s="22">
        <v>0</v>
      </c>
      <c r="AD9" s="30">
        <v>0</v>
      </c>
      <c r="AE9" s="26">
        <v>0</v>
      </c>
      <c r="AF9" s="30">
        <v>0</v>
      </c>
      <c r="AG9" s="26">
        <v>0</v>
      </c>
      <c r="AH9" s="30">
        <v>0</v>
      </c>
      <c r="AI9" s="26">
        <v>0</v>
      </c>
      <c r="AJ9" s="30">
        <v>0</v>
      </c>
      <c r="AK9" s="26">
        <v>0</v>
      </c>
      <c r="AL9" s="30">
        <v>0</v>
      </c>
      <c r="AM9" s="26">
        <v>0</v>
      </c>
      <c r="AN9" s="30">
        <v>0</v>
      </c>
      <c r="AO9" s="26">
        <v>0</v>
      </c>
      <c r="AP9" s="30">
        <v>0</v>
      </c>
      <c r="AQ9" s="30">
        <v>0</v>
      </c>
      <c r="AR9" s="30">
        <v>0</v>
      </c>
      <c r="AS9" s="22">
        <v>3</v>
      </c>
      <c r="AT9" s="30">
        <v>0</v>
      </c>
      <c r="AU9" s="22">
        <v>0</v>
      </c>
      <c r="AV9" s="30">
        <v>0</v>
      </c>
      <c r="AW9" s="22">
        <v>0</v>
      </c>
      <c r="AX9" s="30">
        <v>0</v>
      </c>
      <c r="AY9" s="22">
        <v>0</v>
      </c>
      <c r="AZ9" s="30">
        <v>0</v>
      </c>
      <c r="BA9" s="22">
        <v>0</v>
      </c>
      <c r="BB9" s="30">
        <v>0</v>
      </c>
      <c r="BC9" s="22">
        <v>0</v>
      </c>
      <c r="BD9" s="30">
        <v>0</v>
      </c>
      <c r="BE9" s="22">
        <v>0</v>
      </c>
      <c r="BF9" s="30">
        <v>0</v>
      </c>
      <c r="BG9" s="22">
        <v>0</v>
      </c>
      <c r="BH9" s="30">
        <v>0</v>
      </c>
      <c r="BI9" s="6">
        <v>0</v>
      </c>
      <c r="BJ9" s="6">
        <v>0</v>
      </c>
      <c r="BK9" s="6">
        <v>0</v>
      </c>
      <c r="BL9" s="6">
        <v>0</v>
      </c>
      <c r="BM9" s="6">
        <v>0</v>
      </c>
      <c r="BN9" s="6">
        <v>0</v>
      </c>
      <c r="BO9" s="2">
        <f t="shared" si="2"/>
        <v>3</v>
      </c>
      <c r="BP9" s="22">
        <v>21.99</v>
      </c>
      <c r="BQ9" s="31">
        <f t="shared" si="3"/>
        <v>65.97</v>
      </c>
      <c r="BR9" s="33">
        <f t="shared" si="4"/>
        <v>0</v>
      </c>
      <c r="BS9" s="33">
        <f t="shared" si="5"/>
        <v>65.97</v>
      </c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</row>
    <row r="10" spans="1:91" x14ac:dyDescent="0.2">
      <c r="A10" s="3" t="s">
        <v>193</v>
      </c>
      <c r="B10" s="28" t="s">
        <v>50</v>
      </c>
      <c r="C10" s="6">
        <f t="shared" ref="C10:D10" si="12">SUM(G10+I10+K10+M10+O10+Q10+S10+U10+W10+Y10+AA10+AC10+AE10+AG10+AI10+AK10+AM10+AQ10+AS10+AU10+AW10+AY10+BA10+BC10+BE10+BG10+BI10+BK10+BM10)</f>
        <v>5</v>
      </c>
      <c r="D10" s="6">
        <f t="shared" si="12"/>
        <v>5</v>
      </c>
      <c r="E10" s="30">
        <f t="shared" si="1"/>
        <v>0</v>
      </c>
      <c r="F10" s="32"/>
      <c r="G10" s="22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26">
        <v>0</v>
      </c>
      <c r="N10" s="26">
        <v>0</v>
      </c>
      <c r="O10" s="26">
        <v>0</v>
      </c>
      <c r="P10" s="22">
        <v>0</v>
      </c>
      <c r="Q10" s="26">
        <v>0</v>
      </c>
      <c r="R10" s="30">
        <v>0</v>
      </c>
      <c r="S10" s="26">
        <v>0</v>
      </c>
      <c r="T10" s="30">
        <v>0</v>
      </c>
      <c r="U10" s="26">
        <v>0</v>
      </c>
      <c r="V10" s="30">
        <v>0</v>
      </c>
      <c r="W10" s="26">
        <v>0</v>
      </c>
      <c r="X10" s="30">
        <v>0</v>
      </c>
      <c r="Y10" s="26">
        <v>0</v>
      </c>
      <c r="Z10" s="30">
        <v>0</v>
      </c>
      <c r="AA10" s="26">
        <v>0</v>
      </c>
      <c r="AB10" s="30">
        <v>0</v>
      </c>
      <c r="AC10" s="22">
        <v>0</v>
      </c>
      <c r="AD10" s="30">
        <v>0</v>
      </c>
      <c r="AE10" s="26">
        <v>0</v>
      </c>
      <c r="AF10" s="30">
        <v>0</v>
      </c>
      <c r="AG10" s="26">
        <v>0</v>
      </c>
      <c r="AH10" s="30">
        <v>0</v>
      </c>
      <c r="AI10" s="26">
        <v>0</v>
      </c>
      <c r="AJ10" s="30">
        <v>0</v>
      </c>
      <c r="AK10" s="26">
        <v>0</v>
      </c>
      <c r="AL10" s="30">
        <v>0</v>
      </c>
      <c r="AM10" s="26">
        <v>0</v>
      </c>
      <c r="AN10" s="30">
        <v>0</v>
      </c>
      <c r="AO10" s="26">
        <v>0</v>
      </c>
      <c r="AP10" s="30">
        <v>0</v>
      </c>
      <c r="AQ10" s="30">
        <v>0</v>
      </c>
      <c r="AR10" s="30">
        <v>0</v>
      </c>
      <c r="AS10" s="22">
        <v>5</v>
      </c>
      <c r="AT10" s="30">
        <v>0</v>
      </c>
      <c r="AU10" s="22">
        <v>0</v>
      </c>
      <c r="AV10" s="30">
        <v>0</v>
      </c>
      <c r="AW10" s="22">
        <v>0</v>
      </c>
      <c r="AX10" s="30">
        <v>0</v>
      </c>
      <c r="AY10" s="22">
        <v>0</v>
      </c>
      <c r="AZ10" s="22">
        <v>0</v>
      </c>
      <c r="BA10" s="22">
        <v>0</v>
      </c>
      <c r="BB10" s="22">
        <v>5</v>
      </c>
      <c r="BC10" s="22">
        <v>0</v>
      </c>
      <c r="BD10" s="22">
        <v>0</v>
      </c>
      <c r="BE10" s="22">
        <v>0</v>
      </c>
      <c r="BF10" s="22">
        <v>0</v>
      </c>
      <c r="BG10" s="22">
        <v>0</v>
      </c>
      <c r="BH10" s="22">
        <v>0</v>
      </c>
      <c r="BI10" s="6">
        <v>0</v>
      </c>
      <c r="BJ10" s="6">
        <v>0</v>
      </c>
      <c r="BK10" s="6">
        <v>0</v>
      </c>
      <c r="BL10" s="6">
        <v>0</v>
      </c>
      <c r="BM10" s="6">
        <v>0</v>
      </c>
      <c r="BN10" s="6">
        <v>0</v>
      </c>
      <c r="BO10" s="2">
        <f t="shared" si="2"/>
        <v>0</v>
      </c>
      <c r="BP10" s="22">
        <v>56</v>
      </c>
      <c r="BQ10" s="31">
        <f t="shared" si="3"/>
        <v>280</v>
      </c>
      <c r="BR10" s="33">
        <f t="shared" si="4"/>
        <v>280</v>
      </c>
      <c r="BS10" s="33">
        <f t="shared" si="5"/>
        <v>0</v>
      </c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</row>
    <row r="11" spans="1:91" x14ac:dyDescent="0.2">
      <c r="A11" s="6" t="s">
        <v>194</v>
      </c>
      <c r="B11" s="6" t="s">
        <v>50</v>
      </c>
      <c r="C11" s="6">
        <f t="shared" ref="C11:D11" si="13">SUM(G11+I11+K11+M11+O11+Q11+S11+U11+W11+Y11+AA11+AC11+AE11+AG11+AI11+AK11+AM11+AQ11+AS11+AU11+AW11+AY11+BA11+BC11+BE11+BG11+BI11+BK11+BM11)</f>
        <v>52</v>
      </c>
      <c r="D11" s="6">
        <f t="shared" si="13"/>
        <v>50</v>
      </c>
      <c r="E11" s="6">
        <f t="shared" si="1"/>
        <v>2</v>
      </c>
      <c r="F11" s="6" t="s">
        <v>195</v>
      </c>
      <c r="G11" s="2">
        <v>50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26">
        <v>0</v>
      </c>
      <c r="N11" s="26">
        <v>0</v>
      </c>
      <c r="O11" s="26">
        <v>0</v>
      </c>
      <c r="P11" s="22">
        <v>50</v>
      </c>
      <c r="Q11" s="26">
        <v>0</v>
      </c>
      <c r="R11" s="22">
        <v>0</v>
      </c>
      <c r="S11" s="26">
        <v>0</v>
      </c>
      <c r="T11" s="22">
        <v>0</v>
      </c>
      <c r="U11" s="26">
        <v>0</v>
      </c>
      <c r="V11" s="22">
        <v>0</v>
      </c>
      <c r="W11" s="26">
        <v>0</v>
      </c>
      <c r="X11" s="22">
        <v>0</v>
      </c>
      <c r="Y11" s="26">
        <v>0</v>
      </c>
      <c r="Z11" s="22">
        <v>0</v>
      </c>
      <c r="AA11" s="26">
        <v>0</v>
      </c>
      <c r="AB11" s="22">
        <v>0</v>
      </c>
      <c r="AC11" s="26">
        <v>0</v>
      </c>
      <c r="AD11" s="22">
        <v>0</v>
      </c>
      <c r="AE11" s="26">
        <v>0</v>
      </c>
      <c r="AF11" s="22">
        <v>0</v>
      </c>
      <c r="AG11" s="26">
        <v>0</v>
      </c>
      <c r="AH11" s="22">
        <v>0</v>
      </c>
      <c r="AI11" s="26">
        <v>0</v>
      </c>
      <c r="AJ11" s="22">
        <v>0</v>
      </c>
      <c r="AK11" s="26">
        <v>0</v>
      </c>
      <c r="AL11" s="22">
        <v>0</v>
      </c>
      <c r="AM11" s="26">
        <v>0</v>
      </c>
      <c r="AN11" s="22">
        <v>0</v>
      </c>
      <c r="AO11" s="26">
        <v>0</v>
      </c>
      <c r="AP11" s="22">
        <v>0</v>
      </c>
      <c r="AQ11" s="30">
        <v>0</v>
      </c>
      <c r="AR11" s="30">
        <v>0</v>
      </c>
      <c r="AS11" s="30">
        <v>0</v>
      </c>
      <c r="AT11" s="30">
        <v>0</v>
      </c>
      <c r="AU11" s="22">
        <v>2</v>
      </c>
      <c r="AV11" s="30">
        <v>0</v>
      </c>
      <c r="AW11" s="30">
        <v>0</v>
      </c>
      <c r="AX11" s="30">
        <v>0</v>
      </c>
      <c r="AY11" s="30">
        <v>0</v>
      </c>
      <c r="AZ11" s="30">
        <v>0</v>
      </c>
      <c r="BA11" s="30">
        <v>0</v>
      </c>
      <c r="BB11" s="30">
        <v>0</v>
      </c>
      <c r="BC11" s="30">
        <v>0</v>
      </c>
      <c r="BD11" s="30">
        <v>0</v>
      </c>
      <c r="BE11" s="30">
        <v>0</v>
      </c>
      <c r="BF11" s="30">
        <v>0</v>
      </c>
      <c r="BG11" s="30">
        <v>0</v>
      </c>
      <c r="BH11" s="30">
        <v>0</v>
      </c>
      <c r="BI11" s="6">
        <v>0</v>
      </c>
      <c r="BJ11" s="6">
        <v>0</v>
      </c>
      <c r="BK11" s="6">
        <v>0</v>
      </c>
      <c r="BL11" s="6">
        <v>0</v>
      </c>
      <c r="BM11" s="6">
        <v>0</v>
      </c>
      <c r="BN11" s="6">
        <v>0</v>
      </c>
      <c r="BO11" s="2">
        <f t="shared" si="2"/>
        <v>2</v>
      </c>
      <c r="BP11" s="6">
        <v>17</v>
      </c>
      <c r="BQ11" s="31">
        <f t="shared" si="3"/>
        <v>884</v>
      </c>
      <c r="BR11" s="31">
        <f t="shared" si="4"/>
        <v>850</v>
      </c>
      <c r="BS11" s="31">
        <f t="shared" si="5"/>
        <v>34</v>
      </c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</row>
    <row r="12" spans="1:91" x14ac:dyDescent="0.2">
      <c r="A12" s="6" t="s">
        <v>196</v>
      </c>
      <c r="B12" s="6" t="s">
        <v>50</v>
      </c>
      <c r="C12" s="6">
        <f t="shared" ref="C12:D12" si="14">SUM(G12+I12+K12+M12+O12+Q12+S12+U12+W12+Y12+AA12+AC12+AE12+AG12+AI12+AK12+AM12+AQ12+AS12+AU12+AW12+AY12+BA12+BC12+BE12+BG12+BI12+BK12+BM12)</f>
        <v>333</v>
      </c>
      <c r="D12" s="6">
        <f t="shared" si="14"/>
        <v>333</v>
      </c>
      <c r="E12" s="6">
        <f t="shared" si="1"/>
        <v>0</v>
      </c>
      <c r="F12" s="6"/>
      <c r="G12" s="6">
        <v>30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26">
        <v>0</v>
      </c>
      <c r="N12" s="26">
        <v>0</v>
      </c>
      <c r="O12" s="26">
        <v>0</v>
      </c>
      <c r="P12" s="22">
        <v>30</v>
      </c>
      <c r="Q12" s="26">
        <v>0</v>
      </c>
      <c r="R12" s="22">
        <v>0</v>
      </c>
      <c r="S12" s="26">
        <v>0</v>
      </c>
      <c r="T12" s="22">
        <v>0</v>
      </c>
      <c r="U12" s="26">
        <v>0</v>
      </c>
      <c r="V12" s="22">
        <v>0</v>
      </c>
      <c r="W12" s="26">
        <v>0</v>
      </c>
      <c r="X12" s="22">
        <v>0</v>
      </c>
      <c r="Y12" s="22">
        <v>113</v>
      </c>
      <c r="Z12" s="22">
        <v>0</v>
      </c>
      <c r="AA12" s="26">
        <v>0</v>
      </c>
      <c r="AB12" s="22">
        <v>0</v>
      </c>
      <c r="AC12" s="26">
        <v>0</v>
      </c>
      <c r="AD12" s="22">
        <v>0</v>
      </c>
      <c r="AE12" s="26">
        <v>0</v>
      </c>
      <c r="AF12" s="22">
        <v>0</v>
      </c>
      <c r="AG12" s="26">
        <v>0</v>
      </c>
      <c r="AH12" s="22">
        <v>0</v>
      </c>
      <c r="AI12" s="26">
        <v>0</v>
      </c>
      <c r="AJ12" s="22">
        <v>0</v>
      </c>
      <c r="AK12" s="26">
        <v>0</v>
      </c>
      <c r="AL12" s="22">
        <v>0</v>
      </c>
      <c r="AM12" s="26">
        <v>0</v>
      </c>
      <c r="AN12" s="22">
        <v>0</v>
      </c>
      <c r="AO12" s="26">
        <v>0</v>
      </c>
      <c r="AP12" s="22">
        <v>0</v>
      </c>
      <c r="AQ12" s="30">
        <v>0</v>
      </c>
      <c r="AR12" s="30">
        <v>0</v>
      </c>
      <c r="AS12" s="30">
        <v>0</v>
      </c>
      <c r="AT12" s="30">
        <v>0</v>
      </c>
      <c r="AU12" s="30">
        <v>0</v>
      </c>
      <c r="AV12" s="30">
        <v>0</v>
      </c>
      <c r="AW12" s="30">
        <v>0</v>
      </c>
      <c r="AX12" s="22">
        <f>50+63+140</f>
        <v>253</v>
      </c>
      <c r="AY12" s="22">
        <v>190</v>
      </c>
      <c r="AZ12" s="22">
        <v>50</v>
      </c>
      <c r="BA12" s="30">
        <v>0</v>
      </c>
      <c r="BB12" s="30">
        <v>0</v>
      </c>
      <c r="BC12" s="30">
        <v>0</v>
      </c>
      <c r="BD12" s="30">
        <v>0</v>
      </c>
      <c r="BE12" s="30">
        <v>0</v>
      </c>
      <c r="BF12" s="30">
        <v>0</v>
      </c>
      <c r="BG12" s="30">
        <v>0</v>
      </c>
      <c r="BH12" s="30">
        <v>0</v>
      </c>
      <c r="BI12" s="6">
        <v>0</v>
      </c>
      <c r="BJ12" s="6">
        <v>0</v>
      </c>
      <c r="BK12" s="6">
        <v>0</v>
      </c>
      <c r="BL12" s="6">
        <v>0</v>
      </c>
      <c r="BM12" s="6">
        <v>0</v>
      </c>
      <c r="BN12" s="6">
        <v>0</v>
      </c>
      <c r="BO12" s="2">
        <f t="shared" si="2"/>
        <v>0</v>
      </c>
      <c r="BP12" s="6">
        <v>21</v>
      </c>
      <c r="BQ12" s="31">
        <f t="shared" si="3"/>
        <v>6993</v>
      </c>
      <c r="BR12" s="31">
        <f t="shared" si="4"/>
        <v>6993</v>
      </c>
      <c r="BS12" s="31">
        <f t="shared" si="5"/>
        <v>0</v>
      </c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</row>
    <row r="13" spans="1:91" x14ac:dyDescent="0.2">
      <c r="A13" s="6" t="s">
        <v>197</v>
      </c>
      <c r="B13" s="6" t="s">
        <v>50</v>
      </c>
      <c r="C13" s="6">
        <f t="shared" ref="C13:D13" si="15">SUM(G13+I13+K13+M13+O13+Q13+S13+U13+W13+Y13+AA13+AC13+AE13+AG13+AI13+AK13+AM13+AQ13+AS13+AU13+AW13+AY13+BA13+BC13+BE13+BG13+BI13+BK13+BM13)</f>
        <v>1169</v>
      </c>
      <c r="D13" s="6">
        <f t="shared" si="15"/>
        <v>1005</v>
      </c>
      <c r="E13" s="6">
        <f t="shared" si="1"/>
        <v>164</v>
      </c>
      <c r="F13" s="6" t="s">
        <v>198</v>
      </c>
      <c r="G13" s="6">
        <v>57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26">
        <v>0</v>
      </c>
      <c r="N13" s="26">
        <v>0</v>
      </c>
      <c r="O13" s="26">
        <v>0</v>
      </c>
      <c r="P13" s="22">
        <v>57</v>
      </c>
      <c r="Q13" s="26">
        <v>0</v>
      </c>
      <c r="R13" s="22">
        <v>0</v>
      </c>
      <c r="S13" s="26">
        <v>0</v>
      </c>
      <c r="T13" s="22">
        <v>0</v>
      </c>
      <c r="U13" s="26">
        <v>0</v>
      </c>
      <c r="V13" s="22">
        <v>0</v>
      </c>
      <c r="W13" s="22">
        <v>1000</v>
      </c>
      <c r="X13" s="22">
        <v>0</v>
      </c>
      <c r="Y13" s="22">
        <f>64+48</f>
        <v>112</v>
      </c>
      <c r="Z13" s="22">
        <v>0</v>
      </c>
      <c r="AA13" s="26">
        <v>0</v>
      </c>
      <c r="AB13" s="22">
        <v>0</v>
      </c>
      <c r="AC13" s="26">
        <v>0</v>
      </c>
      <c r="AD13" s="22">
        <v>0</v>
      </c>
      <c r="AE13" s="26">
        <v>0</v>
      </c>
      <c r="AF13" s="22">
        <v>0</v>
      </c>
      <c r="AG13" s="26">
        <v>0</v>
      </c>
      <c r="AH13" s="22">
        <v>0</v>
      </c>
      <c r="AI13" s="26">
        <v>0</v>
      </c>
      <c r="AJ13" s="22">
        <v>0</v>
      </c>
      <c r="AK13" s="26">
        <v>0</v>
      </c>
      <c r="AL13" s="22">
        <v>84</v>
      </c>
      <c r="AM13" s="26">
        <v>0</v>
      </c>
      <c r="AN13" s="22">
        <f>100+100+100</f>
        <v>300</v>
      </c>
      <c r="AO13" s="26">
        <v>0</v>
      </c>
      <c r="AP13" s="22">
        <v>0</v>
      </c>
      <c r="AQ13" s="30">
        <v>0</v>
      </c>
      <c r="AR13" s="30">
        <v>0</v>
      </c>
      <c r="AS13" s="30">
        <v>0</v>
      </c>
      <c r="AT13" s="30">
        <v>0</v>
      </c>
      <c r="AU13" s="30">
        <v>0</v>
      </c>
      <c r="AV13" s="30">
        <v>0</v>
      </c>
      <c r="AW13" s="30">
        <v>0</v>
      </c>
      <c r="AX13" s="22">
        <v>64</v>
      </c>
      <c r="AY13" s="30">
        <v>0</v>
      </c>
      <c r="AZ13" s="22">
        <v>500</v>
      </c>
      <c r="BA13" s="30">
        <v>0</v>
      </c>
      <c r="BB13" s="30">
        <v>0</v>
      </c>
      <c r="BC13" s="30">
        <v>0</v>
      </c>
      <c r="BD13" s="30">
        <v>0</v>
      </c>
      <c r="BE13" s="30">
        <v>0</v>
      </c>
      <c r="BF13" s="30">
        <v>0</v>
      </c>
      <c r="BG13" s="30">
        <v>0</v>
      </c>
      <c r="BH13" s="30">
        <v>0</v>
      </c>
      <c r="BI13" s="6">
        <v>0</v>
      </c>
      <c r="BJ13" s="6">
        <v>0</v>
      </c>
      <c r="BK13" s="6">
        <v>0</v>
      </c>
      <c r="BL13" s="6">
        <v>0</v>
      </c>
      <c r="BM13" s="6">
        <v>0</v>
      </c>
      <c r="BN13" s="6">
        <v>0</v>
      </c>
      <c r="BO13" s="2">
        <f t="shared" si="2"/>
        <v>164</v>
      </c>
      <c r="BP13" s="6">
        <v>7.08</v>
      </c>
      <c r="BQ13" s="31">
        <f t="shared" si="3"/>
        <v>8276.52</v>
      </c>
      <c r="BR13" s="31">
        <f t="shared" si="4"/>
        <v>7115.4</v>
      </c>
      <c r="BS13" s="31">
        <f t="shared" si="5"/>
        <v>1161.1200000000001</v>
      </c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</row>
    <row r="14" spans="1:91" x14ac:dyDescent="0.2">
      <c r="A14" s="6" t="s">
        <v>199</v>
      </c>
      <c r="B14" s="6" t="s">
        <v>50</v>
      </c>
      <c r="C14" s="6">
        <f t="shared" ref="C14:D14" si="16">SUM(G14+I14+K14+M14+O14+Q14+S14+U14+W14+Y14+AA14+AC14+AE14+AG14+AI14+AK14+AM14+AQ14+AS14+AU14+AW14+AY14+BA14+BC14+BE14+BG14+BI14+BK14+BM14)</f>
        <v>24</v>
      </c>
      <c r="D14" s="6">
        <f t="shared" si="16"/>
        <v>24</v>
      </c>
      <c r="E14" s="6">
        <f t="shared" si="1"/>
        <v>0</v>
      </c>
      <c r="F14" s="6"/>
      <c r="G14" s="6">
        <v>24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26">
        <v>0</v>
      </c>
      <c r="N14" s="26">
        <v>0</v>
      </c>
      <c r="O14" s="26">
        <v>0</v>
      </c>
      <c r="P14" s="22">
        <v>24</v>
      </c>
      <c r="Q14" s="26">
        <v>0</v>
      </c>
      <c r="R14" s="22">
        <v>0</v>
      </c>
      <c r="S14" s="26">
        <v>0</v>
      </c>
      <c r="T14" s="22">
        <v>0</v>
      </c>
      <c r="U14" s="26">
        <v>0</v>
      </c>
      <c r="V14" s="22">
        <v>0</v>
      </c>
      <c r="W14" s="26">
        <v>0</v>
      </c>
      <c r="X14" s="22">
        <v>0</v>
      </c>
      <c r="Y14" s="26">
        <v>0</v>
      </c>
      <c r="Z14" s="22">
        <v>0</v>
      </c>
      <c r="AA14" s="26">
        <v>0</v>
      </c>
      <c r="AB14" s="22">
        <v>0</v>
      </c>
      <c r="AC14" s="26">
        <v>0</v>
      </c>
      <c r="AD14" s="22">
        <v>0</v>
      </c>
      <c r="AE14" s="26">
        <v>0</v>
      </c>
      <c r="AF14" s="22">
        <v>0</v>
      </c>
      <c r="AG14" s="26">
        <v>0</v>
      </c>
      <c r="AH14" s="22">
        <v>0</v>
      </c>
      <c r="AI14" s="26">
        <v>0</v>
      </c>
      <c r="AJ14" s="22">
        <v>0</v>
      </c>
      <c r="AK14" s="26">
        <v>0</v>
      </c>
      <c r="AL14" s="22">
        <v>0</v>
      </c>
      <c r="AM14" s="26">
        <v>0</v>
      </c>
      <c r="AN14" s="22">
        <v>0</v>
      </c>
      <c r="AO14" s="26">
        <v>0</v>
      </c>
      <c r="AP14" s="22">
        <v>0</v>
      </c>
      <c r="AQ14" s="30">
        <v>0</v>
      </c>
      <c r="AR14" s="30">
        <v>0</v>
      </c>
      <c r="AS14" s="30">
        <v>0</v>
      </c>
      <c r="AT14" s="30">
        <v>0</v>
      </c>
      <c r="AU14" s="30">
        <v>0</v>
      </c>
      <c r="AV14" s="30">
        <v>0</v>
      </c>
      <c r="AW14" s="30">
        <v>0</v>
      </c>
      <c r="AX14" s="30">
        <v>0</v>
      </c>
      <c r="AY14" s="30">
        <v>0</v>
      </c>
      <c r="AZ14" s="30">
        <v>0</v>
      </c>
      <c r="BA14" s="30">
        <v>0</v>
      </c>
      <c r="BB14" s="30">
        <v>0</v>
      </c>
      <c r="BC14" s="30">
        <v>0</v>
      </c>
      <c r="BD14" s="30">
        <v>0</v>
      </c>
      <c r="BE14" s="30">
        <v>0</v>
      </c>
      <c r="BF14" s="30">
        <v>0</v>
      </c>
      <c r="BG14" s="30">
        <v>0</v>
      </c>
      <c r="BH14" s="30">
        <v>0</v>
      </c>
      <c r="BI14" s="6">
        <v>0</v>
      </c>
      <c r="BJ14" s="6">
        <v>0</v>
      </c>
      <c r="BK14" s="6">
        <v>0</v>
      </c>
      <c r="BL14" s="6">
        <v>0</v>
      </c>
      <c r="BM14" s="6">
        <v>0</v>
      </c>
      <c r="BN14" s="6">
        <v>0</v>
      </c>
      <c r="BO14" s="2">
        <f t="shared" si="2"/>
        <v>0</v>
      </c>
      <c r="BP14" s="6">
        <v>40</v>
      </c>
      <c r="BQ14" s="31">
        <f t="shared" si="3"/>
        <v>960</v>
      </c>
      <c r="BR14" s="31">
        <f t="shared" si="4"/>
        <v>960</v>
      </c>
      <c r="BS14" s="31">
        <f t="shared" si="5"/>
        <v>0</v>
      </c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</row>
    <row r="15" spans="1:91" x14ac:dyDescent="0.2">
      <c r="A15" s="6" t="s">
        <v>200</v>
      </c>
      <c r="B15" s="6" t="s">
        <v>50</v>
      </c>
      <c r="C15" s="6">
        <f t="shared" ref="C15:D15" si="17">SUM(G15+I15+K15+M15+O15+Q15+S15+U15+W15+Y15+AA15+AC15+AE15+AG15+AI15+AK15+AM15+AQ15+AS15+AU15+AW15+AY15+BA15+BC15+BE15+BG15+BI15+BK15+BM15)</f>
        <v>100</v>
      </c>
      <c r="D15" s="6">
        <f t="shared" si="17"/>
        <v>100</v>
      </c>
      <c r="E15" s="6">
        <f t="shared" si="1"/>
        <v>0</v>
      </c>
      <c r="F15" s="6"/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100</v>
      </c>
      <c r="V15" s="6">
        <v>0</v>
      </c>
      <c r="W15" s="22">
        <v>0</v>
      </c>
      <c r="X15" s="22">
        <v>0</v>
      </c>
      <c r="Y15" s="22">
        <v>0</v>
      </c>
      <c r="Z15" s="22">
        <v>5</v>
      </c>
      <c r="AA15" s="22">
        <v>0</v>
      </c>
      <c r="AB15" s="22">
        <v>0</v>
      </c>
      <c r="AC15" s="22">
        <v>0</v>
      </c>
      <c r="AD15" s="22">
        <v>0</v>
      </c>
      <c r="AE15" s="22">
        <v>0</v>
      </c>
      <c r="AF15" s="22">
        <v>0</v>
      </c>
      <c r="AG15" s="22">
        <v>0</v>
      </c>
      <c r="AH15" s="22">
        <v>0</v>
      </c>
      <c r="AI15" s="22">
        <v>0</v>
      </c>
      <c r="AJ15" s="22">
        <v>0</v>
      </c>
      <c r="AK15" s="22">
        <v>0</v>
      </c>
      <c r="AL15" s="22">
        <v>0</v>
      </c>
      <c r="AM15" s="22">
        <v>0</v>
      </c>
      <c r="AN15" s="22">
        <v>0</v>
      </c>
      <c r="AO15" s="22">
        <v>0</v>
      </c>
      <c r="AP15" s="22">
        <v>0</v>
      </c>
      <c r="AQ15" s="30">
        <v>0</v>
      </c>
      <c r="AR15" s="30">
        <v>0</v>
      </c>
      <c r="AS15" s="30">
        <v>0</v>
      </c>
      <c r="AT15" s="30">
        <v>0</v>
      </c>
      <c r="AU15" s="30">
        <v>0</v>
      </c>
      <c r="AV15" s="30">
        <v>0</v>
      </c>
      <c r="AW15" s="30">
        <v>0</v>
      </c>
      <c r="AX15" s="22">
        <v>95</v>
      </c>
      <c r="AY15" s="30">
        <v>0</v>
      </c>
      <c r="AZ15" s="22">
        <v>0</v>
      </c>
      <c r="BA15" s="30">
        <v>0</v>
      </c>
      <c r="BB15" s="22">
        <v>0</v>
      </c>
      <c r="BC15" s="30">
        <v>0</v>
      </c>
      <c r="BD15" s="22">
        <v>0</v>
      </c>
      <c r="BE15" s="30">
        <v>0</v>
      </c>
      <c r="BF15" s="22">
        <v>0</v>
      </c>
      <c r="BG15" s="30">
        <v>0</v>
      </c>
      <c r="BH15" s="22">
        <v>0</v>
      </c>
      <c r="BI15" s="6">
        <v>0</v>
      </c>
      <c r="BJ15" s="6">
        <v>0</v>
      </c>
      <c r="BK15" s="6">
        <v>0</v>
      </c>
      <c r="BL15" s="6">
        <v>0</v>
      </c>
      <c r="BM15" s="6">
        <v>0</v>
      </c>
      <c r="BN15" s="6">
        <v>0</v>
      </c>
      <c r="BO15" s="2">
        <f t="shared" si="2"/>
        <v>0</v>
      </c>
      <c r="BP15" s="6">
        <v>30</v>
      </c>
      <c r="BQ15" s="31">
        <f t="shared" si="3"/>
        <v>3000</v>
      </c>
      <c r="BR15" s="31">
        <f t="shared" si="4"/>
        <v>3000</v>
      </c>
      <c r="BS15" s="31">
        <f t="shared" si="5"/>
        <v>0</v>
      </c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</row>
    <row r="16" spans="1:91" x14ac:dyDescent="0.2">
      <c r="A16" s="6" t="s">
        <v>201</v>
      </c>
      <c r="B16" s="6" t="s">
        <v>50</v>
      </c>
      <c r="C16" s="6">
        <f t="shared" ref="C16:D16" si="18">SUM(G16+I16+K16+M16+O16+Q16+S16+U16+W16+Y16+AA16+AC16+AE16+AG16+AI16+AK16+AM16+AQ16+AS16+AU16+AW16+AY16+BA16+BC16+BE16+BG16+BI16+BK16+BM16)</f>
        <v>2163</v>
      </c>
      <c r="D16" s="6">
        <f t="shared" si="18"/>
        <v>1775</v>
      </c>
      <c r="E16" s="6">
        <f t="shared" si="1"/>
        <v>388</v>
      </c>
      <c r="F16" s="6" t="s">
        <v>202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22">
        <v>0</v>
      </c>
      <c r="N16" s="22">
        <v>0</v>
      </c>
      <c r="O16" s="22">
        <v>0</v>
      </c>
      <c r="P16" s="22">
        <v>0</v>
      </c>
      <c r="Q16" s="22">
        <v>0</v>
      </c>
      <c r="R16" s="22">
        <v>0</v>
      </c>
      <c r="S16" s="22">
        <v>0</v>
      </c>
      <c r="T16" s="22">
        <v>0</v>
      </c>
      <c r="U16" s="22">
        <v>0</v>
      </c>
      <c r="V16" s="22">
        <v>0</v>
      </c>
      <c r="W16" s="22">
        <v>0</v>
      </c>
      <c r="X16" s="22">
        <v>0</v>
      </c>
      <c r="Y16" s="22">
        <f>214+1948</f>
        <v>2162</v>
      </c>
      <c r="Z16" s="22">
        <v>0</v>
      </c>
      <c r="AA16" s="22">
        <v>0</v>
      </c>
      <c r="AB16" s="22">
        <v>0</v>
      </c>
      <c r="AC16" s="22">
        <v>0</v>
      </c>
      <c r="AD16" s="22">
        <v>0</v>
      </c>
      <c r="AE16" s="22">
        <v>0</v>
      </c>
      <c r="AF16" s="22">
        <v>0</v>
      </c>
      <c r="AG16" s="22">
        <v>0</v>
      </c>
      <c r="AH16" s="22">
        <v>0</v>
      </c>
      <c r="AI16" s="22">
        <v>0</v>
      </c>
      <c r="AJ16" s="22">
        <v>0</v>
      </c>
      <c r="AK16" s="22">
        <v>0</v>
      </c>
      <c r="AL16" s="22">
        <f>675+320+660</f>
        <v>1655</v>
      </c>
      <c r="AM16" s="22">
        <v>0</v>
      </c>
      <c r="AN16" s="22">
        <v>0</v>
      </c>
      <c r="AO16" s="22">
        <v>0</v>
      </c>
      <c r="AP16" s="22">
        <v>0</v>
      </c>
      <c r="AQ16" s="30">
        <v>0</v>
      </c>
      <c r="AR16" s="30">
        <v>0</v>
      </c>
      <c r="AS16" s="22">
        <v>1</v>
      </c>
      <c r="AT16" s="30">
        <v>0</v>
      </c>
      <c r="AU16" s="22">
        <v>0</v>
      </c>
      <c r="AV16" s="30">
        <v>0</v>
      </c>
      <c r="AW16" s="22">
        <v>0</v>
      </c>
      <c r="AX16" s="30">
        <f>96</f>
        <v>96</v>
      </c>
      <c r="AY16" s="22">
        <v>0</v>
      </c>
      <c r="AZ16" s="30">
        <v>0</v>
      </c>
      <c r="BA16" s="22">
        <v>0</v>
      </c>
      <c r="BB16" s="30">
        <v>0</v>
      </c>
      <c r="BC16" s="22">
        <v>0</v>
      </c>
      <c r="BD16" s="30">
        <v>0</v>
      </c>
      <c r="BE16" s="22">
        <v>0</v>
      </c>
      <c r="BF16" s="22">
        <v>24</v>
      </c>
      <c r="BG16" s="22">
        <v>0</v>
      </c>
      <c r="BH16" s="30">
        <v>0</v>
      </c>
      <c r="BI16" s="6">
        <v>0</v>
      </c>
      <c r="BJ16" s="6">
        <v>0</v>
      </c>
      <c r="BK16" s="6">
        <v>0</v>
      </c>
      <c r="BL16" s="6">
        <v>0</v>
      </c>
      <c r="BM16" s="6">
        <v>0</v>
      </c>
      <c r="BN16" s="6">
        <v>0</v>
      </c>
      <c r="BO16" s="2">
        <f t="shared" si="2"/>
        <v>388</v>
      </c>
      <c r="BP16" s="6">
        <v>8</v>
      </c>
      <c r="BQ16" s="31">
        <f t="shared" si="3"/>
        <v>17304</v>
      </c>
      <c r="BR16" s="31">
        <f t="shared" si="4"/>
        <v>14200</v>
      </c>
      <c r="BS16" s="31">
        <f t="shared" si="5"/>
        <v>3104</v>
      </c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</row>
    <row r="17" spans="1:91" x14ac:dyDescent="0.2">
      <c r="A17" s="6" t="s">
        <v>203</v>
      </c>
      <c r="B17" s="6" t="s">
        <v>50</v>
      </c>
      <c r="C17" s="6">
        <f t="shared" ref="C17:D17" si="19">SUM(G17+I17+K17+M17+O17+Q17+S17+U17+W17+Y17+AA17+AC17+AE17+AG17+AI17+AK17+AM17+AQ17+AS17+AU17+AW17+AY17+BA17+BC17+BE17+BG17+BI17+BK17+BM17)</f>
        <v>315</v>
      </c>
      <c r="D17" s="6">
        <f t="shared" si="19"/>
        <v>300</v>
      </c>
      <c r="E17" s="6">
        <f t="shared" si="1"/>
        <v>15</v>
      </c>
      <c r="F17" s="6" t="s">
        <v>20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22">
        <v>0</v>
      </c>
      <c r="N17" s="22">
        <v>0</v>
      </c>
      <c r="O17" s="22">
        <v>0</v>
      </c>
      <c r="P17" s="22">
        <v>0</v>
      </c>
      <c r="Q17" s="22">
        <v>0</v>
      </c>
      <c r="R17" s="22">
        <v>0</v>
      </c>
      <c r="S17" s="22">
        <v>0</v>
      </c>
      <c r="T17" s="22">
        <v>0</v>
      </c>
      <c r="U17" s="22">
        <v>0</v>
      </c>
      <c r="V17" s="22">
        <v>0</v>
      </c>
      <c r="W17" s="22">
        <v>0</v>
      </c>
      <c r="X17" s="22">
        <v>0</v>
      </c>
      <c r="Y17" s="22">
        <v>315</v>
      </c>
      <c r="Z17" s="22">
        <v>0</v>
      </c>
      <c r="AA17" s="22">
        <v>0</v>
      </c>
      <c r="AB17" s="22">
        <v>0</v>
      </c>
      <c r="AC17" s="22">
        <v>0</v>
      </c>
      <c r="AD17" s="22">
        <v>0</v>
      </c>
      <c r="AE17" s="22">
        <v>0</v>
      </c>
      <c r="AF17" s="22">
        <v>0</v>
      </c>
      <c r="AG17" s="22">
        <v>0</v>
      </c>
      <c r="AH17" s="22">
        <v>0</v>
      </c>
      <c r="AI17" s="22">
        <v>0</v>
      </c>
      <c r="AJ17" s="22">
        <v>0</v>
      </c>
      <c r="AK17" s="22">
        <v>0</v>
      </c>
      <c r="AL17" s="22">
        <v>150</v>
      </c>
      <c r="AM17" s="22">
        <v>0</v>
      </c>
      <c r="AN17" s="22">
        <v>0</v>
      </c>
      <c r="AO17" s="22">
        <v>0</v>
      </c>
      <c r="AP17" s="22">
        <v>0</v>
      </c>
      <c r="AQ17" s="30">
        <v>0</v>
      </c>
      <c r="AR17" s="30">
        <v>0</v>
      </c>
      <c r="AS17" s="30">
        <v>0</v>
      </c>
      <c r="AT17" s="30">
        <v>0</v>
      </c>
      <c r="AU17" s="30">
        <v>0</v>
      </c>
      <c r="AV17" s="30">
        <v>0</v>
      </c>
      <c r="AW17" s="30">
        <v>0</v>
      </c>
      <c r="AX17" s="30">
        <v>0</v>
      </c>
      <c r="AY17" s="30">
        <v>0</v>
      </c>
      <c r="AZ17" s="30">
        <v>0</v>
      </c>
      <c r="BA17" s="30">
        <v>0</v>
      </c>
      <c r="BB17" s="30">
        <v>0</v>
      </c>
      <c r="BC17" s="30">
        <v>0</v>
      </c>
      <c r="BD17" s="30">
        <v>0</v>
      </c>
      <c r="BE17" s="30">
        <v>0</v>
      </c>
      <c r="BF17" s="22">
        <v>150</v>
      </c>
      <c r="BG17" s="30">
        <v>0</v>
      </c>
      <c r="BH17" s="30">
        <v>0</v>
      </c>
      <c r="BI17" s="6">
        <v>0</v>
      </c>
      <c r="BJ17" s="6">
        <v>0</v>
      </c>
      <c r="BK17" s="6">
        <v>0</v>
      </c>
      <c r="BL17" s="6">
        <v>0</v>
      </c>
      <c r="BM17" s="6">
        <v>0</v>
      </c>
      <c r="BN17" s="6">
        <v>0</v>
      </c>
      <c r="BO17" s="2">
        <f t="shared" si="2"/>
        <v>15</v>
      </c>
      <c r="BP17" s="6">
        <v>15</v>
      </c>
      <c r="BQ17" s="31">
        <f t="shared" si="3"/>
        <v>4725</v>
      </c>
      <c r="BR17" s="31">
        <f t="shared" si="4"/>
        <v>4500</v>
      </c>
      <c r="BS17" s="31">
        <f t="shared" si="5"/>
        <v>225</v>
      </c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</row>
    <row r="18" spans="1:91" x14ac:dyDescent="0.2">
      <c r="A18" s="6" t="s">
        <v>204</v>
      </c>
      <c r="B18" s="6" t="s">
        <v>50</v>
      </c>
      <c r="C18" s="6">
        <f t="shared" ref="C18:D18" si="20">SUM(G18+I18+K18+M18+O18+Q18+S18+U18+W18+Y18+AA18+AC18+AE18+AG18+AI18+AK18+AM18+AQ18+AS18+AU18+AW18+AY18+BA18+BC18+BE18+BG18+BI18+BK18+BM18)</f>
        <v>154</v>
      </c>
      <c r="D18" s="6">
        <f t="shared" si="20"/>
        <v>154</v>
      </c>
      <c r="E18" s="6">
        <f t="shared" si="1"/>
        <v>0</v>
      </c>
      <c r="F18" s="6"/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22">
        <v>0</v>
      </c>
      <c r="N18" s="22">
        <v>0</v>
      </c>
      <c r="O18" s="22">
        <v>0</v>
      </c>
      <c r="P18" s="22">
        <v>0</v>
      </c>
      <c r="Q18" s="22">
        <v>0</v>
      </c>
      <c r="R18" s="22">
        <v>0</v>
      </c>
      <c r="S18" s="22">
        <v>0</v>
      </c>
      <c r="T18" s="22">
        <v>0</v>
      </c>
      <c r="U18" s="22">
        <v>0</v>
      </c>
      <c r="V18" s="22">
        <v>0</v>
      </c>
      <c r="W18" s="22">
        <v>0</v>
      </c>
      <c r="X18" s="22">
        <v>0</v>
      </c>
      <c r="Y18" s="22">
        <f>78+42</f>
        <v>120</v>
      </c>
      <c r="Z18" s="22">
        <v>0</v>
      </c>
      <c r="AA18" s="22">
        <v>0</v>
      </c>
      <c r="AB18" s="22">
        <v>0</v>
      </c>
      <c r="AC18" s="22">
        <v>0</v>
      </c>
      <c r="AD18" s="22">
        <v>0</v>
      </c>
      <c r="AE18" s="22">
        <v>0</v>
      </c>
      <c r="AF18" s="22">
        <v>0</v>
      </c>
      <c r="AG18" s="22">
        <v>0</v>
      </c>
      <c r="AH18" s="22">
        <v>0</v>
      </c>
      <c r="AI18" s="22">
        <v>0</v>
      </c>
      <c r="AJ18" s="22">
        <v>0</v>
      </c>
      <c r="AK18" s="22">
        <v>0</v>
      </c>
      <c r="AL18" s="22">
        <v>0</v>
      </c>
      <c r="AM18" s="22">
        <v>0</v>
      </c>
      <c r="AN18" s="22">
        <v>0</v>
      </c>
      <c r="AO18" s="22">
        <v>0</v>
      </c>
      <c r="AP18" s="22">
        <v>0</v>
      </c>
      <c r="AQ18" s="22">
        <v>30</v>
      </c>
      <c r="AR18" s="30">
        <v>0</v>
      </c>
      <c r="AS18" s="30">
        <v>0</v>
      </c>
      <c r="AT18" s="30">
        <v>0</v>
      </c>
      <c r="AU18" s="22">
        <v>4</v>
      </c>
      <c r="AV18" s="30">
        <v>0</v>
      </c>
      <c r="AW18" s="30">
        <v>0</v>
      </c>
      <c r="AX18" s="30">
        <f>72+62</f>
        <v>134</v>
      </c>
      <c r="AY18" s="30">
        <v>0</v>
      </c>
      <c r="AZ18" s="22">
        <v>20</v>
      </c>
      <c r="BA18" s="30">
        <v>0</v>
      </c>
      <c r="BB18" s="30">
        <v>0</v>
      </c>
      <c r="BC18" s="30">
        <v>0</v>
      </c>
      <c r="BD18" s="30">
        <v>0</v>
      </c>
      <c r="BE18" s="30">
        <v>0</v>
      </c>
      <c r="BF18" s="30">
        <v>0</v>
      </c>
      <c r="BG18" s="30">
        <v>0</v>
      </c>
      <c r="BH18" s="30">
        <v>0</v>
      </c>
      <c r="BI18" s="6">
        <v>0</v>
      </c>
      <c r="BJ18" s="6">
        <v>0</v>
      </c>
      <c r="BK18" s="6">
        <v>0</v>
      </c>
      <c r="BL18" s="6">
        <v>0</v>
      </c>
      <c r="BM18" s="6">
        <v>0</v>
      </c>
      <c r="BN18" s="6">
        <v>0</v>
      </c>
      <c r="BO18" s="2">
        <f t="shared" si="2"/>
        <v>0</v>
      </c>
      <c r="BP18" s="6">
        <v>26</v>
      </c>
      <c r="BQ18" s="31">
        <f t="shared" si="3"/>
        <v>4004</v>
      </c>
      <c r="BR18" s="31">
        <f t="shared" si="4"/>
        <v>4004</v>
      </c>
      <c r="BS18" s="31">
        <f t="shared" si="5"/>
        <v>0</v>
      </c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</row>
    <row r="19" spans="1:91" x14ac:dyDescent="0.2">
      <c r="A19" s="6" t="s">
        <v>205</v>
      </c>
      <c r="B19" s="6" t="s">
        <v>50</v>
      </c>
      <c r="C19" s="6">
        <f t="shared" ref="C19:D19" si="21">SUM(G19+I19+K19+M19+O19+Q19+S19+U19+W19+Y19+AA19+AC19+AE19+AG19+AI19+AK19+AM19+AQ19+AS19+AU19+AW19+AY19+BA19+BC19+BE19+BG19+BI19+BK19+BM19)</f>
        <v>1899</v>
      </c>
      <c r="D19" s="6">
        <f t="shared" si="21"/>
        <v>1829</v>
      </c>
      <c r="E19" s="6">
        <f t="shared" si="1"/>
        <v>70</v>
      </c>
      <c r="F19" s="6" t="s">
        <v>46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22">
        <v>0</v>
      </c>
      <c r="N19" s="22">
        <v>0</v>
      </c>
      <c r="O19" s="22">
        <v>0</v>
      </c>
      <c r="P19" s="22">
        <v>0</v>
      </c>
      <c r="Q19" s="22">
        <v>0</v>
      </c>
      <c r="R19" s="22">
        <v>0</v>
      </c>
      <c r="S19" s="22">
        <v>0</v>
      </c>
      <c r="T19" s="22">
        <v>0</v>
      </c>
      <c r="U19" s="22">
        <v>0</v>
      </c>
      <c r="V19" s="22">
        <v>0</v>
      </c>
      <c r="W19" s="22">
        <v>1000</v>
      </c>
      <c r="X19" s="22">
        <v>0</v>
      </c>
      <c r="Y19" s="22">
        <f>115+637</f>
        <v>752</v>
      </c>
      <c r="Z19" s="22">
        <v>0</v>
      </c>
      <c r="AA19" s="22">
        <v>0</v>
      </c>
      <c r="AB19" s="22">
        <v>0</v>
      </c>
      <c r="AC19" s="22">
        <v>0</v>
      </c>
      <c r="AD19" s="22">
        <v>0</v>
      </c>
      <c r="AE19" s="22">
        <v>7</v>
      </c>
      <c r="AF19" s="22">
        <v>0</v>
      </c>
      <c r="AG19" s="22">
        <v>0</v>
      </c>
      <c r="AH19" s="22">
        <v>70</v>
      </c>
      <c r="AI19" s="22">
        <v>0</v>
      </c>
      <c r="AJ19" s="22">
        <v>0</v>
      </c>
      <c r="AK19" s="22">
        <v>70</v>
      </c>
      <c r="AL19" s="22">
        <f>5+88</f>
        <v>93</v>
      </c>
      <c r="AM19" s="22">
        <v>0</v>
      </c>
      <c r="AN19" s="22">
        <f>400+400+400</f>
        <v>1200</v>
      </c>
      <c r="AO19" s="22">
        <v>0</v>
      </c>
      <c r="AP19" s="22">
        <v>0</v>
      </c>
      <c r="AQ19" s="30">
        <v>0</v>
      </c>
      <c r="AR19" s="30">
        <v>0</v>
      </c>
      <c r="AS19" s="30">
        <v>0</v>
      </c>
      <c r="AT19" s="30">
        <v>0</v>
      </c>
      <c r="AU19" s="30">
        <v>0</v>
      </c>
      <c r="AV19" s="30">
        <v>0</v>
      </c>
      <c r="AW19" s="30">
        <v>0</v>
      </c>
      <c r="AX19" s="22">
        <f>5+128</f>
        <v>133</v>
      </c>
      <c r="AY19" s="30">
        <v>0</v>
      </c>
      <c r="AZ19" s="22">
        <v>0</v>
      </c>
      <c r="BA19" s="30">
        <v>0</v>
      </c>
      <c r="BB19" s="22">
        <v>0</v>
      </c>
      <c r="BC19" s="30">
        <v>0</v>
      </c>
      <c r="BD19" s="22">
        <v>0</v>
      </c>
      <c r="BE19" s="30">
        <v>0</v>
      </c>
      <c r="BF19" s="22">
        <v>333</v>
      </c>
      <c r="BG19" s="30">
        <v>0</v>
      </c>
      <c r="BH19" s="22">
        <v>0</v>
      </c>
      <c r="BI19" s="6">
        <v>0</v>
      </c>
      <c r="BJ19" s="6">
        <v>0</v>
      </c>
      <c r="BK19" s="6">
        <v>0</v>
      </c>
      <c r="BL19" s="6">
        <v>0</v>
      </c>
      <c r="BM19" s="6">
        <v>70</v>
      </c>
      <c r="BN19" s="6">
        <v>0</v>
      </c>
      <c r="BO19" s="2">
        <f t="shared" si="2"/>
        <v>70</v>
      </c>
      <c r="BP19" s="6">
        <v>40</v>
      </c>
      <c r="BQ19" s="31">
        <f t="shared" si="3"/>
        <v>75960</v>
      </c>
      <c r="BR19" s="31">
        <f t="shared" si="4"/>
        <v>73160</v>
      </c>
      <c r="BS19" s="31">
        <f t="shared" si="5"/>
        <v>2800</v>
      </c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</row>
    <row r="20" spans="1:91" x14ac:dyDescent="0.2">
      <c r="A20" s="6" t="s">
        <v>206</v>
      </c>
      <c r="B20" s="6" t="s">
        <v>50</v>
      </c>
      <c r="C20" s="6">
        <f t="shared" ref="C20:D20" si="22">SUM(G20+I20+K20+M20+O20+Q20+S20+U20+W20+Y20+AA20+AC20+AE20+AG20+AI20+AK20+AM20+AQ20+AS20+AU20+AW20+AY20+BA20+BC20+BE20+BG20+BI20+BK20+BM20)</f>
        <v>147</v>
      </c>
      <c r="D20" s="6">
        <f t="shared" si="22"/>
        <v>147</v>
      </c>
      <c r="E20" s="6">
        <f t="shared" si="1"/>
        <v>0</v>
      </c>
      <c r="F20" s="6" t="s">
        <v>20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22">
        <v>0</v>
      </c>
      <c r="N20" s="22">
        <v>0</v>
      </c>
      <c r="O20" s="22">
        <v>0</v>
      </c>
      <c r="P20" s="22">
        <v>0</v>
      </c>
      <c r="Q20" s="22">
        <v>0</v>
      </c>
      <c r="R20" s="22">
        <v>0</v>
      </c>
      <c r="S20" s="22">
        <v>0</v>
      </c>
      <c r="T20" s="22">
        <v>0</v>
      </c>
      <c r="U20" s="22">
        <v>0</v>
      </c>
      <c r="V20" s="22">
        <v>0</v>
      </c>
      <c r="W20" s="22">
        <v>0</v>
      </c>
      <c r="X20" s="22">
        <v>0</v>
      </c>
      <c r="Y20" s="22">
        <v>135</v>
      </c>
      <c r="Z20" s="22">
        <v>0</v>
      </c>
      <c r="AA20" s="22">
        <v>0</v>
      </c>
      <c r="AB20" s="22">
        <v>0</v>
      </c>
      <c r="AC20" s="22">
        <v>0</v>
      </c>
      <c r="AD20" s="22">
        <v>0</v>
      </c>
      <c r="AE20" s="22">
        <v>0</v>
      </c>
      <c r="AF20" s="22">
        <v>0</v>
      </c>
      <c r="AG20" s="22">
        <v>0</v>
      </c>
      <c r="AH20" s="22">
        <v>100</v>
      </c>
      <c r="AI20" s="22">
        <v>0</v>
      </c>
      <c r="AJ20" s="22">
        <v>0</v>
      </c>
      <c r="AK20" s="22">
        <v>0</v>
      </c>
      <c r="AL20" s="22">
        <v>18</v>
      </c>
      <c r="AM20" s="22">
        <v>0</v>
      </c>
      <c r="AN20" s="22">
        <v>0</v>
      </c>
      <c r="AO20" s="22">
        <v>0</v>
      </c>
      <c r="AP20" s="22">
        <v>0</v>
      </c>
      <c r="AQ20" s="30">
        <v>0</v>
      </c>
      <c r="AR20" s="30">
        <v>0</v>
      </c>
      <c r="AS20" s="30">
        <v>0</v>
      </c>
      <c r="AT20" s="30">
        <v>0</v>
      </c>
      <c r="AU20" s="22">
        <v>12</v>
      </c>
      <c r="AV20" s="30">
        <v>0</v>
      </c>
      <c r="AW20" s="30">
        <v>0</v>
      </c>
      <c r="AX20" s="30">
        <v>0</v>
      </c>
      <c r="AY20" s="30">
        <v>0</v>
      </c>
      <c r="AZ20" s="30">
        <v>0</v>
      </c>
      <c r="BA20" s="30">
        <v>0</v>
      </c>
      <c r="BB20" s="30">
        <v>0</v>
      </c>
      <c r="BC20" s="30">
        <v>0</v>
      </c>
      <c r="BD20" s="30">
        <v>0</v>
      </c>
      <c r="BE20" s="30">
        <v>0</v>
      </c>
      <c r="BF20" s="22">
        <v>29</v>
      </c>
      <c r="BG20" s="30">
        <v>0</v>
      </c>
      <c r="BH20" s="30">
        <v>0</v>
      </c>
      <c r="BI20" s="6">
        <v>0</v>
      </c>
      <c r="BJ20" s="6">
        <v>0</v>
      </c>
      <c r="BK20" s="6">
        <v>0</v>
      </c>
      <c r="BL20" s="6">
        <v>0</v>
      </c>
      <c r="BM20" s="6">
        <v>0</v>
      </c>
      <c r="BN20" s="6">
        <v>0</v>
      </c>
      <c r="BO20" s="2">
        <f t="shared" si="2"/>
        <v>0</v>
      </c>
      <c r="BP20" s="6">
        <v>45</v>
      </c>
      <c r="BQ20" s="31">
        <f t="shared" si="3"/>
        <v>6615</v>
      </c>
      <c r="BR20" s="31">
        <f t="shared" si="4"/>
        <v>6615</v>
      </c>
      <c r="BS20" s="31">
        <f t="shared" si="5"/>
        <v>0</v>
      </c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</row>
    <row r="21" spans="1:91" x14ac:dyDescent="0.2">
      <c r="A21" s="6" t="s">
        <v>207</v>
      </c>
      <c r="B21" s="6" t="s">
        <v>50</v>
      </c>
      <c r="C21" s="6">
        <f t="shared" ref="C21:D21" si="23">SUM(G21+I21+K21+M21+O21+Q21+S21+U21+W21+Y21+AA21+AC21+AE21+AG21+AI21+AK21+AM21+AQ21+AS21+AU21+AW21+AY21+BA21+BC21+BE21+BG21+BI21+BK21+BM21)</f>
        <v>116</v>
      </c>
      <c r="D21" s="6">
        <f t="shared" si="23"/>
        <v>73</v>
      </c>
      <c r="E21" s="6">
        <f t="shared" si="1"/>
        <v>43</v>
      </c>
      <c r="F21" s="6" t="s">
        <v>208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22">
        <v>0</v>
      </c>
      <c r="N21" s="22">
        <v>0</v>
      </c>
      <c r="O21" s="22">
        <v>0</v>
      </c>
      <c r="P21" s="22">
        <v>0</v>
      </c>
      <c r="Q21" s="22">
        <v>0</v>
      </c>
      <c r="R21" s="22">
        <v>0</v>
      </c>
      <c r="S21" s="22">
        <v>0</v>
      </c>
      <c r="T21" s="22">
        <v>0</v>
      </c>
      <c r="U21" s="22">
        <v>0</v>
      </c>
      <c r="V21" s="22">
        <v>0</v>
      </c>
      <c r="W21" s="22">
        <v>0</v>
      </c>
      <c r="X21" s="22">
        <v>0</v>
      </c>
      <c r="Y21" s="22">
        <f>48+36+32</f>
        <v>116</v>
      </c>
      <c r="Z21" s="22">
        <v>0</v>
      </c>
      <c r="AA21" s="22">
        <v>0</v>
      </c>
      <c r="AB21" s="22">
        <v>0</v>
      </c>
      <c r="AC21" s="22">
        <v>0</v>
      </c>
      <c r="AD21" s="22">
        <v>0</v>
      </c>
      <c r="AE21" s="22">
        <v>0</v>
      </c>
      <c r="AF21" s="22">
        <v>0</v>
      </c>
      <c r="AG21" s="22">
        <v>0</v>
      </c>
      <c r="AH21" s="22">
        <v>30</v>
      </c>
      <c r="AI21" s="22">
        <v>0</v>
      </c>
      <c r="AJ21" s="22">
        <v>0</v>
      </c>
      <c r="AK21" s="22">
        <v>0</v>
      </c>
      <c r="AL21" s="22">
        <v>0</v>
      </c>
      <c r="AM21" s="22">
        <v>0</v>
      </c>
      <c r="AN21" s="22">
        <v>0</v>
      </c>
      <c r="AO21" s="22">
        <v>0</v>
      </c>
      <c r="AP21" s="22">
        <v>0</v>
      </c>
      <c r="AQ21" s="30">
        <v>0</v>
      </c>
      <c r="AR21" s="30">
        <v>0</v>
      </c>
      <c r="AS21" s="30">
        <v>0</v>
      </c>
      <c r="AT21" s="30">
        <v>0</v>
      </c>
      <c r="AU21" s="30">
        <v>0</v>
      </c>
      <c r="AV21" s="30">
        <v>0</v>
      </c>
      <c r="AW21" s="30">
        <v>0</v>
      </c>
      <c r="AX21" s="22">
        <f>23+2</f>
        <v>25</v>
      </c>
      <c r="AY21" s="30">
        <v>0</v>
      </c>
      <c r="AZ21" s="30">
        <v>0</v>
      </c>
      <c r="BA21" s="30">
        <v>0</v>
      </c>
      <c r="BB21" s="30">
        <v>0</v>
      </c>
      <c r="BC21" s="30">
        <v>0</v>
      </c>
      <c r="BD21" s="30">
        <v>0</v>
      </c>
      <c r="BE21" s="30">
        <v>0</v>
      </c>
      <c r="BF21" s="22">
        <v>18</v>
      </c>
      <c r="BG21" s="30">
        <v>0</v>
      </c>
      <c r="BH21" s="30">
        <v>0</v>
      </c>
      <c r="BI21" s="6">
        <v>0</v>
      </c>
      <c r="BJ21" s="6">
        <v>0</v>
      </c>
      <c r="BK21" s="6">
        <v>0</v>
      </c>
      <c r="BL21" s="6">
        <v>0</v>
      </c>
      <c r="BM21" s="6">
        <v>0</v>
      </c>
      <c r="BN21" s="6">
        <v>0</v>
      </c>
      <c r="BO21" s="2">
        <f t="shared" si="2"/>
        <v>43</v>
      </c>
      <c r="BP21" s="6">
        <v>50</v>
      </c>
      <c r="BQ21" s="31">
        <f t="shared" si="3"/>
        <v>5800</v>
      </c>
      <c r="BR21" s="31">
        <f t="shared" si="4"/>
        <v>3650</v>
      </c>
      <c r="BS21" s="31">
        <f t="shared" si="5"/>
        <v>2150</v>
      </c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</row>
    <row r="22" spans="1:91" x14ac:dyDescent="0.2">
      <c r="A22" s="6" t="s">
        <v>209</v>
      </c>
      <c r="B22" s="6" t="s">
        <v>50</v>
      </c>
      <c r="C22" s="6">
        <f t="shared" ref="C22:D22" si="24">SUM(G22+I22+K22+M22+O22+Q22+S22+U22+W22+Y22+AA22+AC22+AE22+AG22+AI22+AK22+AM22+AQ22+AS22+AU22+AW22+AY22+BA22+BC22+BE22+BG22+BI22+BK22+BM22)</f>
        <v>19</v>
      </c>
      <c r="D22" s="6">
        <f t="shared" si="24"/>
        <v>0</v>
      </c>
      <c r="E22" s="6">
        <f t="shared" si="1"/>
        <v>19</v>
      </c>
      <c r="F22" s="6" t="s">
        <v>20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22">
        <v>0</v>
      </c>
      <c r="N22" s="22">
        <v>0</v>
      </c>
      <c r="O22" s="22">
        <v>0</v>
      </c>
      <c r="P22" s="22">
        <v>0</v>
      </c>
      <c r="Q22" s="22">
        <v>0</v>
      </c>
      <c r="R22" s="22">
        <v>0</v>
      </c>
      <c r="S22" s="22">
        <v>0</v>
      </c>
      <c r="T22" s="22">
        <v>0</v>
      </c>
      <c r="U22" s="22">
        <v>0</v>
      </c>
      <c r="V22" s="22">
        <v>0</v>
      </c>
      <c r="W22" s="22">
        <v>0</v>
      </c>
      <c r="X22" s="22">
        <v>0</v>
      </c>
      <c r="Y22" s="22">
        <v>0</v>
      </c>
      <c r="Z22" s="22">
        <v>0</v>
      </c>
      <c r="AA22" s="22">
        <v>0</v>
      </c>
      <c r="AB22" s="22">
        <v>0</v>
      </c>
      <c r="AC22" s="22">
        <v>0</v>
      </c>
      <c r="AD22" s="22">
        <v>0</v>
      </c>
      <c r="AE22" s="22">
        <v>0</v>
      </c>
      <c r="AF22" s="22">
        <v>0</v>
      </c>
      <c r="AG22" s="22">
        <v>0</v>
      </c>
      <c r="AH22" s="22">
        <v>0</v>
      </c>
      <c r="AI22" s="22">
        <v>0</v>
      </c>
      <c r="AJ22" s="22">
        <v>0</v>
      </c>
      <c r="AK22" s="22">
        <v>0</v>
      </c>
      <c r="AL22" s="22">
        <v>0</v>
      </c>
      <c r="AM22" s="22">
        <v>0</v>
      </c>
      <c r="AN22" s="22">
        <v>0</v>
      </c>
      <c r="AO22" s="22">
        <v>0</v>
      </c>
      <c r="AP22" s="22">
        <v>0</v>
      </c>
      <c r="AQ22" s="30">
        <v>0</v>
      </c>
      <c r="AR22" s="30">
        <v>0</v>
      </c>
      <c r="AS22" s="30">
        <v>0</v>
      </c>
      <c r="AT22" s="30">
        <v>0</v>
      </c>
      <c r="AU22" s="22">
        <v>19</v>
      </c>
      <c r="AV22" s="30">
        <v>0</v>
      </c>
      <c r="AW22" s="30">
        <v>0</v>
      </c>
      <c r="AX22" s="22">
        <v>0</v>
      </c>
      <c r="AY22" s="22">
        <v>0</v>
      </c>
      <c r="AZ22" s="22">
        <v>0</v>
      </c>
      <c r="BA22" s="22">
        <v>0</v>
      </c>
      <c r="BB22" s="22">
        <v>0</v>
      </c>
      <c r="BC22" s="22">
        <v>0</v>
      </c>
      <c r="BD22" s="22">
        <v>0</v>
      </c>
      <c r="BE22" s="22">
        <v>0</v>
      </c>
      <c r="BF22" s="22">
        <v>0</v>
      </c>
      <c r="BG22" s="22">
        <v>0</v>
      </c>
      <c r="BH22" s="22">
        <v>0</v>
      </c>
      <c r="BI22" s="6">
        <v>0</v>
      </c>
      <c r="BJ22" s="6">
        <v>0</v>
      </c>
      <c r="BK22" s="6">
        <v>0</v>
      </c>
      <c r="BL22" s="6">
        <v>0</v>
      </c>
      <c r="BM22" s="6">
        <v>0</v>
      </c>
      <c r="BN22" s="6">
        <v>0</v>
      </c>
      <c r="BO22" s="2">
        <f t="shared" si="2"/>
        <v>19</v>
      </c>
      <c r="BP22" s="6"/>
      <c r="BQ22" s="31"/>
      <c r="BR22" s="31"/>
      <c r="BS22" s="31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</row>
    <row r="23" spans="1:91" x14ac:dyDescent="0.2">
      <c r="A23" s="6" t="s">
        <v>210</v>
      </c>
      <c r="B23" s="6" t="s">
        <v>50</v>
      </c>
      <c r="C23" s="6">
        <f t="shared" ref="C23:D23" si="25">SUM(G23+I23+K23+M23+O23+Q23+S23+U23+W23+Y23+AA23+AC23+AE23+AG23+AI23+AK23+AM23+AQ23+AS23+AU23+AW23+AY23+BA23+BC23+BE23+BG23+BI23+BK23+BM23)</f>
        <v>1220</v>
      </c>
      <c r="D23" s="6">
        <f t="shared" si="25"/>
        <v>180</v>
      </c>
      <c r="E23" s="6">
        <f t="shared" si="1"/>
        <v>1040</v>
      </c>
      <c r="F23" s="6" t="s">
        <v>20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22">
        <v>0</v>
      </c>
      <c r="N23" s="22">
        <v>0</v>
      </c>
      <c r="O23" s="22">
        <v>0</v>
      </c>
      <c r="P23" s="22">
        <v>0</v>
      </c>
      <c r="Q23" s="22">
        <v>0</v>
      </c>
      <c r="R23" s="22">
        <v>0</v>
      </c>
      <c r="S23" s="22">
        <v>0</v>
      </c>
      <c r="T23" s="22">
        <v>0</v>
      </c>
      <c r="U23" s="22">
        <v>0</v>
      </c>
      <c r="V23" s="22">
        <v>0</v>
      </c>
      <c r="W23" s="22">
        <v>0</v>
      </c>
      <c r="X23" s="22">
        <v>0</v>
      </c>
      <c r="Y23" s="22">
        <v>0</v>
      </c>
      <c r="Z23" s="22">
        <v>0</v>
      </c>
      <c r="AA23" s="22">
        <v>0</v>
      </c>
      <c r="AB23" s="22">
        <v>0</v>
      </c>
      <c r="AC23" s="22">
        <v>0</v>
      </c>
      <c r="AD23" s="22">
        <v>0</v>
      </c>
      <c r="AE23" s="22">
        <v>0</v>
      </c>
      <c r="AF23" s="22">
        <v>0</v>
      </c>
      <c r="AG23" s="22">
        <v>0</v>
      </c>
      <c r="AH23" s="22">
        <v>0</v>
      </c>
      <c r="AI23" s="22">
        <v>0</v>
      </c>
      <c r="AJ23" s="22">
        <v>0</v>
      </c>
      <c r="AK23" s="22">
        <v>0</v>
      </c>
      <c r="AL23" s="22">
        <v>0</v>
      </c>
      <c r="AM23" s="22">
        <v>0</v>
      </c>
      <c r="AN23" s="22">
        <v>0</v>
      </c>
      <c r="AO23" s="22">
        <v>0</v>
      </c>
      <c r="AP23" s="22">
        <v>0</v>
      </c>
      <c r="AQ23" s="30">
        <v>0</v>
      </c>
      <c r="AR23" s="30">
        <v>0</v>
      </c>
      <c r="AS23" s="30">
        <v>0</v>
      </c>
      <c r="AT23" s="30">
        <v>0</v>
      </c>
      <c r="AU23" s="22"/>
      <c r="AV23" s="30">
        <v>0</v>
      </c>
      <c r="AW23" s="30">
        <v>0</v>
      </c>
      <c r="AX23" s="22">
        <v>0</v>
      </c>
      <c r="AY23" s="22">
        <v>0</v>
      </c>
      <c r="AZ23" s="22">
        <v>0</v>
      </c>
      <c r="BA23" s="22">
        <v>0</v>
      </c>
      <c r="BB23" s="22">
        <v>0</v>
      </c>
      <c r="BC23" s="22">
        <v>0</v>
      </c>
      <c r="BD23" s="22">
        <v>0</v>
      </c>
      <c r="BE23" s="22">
        <v>0</v>
      </c>
      <c r="BF23" s="22">
        <v>0</v>
      </c>
      <c r="BG23" s="22">
        <v>710</v>
      </c>
      <c r="BH23" s="22">
        <v>0</v>
      </c>
      <c r="BI23" s="6">
        <v>510</v>
      </c>
      <c r="BJ23" s="6">
        <f>100+80</f>
        <v>180</v>
      </c>
      <c r="BK23" s="6">
        <v>0</v>
      </c>
      <c r="BL23" s="6">
        <v>0</v>
      </c>
      <c r="BM23" s="6">
        <v>0</v>
      </c>
      <c r="BN23" s="6">
        <v>0</v>
      </c>
      <c r="BO23" s="2">
        <f t="shared" si="2"/>
        <v>1040</v>
      </c>
      <c r="BP23" s="6"/>
      <c r="BQ23" s="31"/>
      <c r="BR23" s="31"/>
      <c r="BS23" s="31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</row>
    <row r="24" spans="1:91" x14ac:dyDescent="0.2">
      <c r="A24" s="6" t="s">
        <v>211</v>
      </c>
      <c r="B24" s="6" t="s">
        <v>50</v>
      </c>
      <c r="C24" s="6">
        <f t="shared" ref="C24:D24" si="26">SUM(G24+I24+K24+M24+O24+Q24+S24+U24+W24+Y24+AA24+AC24+AE24+AG24+AI24+AK24+AM24+AQ24+AS24+AU24+AW24+AY24+BA24+BC24+BE24+BG24+BI24+BK24+BM24)</f>
        <v>3960</v>
      </c>
      <c r="D24" s="6">
        <f t="shared" si="26"/>
        <v>3960</v>
      </c>
      <c r="E24" s="6">
        <f t="shared" si="1"/>
        <v>0</v>
      </c>
      <c r="F24" s="32"/>
      <c r="G24" s="6">
        <v>0</v>
      </c>
      <c r="H24" s="6">
        <v>0</v>
      </c>
      <c r="I24" s="6">
        <v>480</v>
      </c>
      <c r="J24" s="6">
        <v>0</v>
      </c>
      <c r="K24" s="6">
        <v>400</v>
      </c>
      <c r="L24" s="6">
        <v>0</v>
      </c>
      <c r="M24" s="22">
        <v>0</v>
      </c>
      <c r="N24" s="22">
        <v>0</v>
      </c>
      <c r="O24" s="22">
        <v>400</v>
      </c>
      <c r="P24" s="30">
        <v>0</v>
      </c>
      <c r="Q24" s="22">
        <f>400+1120</f>
        <v>1520</v>
      </c>
      <c r="R24" s="30">
        <v>0</v>
      </c>
      <c r="S24" s="22">
        <v>0</v>
      </c>
      <c r="T24" s="22">
        <f>125+100+300</f>
        <v>525</v>
      </c>
      <c r="U24" s="22">
        <v>680</v>
      </c>
      <c r="V24" s="22">
        <v>0</v>
      </c>
      <c r="W24" s="22">
        <v>0</v>
      </c>
      <c r="X24" s="22">
        <f>200+421</f>
        <v>621</v>
      </c>
      <c r="Y24" s="22">
        <v>0</v>
      </c>
      <c r="Z24" s="22">
        <v>799</v>
      </c>
      <c r="AA24" s="22">
        <v>0</v>
      </c>
      <c r="AB24" s="22">
        <v>510</v>
      </c>
      <c r="AC24" s="22">
        <v>480</v>
      </c>
      <c r="AD24" s="22">
        <v>0</v>
      </c>
      <c r="AE24" s="22">
        <v>0</v>
      </c>
      <c r="AF24" s="22">
        <f>450+235</f>
        <v>685</v>
      </c>
      <c r="AG24" s="22">
        <v>0</v>
      </c>
      <c r="AH24" s="22">
        <f>126</f>
        <v>126</v>
      </c>
      <c r="AI24" s="22">
        <v>0</v>
      </c>
      <c r="AJ24" s="22">
        <f>226+40+8</f>
        <v>274</v>
      </c>
      <c r="AK24" s="22">
        <v>0</v>
      </c>
      <c r="AL24" s="22">
        <f>8+16+2+6+40+80+16+20+232</f>
        <v>420</v>
      </c>
      <c r="AM24" s="22">
        <v>0</v>
      </c>
      <c r="AN24" s="22">
        <v>0</v>
      </c>
      <c r="AO24" s="22">
        <v>0</v>
      </c>
      <c r="AP24" s="22">
        <v>0</v>
      </c>
      <c r="AQ24" s="30">
        <v>0</v>
      </c>
      <c r="AR24" s="30">
        <v>0</v>
      </c>
      <c r="AS24" s="30">
        <v>0</v>
      </c>
      <c r="AT24" s="30">
        <v>0</v>
      </c>
      <c r="AU24" s="30">
        <v>0</v>
      </c>
      <c r="AV24" s="30">
        <v>0</v>
      </c>
      <c r="AW24" s="30">
        <v>0</v>
      </c>
      <c r="AX24" s="30">
        <v>0</v>
      </c>
      <c r="AY24" s="30">
        <v>0</v>
      </c>
      <c r="AZ24" s="30">
        <v>0</v>
      </c>
      <c r="BA24" s="30">
        <v>0</v>
      </c>
      <c r="BB24" s="30">
        <v>0</v>
      </c>
      <c r="BC24" s="30">
        <v>0</v>
      </c>
      <c r="BD24" s="30">
        <v>0</v>
      </c>
      <c r="BE24" s="30">
        <v>0</v>
      </c>
      <c r="BF24" s="30">
        <v>0</v>
      </c>
      <c r="BG24" s="30">
        <v>0</v>
      </c>
      <c r="BH24" s="30">
        <v>0</v>
      </c>
      <c r="BI24" s="6">
        <v>0</v>
      </c>
      <c r="BJ24" s="6">
        <v>0</v>
      </c>
      <c r="BK24" s="6">
        <v>0</v>
      </c>
      <c r="BL24" s="6">
        <v>0</v>
      </c>
      <c r="BM24" s="6">
        <v>0</v>
      </c>
      <c r="BN24" s="6">
        <v>0</v>
      </c>
      <c r="BO24" s="2">
        <f t="shared" si="2"/>
        <v>0</v>
      </c>
      <c r="BP24" s="6">
        <v>34</v>
      </c>
      <c r="BQ24" s="31">
        <f t="shared" ref="BQ24:BQ58" si="27">C24*BP24</f>
        <v>134640</v>
      </c>
      <c r="BR24" s="31">
        <f t="shared" ref="BR24:BR55" si="28">D24*BP24</f>
        <v>134640</v>
      </c>
      <c r="BS24" s="31">
        <f t="shared" ref="BS24:BS55" si="29">E24*BP24</f>
        <v>0</v>
      </c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</row>
    <row r="25" spans="1:91" x14ac:dyDescent="0.2">
      <c r="A25" s="6" t="s">
        <v>212</v>
      </c>
      <c r="B25" s="6" t="s">
        <v>50</v>
      </c>
      <c r="C25" s="6">
        <f t="shared" ref="C25:D25" si="30">SUM(G25+I25+K25+M25+O25+Q25+S25+U25+W25+Y25+AA25+AC25+AE25+AG25+AI25+AK25+AM25+AQ25+AS25+AU25+AW25+AY25+BA25+BC25+BE25+BG25+BI25+BK25+BM25)</f>
        <v>2000</v>
      </c>
      <c r="D25" s="6">
        <f t="shared" si="30"/>
        <v>2000</v>
      </c>
      <c r="E25" s="6">
        <f t="shared" si="1"/>
        <v>0</v>
      </c>
      <c r="F25" s="6"/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22">
        <v>0</v>
      </c>
      <c r="AF25" s="22">
        <v>0</v>
      </c>
      <c r="AG25" s="22">
        <v>0</v>
      </c>
      <c r="AH25" s="22">
        <v>0</v>
      </c>
      <c r="AI25" s="22">
        <v>0</v>
      </c>
      <c r="AJ25" s="22">
        <v>0</v>
      </c>
      <c r="AK25" s="22">
        <v>2000</v>
      </c>
      <c r="AL25" s="22">
        <v>0</v>
      </c>
      <c r="AM25" s="22">
        <v>0</v>
      </c>
      <c r="AN25" s="22">
        <v>0</v>
      </c>
      <c r="AO25" s="22">
        <v>0</v>
      </c>
      <c r="AP25" s="22">
        <v>0</v>
      </c>
      <c r="AQ25" s="30">
        <v>0</v>
      </c>
      <c r="AR25" s="30">
        <v>0</v>
      </c>
      <c r="AS25" s="30">
        <v>0</v>
      </c>
      <c r="AT25" s="30">
        <v>0</v>
      </c>
      <c r="AU25" s="30">
        <v>0</v>
      </c>
      <c r="AV25" s="30">
        <v>0</v>
      </c>
      <c r="AW25" s="30">
        <v>0</v>
      </c>
      <c r="AX25" s="30">
        <v>0</v>
      </c>
      <c r="AY25" s="30">
        <v>0</v>
      </c>
      <c r="AZ25" s="22">
        <v>2000</v>
      </c>
      <c r="BA25" s="30">
        <v>0</v>
      </c>
      <c r="BB25" s="22">
        <v>0</v>
      </c>
      <c r="BC25" s="30">
        <v>0</v>
      </c>
      <c r="BD25" s="22">
        <v>0</v>
      </c>
      <c r="BE25" s="30">
        <v>0</v>
      </c>
      <c r="BF25" s="22">
        <v>0</v>
      </c>
      <c r="BG25" s="30">
        <v>0</v>
      </c>
      <c r="BH25" s="22">
        <v>0</v>
      </c>
      <c r="BI25" s="6">
        <v>0</v>
      </c>
      <c r="BJ25" s="6">
        <v>0</v>
      </c>
      <c r="BK25" s="6">
        <v>0</v>
      </c>
      <c r="BL25" s="6">
        <v>0</v>
      </c>
      <c r="BM25" s="6">
        <v>0</v>
      </c>
      <c r="BN25" s="6">
        <v>0</v>
      </c>
      <c r="BO25" s="2">
        <f t="shared" si="2"/>
        <v>0</v>
      </c>
      <c r="BP25" s="6">
        <v>25</v>
      </c>
      <c r="BQ25" s="31">
        <f t="shared" si="27"/>
        <v>50000</v>
      </c>
      <c r="BR25" s="31">
        <f t="shared" si="28"/>
        <v>50000</v>
      </c>
      <c r="BS25" s="31">
        <f t="shared" si="29"/>
        <v>0</v>
      </c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</row>
    <row r="26" spans="1:91" x14ac:dyDescent="0.2">
      <c r="A26" s="6" t="s">
        <v>213</v>
      </c>
      <c r="B26" s="6" t="s">
        <v>50</v>
      </c>
      <c r="C26" s="6">
        <f t="shared" ref="C26:D26" si="31">SUM(G26+I26+K26+M26+O26+Q26+S26+U26+W26+Y26+AA26+AC26+AE26+AG26+AI26+AK26+AM26+AQ26+AS26+AU26+AW26+AY26+BA26+BC26+BE26+BG26+BI26+BK26+BM26)</f>
        <v>360</v>
      </c>
      <c r="D26" s="6">
        <f t="shared" si="31"/>
        <v>283</v>
      </c>
      <c r="E26" s="6">
        <f t="shared" si="1"/>
        <v>77</v>
      </c>
      <c r="F26" s="6" t="s">
        <v>20</v>
      </c>
      <c r="G26" s="6">
        <v>0</v>
      </c>
      <c r="H26" s="6">
        <v>0</v>
      </c>
      <c r="I26" s="6">
        <v>0</v>
      </c>
      <c r="J26" s="6">
        <v>0</v>
      </c>
      <c r="K26" s="6">
        <v>10</v>
      </c>
      <c r="L26" s="6">
        <v>0</v>
      </c>
      <c r="M26" s="22">
        <v>0</v>
      </c>
      <c r="N26" s="26">
        <v>0</v>
      </c>
      <c r="O26" s="26">
        <v>0</v>
      </c>
      <c r="P26" s="22">
        <v>0</v>
      </c>
      <c r="Q26" s="22">
        <v>0</v>
      </c>
      <c r="R26" s="22">
        <v>0</v>
      </c>
      <c r="S26" s="22">
        <v>350</v>
      </c>
      <c r="T26" s="22">
        <v>10</v>
      </c>
      <c r="U26" s="22">
        <v>0</v>
      </c>
      <c r="V26" s="22">
        <v>0</v>
      </c>
      <c r="W26" s="22">
        <v>0</v>
      </c>
      <c r="X26" s="22">
        <v>0</v>
      </c>
      <c r="Y26" s="22">
        <v>0</v>
      </c>
      <c r="Z26" s="22">
        <v>8</v>
      </c>
      <c r="AA26" s="22">
        <v>0</v>
      </c>
      <c r="AB26" s="22">
        <v>0</v>
      </c>
      <c r="AC26" s="22">
        <v>0</v>
      </c>
      <c r="AD26" s="22">
        <v>0</v>
      </c>
      <c r="AE26" s="22">
        <v>0</v>
      </c>
      <c r="AF26" s="22">
        <v>0</v>
      </c>
      <c r="AG26" s="22">
        <v>0</v>
      </c>
      <c r="AH26" s="22">
        <v>0</v>
      </c>
      <c r="AI26" s="22">
        <v>0</v>
      </c>
      <c r="AJ26" s="22">
        <v>0</v>
      </c>
      <c r="AK26" s="22">
        <v>0</v>
      </c>
      <c r="AL26" s="22">
        <v>0</v>
      </c>
      <c r="AM26" s="22">
        <v>0</v>
      </c>
      <c r="AN26" s="22">
        <f>50+50+50</f>
        <v>150</v>
      </c>
      <c r="AO26" s="22">
        <v>0</v>
      </c>
      <c r="AP26" s="22">
        <v>0</v>
      </c>
      <c r="AQ26" s="30">
        <v>0</v>
      </c>
      <c r="AR26" s="30">
        <v>0</v>
      </c>
      <c r="AS26" s="30">
        <v>0</v>
      </c>
      <c r="AT26" s="30">
        <v>0</v>
      </c>
      <c r="AU26" s="30">
        <v>0</v>
      </c>
      <c r="AV26" s="30">
        <v>0</v>
      </c>
      <c r="AW26" s="30">
        <v>0</v>
      </c>
      <c r="AX26" s="22">
        <v>50</v>
      </c>
      <c r="AY26" s="30">
        <v>0</v>
      </c>
      <c r="AZ26" s="22">
        <v>45</v>
      </c>
      <c r="BA26" s="30">
        <v>0</v>
      </c>
      <c r="BB26" s="30">
        <v>0</v>
      </c>
      <c r="BC26" s="30">
        <v>0</v>
      </c>
      <c r="BD26" s="30">
        <v>0</v>
      </c>
      <c r="BE26" s="30">
        <v>0</v>
      </c>
      <c r="BF26" s="22">
        <v>4</v>
      </c>
      <c r="BG26" s="30">
        <v>0</v>
      </c>
      <c r="BH26" s="30">
        <v>0</v>
      </c>
      <c r="BI26" s="6">
        <v>0</v>
      </c>
      <c r="BJ26" s="6">
        <f>6+5+5</f>
        <v>16</v>
      </c>
      <c r="BK26" s="6">
        <v>0</v>
      </c>
      <c r="BL26" s="6">
        <v>0</v>
      </c>
      <c r="BM26" s="6">
        <v>0</v>
      </c>
      <c r="BN26" s="6">
        <v>0</v>
      </c>
      <c r="BO26" s="2">
        <f t="shared" si="2"/>
        <v>77</v>
      </c>
      <c r="BP26" s="6">
        <v>34</v>
      </c>
      <c r="BQ26" s="31">
        <f t="shared" si="27"/>
        <v>12240</v>
      </c>
      <c r="BR26" s="31">
        <f t="shared" si="28"/>
        <v>9622</v>
      </c>
      <c r="BS26" s="31">
        <f t="shared" si="29"/>
        <v>2618</v>
      </c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</row>
    <row r="27" spans="1:91" ht="15.75" customHeight="1" x14ac:dyDescent="0.2">
      <c r="A27" s="6" t="s">
        <v>214</v>
      </c>
      <c r="B27" s="6" t="s">
        <v>50</v>
      </c>
      <c r="C27" s="6">
        <f t="shared" ref="C27:D27" si="32">SUM(G27+I27+K27+M27+O27+Q27+S27+U27+W27+Y27+AA27+AC27+AE27+AG27+AI27+AK27+AM27+AQ27+AS27+AU27+AW27+AY27+BA27+BC27+BE27+BG27+BI27+BK27+BM27)</f>
        <v>615</v>
      </c>
      <c r="D27" s="6">
        <f t="shared" si="32"/>
        <v>351</v>
      </c>
      <c r="E27" s="6">
        <f t="shared" si="1"/>
        <v>264</v>
      </c>
      <c r="F27" s="2"/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3">
        <f>284+60+157</f>
        <v>501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114</v>
      </c>
      <c r="AH27" s="3">
        <v>0</v>
      </c>
      <c r="AI27" s="3">
        <v>0</v>
      </c>
      <c r="AJ27" s="22">
        <v>0</v>
      </c>
      <c r="AK27" s="3">
        <v>0</v>
      </c>
      <c r="AL27" s="22">
        <v>0</v>
      </c>
      <c r="AM27" s="3">
        <v>0</v>
      </c>
      <c r="AN27" s="22">
        <f>75+75+75</f>
        <v>225</v>
      </c>
      <c r="AO27" s="3">
        <v>0</v>
      </c>
      <c r="AP27" s="22">
        <v>0</v>
      </c>
      <c r="AQ27" s="30">
        <v>0</v>
      </c>
      <c r="AR27" s="30">
        <v>0</v>
      </c>
      <c r="AS27" s="30">
        <v>0</v>
      </c>
      <c r="AT27" s="30">
        <v>0</v>
      </c>
      <c r="AU27" s="30">
        <v>0</v>
      </c>
      <c r="AV27" s="30">
        <v>0</v>
      </c>
      <c r="AW27" s="30">
        <v>0</v>
      </c>
      <c r="AX27" s="22">
        <f>1+50</f>
        <v>51</v>
      </c>
      <c r="AY27" s="30">
        <v>0</v>
      </c>
      <c r="AZ27" s="22">
        <v>75</v>
      </c>
      <c r="BA27" s="30">
        <v>0</v>
      </c>
      <c r="BB27" s="30">
        <v>0</v>
      </c>
      <c r="BC27" s="30">
        <v>0</v>
      </c>
      <c r="BD27" s="30">
        <v>0</v>
      </c>
      <c r="BE27" s="30">
        <v>0</v>
      </c>
      <c r="BF27" s="30">
        <v>0</v>
      </c>
      <c r="BG27" s="30">
        <v>0</v>
      </c>
      <c r="BH27" s="30">
        <v>0</v>
      </c>
      <c r="BI27" s="6">
        <v>0</v>
      </c>
      <c r="BJ27" s="6">
        <v>0</v>
      </c>
      <c r="BK27" s="6">
        <v>0</v>
      </c>
      <c r="BL27" s="6">
        <v>0</v>
      </c>
      <c r="BM27" s="6">
        <v>0</v>
      </c>
      <c r="BN27" s="6">
        <v>0</v>
      </c>
      <c r="BO27" s="2">
        <f t="shared" si="2"/>
        <v>264</v>
      </c>
      <c r="BP27" s="6">
        <v>68</v>
      </c>
      <c r="BQ27" s="31">
        <f t="shared" si="27"/>
        <v>41820</v>
      </c>
      <c r="BR27" s="31">
        <f t="shared" si="28"/>
        <v>23868</v>
      </c>
      <c r="BS27" s="31">
        <f t="shared" si="29"/>
        <v>17952</v>
      </c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</row>
    <row r="28" spans="1:91" ht="15.75" customHeight="1" x14ac:dyDescent="0.2">
      <c r="A28" s="6" t="s">
        <v>215</v>
      </c>
      <c r="B28" s="6" t="s">
        <v>50</v>
      </c>
      <c r="C28" s="6">
        <f t="shared" ref="C28:D28" si="33">SUM(G28+I28+K28+M28+O28+Q28+S28+U28+W28+Y28+AA28+AC28+AE28+AG28+AI28+AK28+AM28+AQ28+AS28+AU28+AW28+AY28+BA28+BC28+BE28+BG28+BI28+BK28+BM28)</f>
        <v>120</v>
      </c>
      <c r="D28" s="6">
        <f t="shared" si="33"/>
        <v>80</v>
      </c>
      <c r="E28" s="6">
        <f t="shared" si="1"/>
        <v>40</v>
      </c>
      <c r="F28" s="6" t="s">
        <v>20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120</v>
      </c>
      <c r="V28" s="6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60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22">
        <v>0</v>
      </c>
      <c r="AK28" s="3">
        <v>0</v>
      </c>
      <c r="AL28" s="22">
        <v>0</v>
      </c>
      <c r="AM28" s="3">
        <v>0</v>
      </c>
      <c r="AN28" s="22">
        <v>0</v>
      </c>
      <c r="AO28" s="3">
        <v>0</v>
      </c>
      <c r="AP28" s="22">
        <v>0</v>
      </c>
      <c r="AQ28" s="30">
        <v>0</v>
      </c>
      <c r="AR28" s="30">
        <v>0</v>
      </c>
      <c r="AS28" s="30">
        <v>0</v>
      </c>
      <c r="AT28" s="30">
        <v>0</v>
      </c>
      <c r="AU28" s="30">
        <v>0</v>
      </c>
      <c r="AV28" s="30">
        <v>0</v>
      </c>
      <c r="AW28" s="30">
        <v>0</v>
      </c>
      <c r="AX28" s="30">
        <v>0</v>
      </c>
      <c r="AY28" s="30">
        <v>0</v>
      </c>
      <c r="AZ28" s="30">
        <v>0</v>
      </c>
      <c r="BA28" s="30">
        <v>0</v>
      </c>
      <c r="BB28" s="30">
        <v>0</v>
      </c>
      <c r="BC28" s="30">
        <v>0</v>
      </c>
      <c r="BD28" s="30">
        <v>0</v>
      </c>
      <c r="BE28" s="30">
        <v>0</v>
      </c>
      <c r="BF28" s="30">
        <v>0</v>
      </c>
      <c r="BG28" s="30">
        <v>0</v>
      </c>
      <c r="BH28" s="30">
        <v>0</v>
      </c>
      <c r="BI28" s="6">
        <v>0</v>
      </c>
      <c r="BJ28" s="6">
        <f>10+10</f>
        <v>20</v>
      </c>
      <c r="BK28" s="6">
        <v>0</v>
      </c>
      <c r="BL28" s="6">
        <v>0</v>
      </c>
      <c r="BM28" s="6">
        <v>0</v>
      </c>
      <c r="BN28" s="6">
        <v>0</v>
      </c>
      <c r="BO28" s="2">
        <f t="shared" si="2"/>
        <v>40</v>
      </c>
      <c r="BP28" s="6">
        <v>80</v>
      </c>
      <c r="BQ28" s="31">
        <f t="shared" si="27"/>
        <v>9600</v>
      </c>
      <c r="BR28" s="31">
        <f t="shared" si="28"/>
        <v>6400</v>
      </c>
      <c r="BS28" s="31">
        <f t="shared" si="29"/>
        <v>3200</v>
      </c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</row>
    <row r="29" spans="1:91" x14ac:dyDescent="0.2">
      <c r="A29" s="6" t="s">
        <v>216</v>
      </c>
      <c r="B29" s="6" t="s">
        <v>50</v>
      </c>
      <c r="C29" s="6">
        <f t="shared" ref="C29:D29" si="34">SUM(G29+I29+K29+M29+O29+Q29+S29+U29+W29+Y29+AA29+AC29+AE29+AG29+AI29+AK29+AM29+AQ29+AS29+AU29+AW29+AY29+BA29+BC29+BE29+BG29+BI29+BK29+BM29)</f>
        <v>15460</v>
      </c>
      <c r="D29" s="6">
        <f t="shared" si="34"/>
        <v>13262</v>
      </c>
      <c r="E29" s="6">
        <f t="shared" si="1"/>
        <v>2198</v>
      </c>
      <c r="F29" s="6" t="s">
        <v>20</v>
      </c>
      <c r="G29" s="6">
        <v>0</v>
      </c>
      <c r="H29" s="6">
        <v>0</v>
      </c>
      <c r="I29" s="6">
        <v>0</v>
      </c>
      <c r="J29" s="6">
        <v>0</v>
      </c>
      <c r="K29" s="6">
        <v>52</v>
      </c>
      <c r="L29" s="6">
        <v>0</v>
      </c>
      <c r="M29" s="22">
        <v>0</v>
      </c>
      <c r="N29" s="26">
        <v>0</v>
      </c>
      <c r="O29" s="26">
        <v>0</v>
      </c>
      <c r="P29" s="26">
        <v>0</v>
      </c>
      <c r="Q29" s="22">
        <v>0</v>
      </c>
      <c r="R29" s="26">
        <v>0</v>
      </c>
      <c r="S29" s="22">
        <f>10566+2800</f>
        <v>13366</v>
      </c>
      <c r="T29" s="22">
        <f>2800+52</f>
        <v>2852</v>
      </c>
      <c r="U29" s="22">
        <v>500</v>
      </c>
      <c r="V29" s="22">
        <v>0</v>
      </c>
      <c r="W29" s="22">
        <v>0</v>
      </c>
      <c r="X29" s="22">
        <v>0</v>
      </c>
      <c r="Y29" s="22">
        <v>0</v>
      </c>
      <c r="Z29" s="22">
        <v>60</v>
      </c>
      <c r="AA29" s="22">
        <v>0</v>
      </c>
      <c r="AB29" s="22">
        <f>1000+50</f>
        <v>1050</v>
      </c>
      <c r="AC29" s="22">
        <v>0</v>
      </c>
      <c r="AD29" s="22">
        <v>0</v>
      </c>
      <c r="AE29" s="22">
        <v>0</v>
      </c>
      <c r="AF29" s="22">
        <v>500</v>
      </c>
      <c r="AG29" s="22">
        <v>0</v>
      </c>
      <c r="AH29" s="22">
        <f>898+2102</f>
        <v>3000</v>
      </c>
      <c r="AI29" s="22">
        <v>0</v>
      </c>
      <c r="AJ29" s="22">
        <v>0</v>
      </c>
      <c r="AK29" s="22">
        <v>1492</v>
      </c>
      <c r="AL29" s="22">
        <v>0</v>
      </c>
      <c r="AM29" s="22">
        <v>0</v>
      </c>
      <c r="AN29" s="22">
        <f>1000+1000+1000</f>
        <v>3000</v>
      </c>
      <c r="AO29" s="22">
        <v>0</v>
      </c>
      <c r="AP29" s="22">
        <v>0</v>
      </c>
      <c r="AQ29" s="30">
        <v>0</v>
      </c>
      <c r="AR29" s="30">
        <v>0</v>
      </c>
      <c r="AS29" s="30">
        <v>0</v>
      </c>
      <c r="AT29" s="30">
        <v>0</v>
      </c>
      <c r="AU29" s="30">
        <v>0</v>
      </c>
      <c r="AV29" s="30">
        <v>0</v>
      </c>
      <c r="AW29" s="22">
        <v>50</v>
      </c>
      <c r="AX29" s="22">
        <f>1000+300</f>
        <v>1300</v>
      </c>
      <c r="AY29" s="30">
        <v>0</v>
      </c>
      <c r="AZ29" s="22">
        <v>0</v>
      </c>
      <c r="BA29" s="30">
        <v>0</v>
      </c>
      <c r="BB29" s="22">
        <v>0</v>
      </c>
      <c r="BC29" s="30">
        <v>0</v>
      </c>
      <c r="BD29" s="22">
        <v>0</v>
      </c>
      <c r="BE29" s="30">
        <v>0</v>
      </c>
      <c r="BF29" s="22">
        <v>0</v>
      </c>
      <c r="BG29" s="30">
        <v>0</v>
      </c>
      <c r="BH29" s="22">
        <v>0</v>
      </c>
      <c r="BI29" s="6">
        <v>0</v>
      </c>
      <c r="BJ29" s="6">
        <f>500+500+500</f>
        <v>1500</v>
      </c>
      <c r="BK29" s="6">
        <v>0</v>
      </c>
      <c r="BL29" s="6">
        <v>0</v>
      </c>
      <c r="BM29" s="6">
        <v>0</v>
      </c>
      <c r="BN29" s="6">
        <v>0</v>
      </c>
      <c r="BO29" s="2">
        <f t="shared" si="2"/>
        <v>2198</v>
      </c>
      <c r="BP29" s="6">
        <v>12</v>
      </c>
      <c r="BQ29" s="31">
        <f t="shared" si="27"/>
        <v>185520</v>
      </c>
      <c r="BR29" s="31">
        <f t="shared" si="28"/>
        <v>159144</v>
      </c>
      <c r="BS29" s="31">
        <f t="shared" si="29"/>
        <v>26376</v>
      </c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</row>
    <row r="30" spans="1:91" x14ac:dyDescent="0.2">
      <c r="A30" s="6" t="s">
        <v>217</v>
      </c>
      <c r="B30" s="6" t="s">
        <v>50</v>
      </c>
      <c r="C30" s="6">
        <f t="shared" ref="C30:D30" si="35">SUM(G30+I30+K30+M30+O30+Q30+S30+U30+W30+Y30+AA30+AC30+AE30+AG30+AI30+AK30+AM30+AQ30+AS30+AU30+AW30+AY30+BA30+BC30+BE30+BG30+BI30+BK30+BM30)</f>
        <v>638</v>
      </c>
      <c r="D30" s="6">
        <f t="shared" si="35"/>
        <v>20</v>
      </c>
      <c r="E30" s="6">
        <f t="shared" si="1"/>
        <v>618</v>
      </c>
      <c r="F30" s="6"/>
      <c r="G30" s="6">
        <v>0</v>
      </c>
      <c r="H30" s="6">
        <v>0</v>
      </c>
      <c r="I30" s="6">
        <v>0</v>
      </c>
      <c r="J30" s="6">
        <v>0</v>
      </c>
      <c r="K30" s="6">
        <v>20</v>
      </c>
      <c r="L30" s="6">
        <v>0</v>
      </c>
      <c r="M30" s="22">
        <v>0</v>
      </c>
      <c r="N30" s="26">
        <v>0</v>
      </c>
      <c r="O30" s="26">
        <v>0</v>
      </c>
      <c r="P30" s="26">
        <v>0</v>
      </c>
      <c r="Q30" s="26">
        <v>0</v>
      </c>
      <c r="R30" s="26">
        <v>0</v>
      </c>
      <c r="S30" s="26">
        <v>0</v>
      </c>
      <c r="T30" s="22">
        <v>20</v>
      </c>
      <c r="U30" s="26">
        <v>0</v>
      </c>
      <c r="V30" s="22">
        <v>0</v>
      </c>
      <c r="W30" s="26">
        <v>0</v>
      </c>
      <c r="X30" s="22">
        <v>0</v>
      </c>
      <c r="Y30" s="26">
        <v>0</v>
      </c>
      <c r="Z30" s="22">
        <v>0</v>
      </c>
      <c r="AA30" s="26">
        <v>0</v>
      </c>
      <c r="AB30" s="22">
        <v>0</v>
      </c>
      <c r="AC30" s="26">
        <v>0</v>
      </c>
      <c r="AD30" s="22">
        <v>0</v>
      </c>
      <c r="AE30" s="26">
        <v>0</v>
      </c>
      <c r="AF30" s="22">
        <v>0</v>
      </c>
      <c r="AG30" s="22">
        <v>0</v>
      </c>
      <c r="AH30" s="22">
        <v>0</v>
      </c>
      <c r="AI30" s="26">
        <v>0</v>
      </c>
      <c r="AJ30" s="22">
        <v>0</v>
      </c>
      <c r="AK30" s="22">
        <v>0</v>
      </c>
      <c r="AL30" s="22">
        <v>0</v>
      </c>
      <c r="AM30" s="26">
        <v>0</v>
      </c>
      <c r="AN30" s="22">
        <v>0</v>
      </c>
      <c r="AO30" s="26">
        <v>0</v>
      </c>
      <c r="AP30" s="22">
        <v>0</v>
      </c>
      <c r="AQ30" s="30">
        <v>0</v>
      </c>
      <c r="AR30" s="30">
        <v>0</v>
      </c>
      <c r="AS30" s="30">
        <v>0</v>
      </c>
      <c r="AT30" s="30">
        <v>0</v>
      </c>
      <c r="AU30" s="30">
        <v>0</v>
      </c>
      <c r="AV30" s="30">
        <v>0</v>
      </c>
      <c r="AW30" s="30">
        <v>0</v>
      </c>
      <c r="AX30" s="30">
        <v>0</v>
      </c>
      <c r="AY30" s="30">
        <v>0</v>
      </c>
      <c r="AZ30" s="30">
        <v>0</v>
      </c>
      <c r="BA30" s="30">
        <v>0</v>
      </c>
      <c r="BB30" s="30">
        <v>0</v>
      </c>
      <c r="BC30" s="30">
        <v>0</v>
      </c>
      <c r="BD30" s="30">
        <v>0</v>
      </c>
      <c r="BE30" s="22">
        <v>538</v>
      </c>
      <c r="BF30" s="30">
        <v>0</v>
      </c>
      <c r="BG30" s="22">
        <v>80</v>
      </c>
      <c r="BH30" s="30">
        <v>0</v>
      </c>
      <c r="BI30" s="6">
        <v>0</v>
      </c>
      <c r="BJ30" s="6">
        <v>0</v>
      </c>
      <c r="BK30" s="6">
        <v>0</v>
      </c>
      <c r="BL30" s="6">
        <v>0</v>
      </c>
      <c r="BM30" s="6">
        <v>0</v>
      </c>
      <c r="BN30" s="6">
        <v>0</v>
      </c>
      <c r="BO30" s="2">
        <f t="shared" si="2"/>
        <v>618</v>
      </c>
      <c r="BP30" s="6">
        <v>38</v>
      </c>
      <c r="BQ30" s="31">
        <f t="shared" si="27"/>
        <v>24244</v>
      </c>
      <c r="BR30" s="31">
        <f t="shared" si="28"/>
        <v>760</v>
      </c>
      <c r="BS30" s="31">
        <f t="shared" si="29"/>
        <v>23484</v>
      </c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</row>
    <row r="31" spans="1:91" x14ac:dyDescent="0.2">
      <c r="A31" s="6" t="s">
        <v>218</v>
      </c>
      <c r="B31" s="6" t="s">
        <v>50</v>
      </c>
      <c r="C31" s="6">
        <f t="shared" ref="C31:D31" si="36">SUM(G31+I31+K31+M31+O31+Q31+S31+U31+W31+Y31+AA31+AC31+AE31+AG31+AI31+AK31+AM31+AQ31+AS31+AU31+AW31+AY31+BA31+BC31+BE31+BG31+BI31+BK31+BM31)</f>
        <v>1000</v>
      </c>
      <c r="D31" s="6">
        <f t="shared" si="36"/>
        <v>78</v>
      </c>
      <c r="E31" s="6">
        <f t="shared" si="1"/>
        <v>922</v>
      </c>
      <c r="F31" s="6" t="s">
        <v>16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22">
        <v>0</v>
      </c>
      <c r="N31" s="26">
        <v>0</v>
      </c>
      <c r="O31" s="26">
        <v>0</v>
      </c>
      <c r="P31" s="26">
        <v>0</v>
      </c>
      <c r="Q31" s="26">
        <v>0</v>
      </c>
      <c r="R31" s="26">
        <v>0</v>
      </c>
      <c r="S31" s="26">
        <v>0</v>
      </c>
      <c r="T31" s="22">
        <v>0</v>
      </c>
      <c r="U31" s="26">
        <v>0</v>
      </c>
      <c r="V31" s="22">
        <v>0</v>
      </c>
      <c r="W31" s="26">
        <v>0</v>
      </c>
      <c r="X31" s="22">
        <v>0</v>
      </c>
      <c r="Y31" s="26">
        <v>0</v>
      </c>
      <c r="Z31" s="22">
        <v>0</v>
      </c>
      <c r="AA31" s="26">
        <v>0</v>
      </c>
      <c r="AB31" s="22">
        <v>0</v>
      </c>
      <c r="AC31" s="26">
        <v>0</v>
      </c>
      <c r="AD31" s="22">
        <v>0</v>
      </c>
      <c r="AE31" s="26">
        <v>0</v>
      </c>
      <c r="AF31" s="22">
        <v>0</v>
      </c>
      <c r="AG31" s="22">
        <v>0</v>
      </c>
      <c r="AH31" s="22">
        <v>0</v>
      </c>
      <c r="AI31" s="26">
        <v>0</v>
      </c>
      <c r="AJ31" s="22">
        <v>0</v>
      </c>
      <c r="AK31" s="22">
        <v>1000</v>
      </c>
      <c r="AL31" s="22">
        <v>0</v>
      </c>
      <c r="AM31" s="26">
        <v>0</v>
      </c>
      <c r="AN31" s="22">
        <v>0</v>
      </c>
      <c r="AO31" s="26">
        <v>0</v>
      </c>
      <c r="AP31" s="22">
        <v>0</v>
      </c>
      <c r="AQ31" s="30">
        <v>0</v>
      </c>
      <c r="AR31" s="22">
        <v>16</v>
      </c>
      <c r="AS31" s="30">
        <v>0</v>
      </c>
      <c r="AT31" s="30">
        <v>0</v>
      </c>
      <c r="AU31" s="30">
        <v>0</v>
      </c>
      <c r="AV31" s="30">
        <v>0</v>
      </c>
      <c r="AW31" s="30">
        <v>0</v>
      </c>
      <c r="AX31" s="30">
        <v>0</v>
      </c>
      <c r="AY31" s="30">
        <v>0</v>
      </c>
      <c r="AZ31" s="30">
        <v>0</v>
      </c>
      <c r="BA31" s="30">
        <v>0</v>
      </c>
      <c r="BB31" s="30">
        <v>0</v>
      </c>
      <c r="BC31" s="30">
        <v>0</v>
      </c>
      <c r="BD31" s="30">
        <v>0</v>
      </c>
      <c r="BE31" s="30">
        <v>0</v>
      </c>
      <c r="BF31" s="30">
        <v>0</v>
      </c>
      <c r="BG31" s="30">
        <v>0</v>
      </c>
      <c r="BH31" s="30">
        <v>0</v>
      </c>
      <c r="BI31" s="6">
        <v>0</v>
      </c>
      <c r="BJ31" s="6">
        <v>62</v>
      </c>
      <c r="BK31" s="6">
        <v>0</v>
      </c>
      <c r="BL31" s="6">
        <v>0</v>
      </c>
      <c r="BM31" s="6">
        <v>0</v>
      </c>
      <c r="BN31" s="6">
        <v>0</v>
      </c>
      <c r="BO31" s="2">
        <f t="shared" si="2"/>
        <v>922</v>
      </c>
      <c r="BP31" s="6">
        <v>55.64</v>
      </c>
      <c r="BQ31" s="31">
        <f t="shared" si="27"/>
        <v>55640</v>
      </c>
      <c r="BR31" s="31">
        <f t="shared" si="28"/>
        <v>4339.92</v>
      </c>
      <c r="BS31" s="31">
        <f t="shared" si="29"/>
        <v>51300.08</v>
      </c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</row>
    <row r="32" spans="1:91" x14ac:dyDescent="0.2">
      <c r="A32" s="6" t="s">
        <v>219</v>
      </c>
      <c r="B32" s="6" t="s">
        <v>50</v>
      </c>
      <c r="C32" s="6">
        <f t="shared" ref="C32:D32" si="37">SUM(G32+I32+K32+M32+O32+Q32+S32+U32+W32+Y32+AA32+AC32+AE32+AG32+AI32+AK32+AM32+AQ32+AS32+AU32+AW32+AY32+BA32+BC32+BE32+BG32+BI32+BK32+BM32)</f>
        <v>580</v>
      </c>
      <c r="D32" s="6">
        <f t="shared" si="37"/>
        <v>30</v>
      </c>
      <c r="E32" s="6">
        <f t="shared" si="1"/>
        <v>550</v>
      </c>
      <c r="F32" s="6" t="s">
        <v>20</v>
      </c>
      <c r="G32" s="6">
        <v>0</v>
      </c>
      <c r="H32" s="6">
        <v>0</v>
      </c>
      <c r="I32" s="6">
        <v>0</v>
      </c>
      <c r="J32" s="6">
        <v>0</v>
      </c>
      <c r="K32" s="6">
        <v>50</v>
      </c>
      <c r="L32" s="6">
        <v>0</v>
      </c>
      <c r="M32" s="22">
        <v>0</v>
      </c>
      <c r="N32" s="26">
        <v>0</v>
      </c>
      <c r="O32" s="26">
        <v>0</v>
      </c>
      <c r="P32" s="22">
        <v>0</v>
      </c>
      <c r="Q32" s="26">
        <v>0</v>
      </c>
      <c r="R32" s="22">
        <v>0</v>
      </c>
      <c r="S32" s="26">
        <v>0</v>
      </c>
      <c r="T32" s="22">
        <v>0</v>
      </c>
      <c r="U32" s="26">
        <v>0</v>
      </c>
      <c r="V32" s="22">
        <v>0</v>
      </c>
      <c r="W32" s="22">
        <v>0</v>
      </c>
      <c r="X32" s="22">
        <v>0</v>
      </c>
      <c r="Y32" s="22">
        <f>160+120+100</f>
        <v>380</v>
      </c>
      <c r="Z32" s="22">
        <v>0</v>
      </c>
      <c r="AA32" s="26">
        <v>0</v>
      </c>
      <c r="AB32" s="22">
        <v>0</v>
      </c>
      <c r="AC32" s="26">
        <v>0</v>
      </c>
      <c r="AD32" s="22">
        <v>0</v>
      </c>
      <c r="AE32" s="26">
        <v>0</v>
      </c>
      <c r="AF32" s="22">
        <v>0</v>
      </c>
      <c r="AG32" s="26">
        <v>0</v>
      </c>
      <c r="AH32" s="22">
        <v>0</v>
      </c>
      <c r="AI32" s="26">
        <v>0</v>
      </c>
      <c r="AJ32" s="22">
        <v>0</v>
      </c>
      <c r="AK32" s="26">
        <v>0</v>
      </c>
      <c r="AL32" s="22">
        <v>0</v>
      </c>
      <c r="AM32" s="26">
        <v>0</v>
      </c>
      <c r="AN32" s="22">
        <v>0</v>
      </c>
      <c r="AO32" s="26">
        <v>0</v>
      </c>
      <c r="AP32" s="22">
        <v>0</v>
      </c>
      <c r="AQ32" s="30">
        <v>0</v>
      </c>
      <c r="AR32" s="30">
        <v>0</v>
      </c>
      <c r="AS32" s="30">
        <v>0</v>
      </c>
      <c r="AT32" s="30">
        <v>0</v>
      </c>
      <c r="AU32" s="30">
        <v>0</v>
      </c>
      <c r="AV32" s="30">
        <v>0</v>
      </c>
      <c r="AW32" s="22">
        <v>0</v>
      </c>
      <c r="AX32" s="22">
        <f>10+20</f>
        <v>30</v>
      </c>
      <c r="AY32" s="30">
        <v>0</v>
      </c>
      <c r="AZ32" s="22">
        <v>0</v>
      </c>
      <c r="BA32" s="30">
        <v>0</v>
      </c>
      <c r="BB32" s="22">
        <v>0</v>
      </c>
      <c r="BC32" s="30">
        <v>0</v>
      </c>
      <c r="BD32" s="22">
        <v>0</v>
      </c>
      <c r="BE32" s="22">
        <v>150</v>
      </c>
      <c r="BF32" s="22">
        <v>0</v>
      </c>
      <c r="BG32" s="30">
        <v>0</v>
      </c>
      <c r="BH32" s="22">
        <v>0</v>
      </c>
      <c r="BI32" s="6">
        <v>0</v>
      </c>
      <c r="BJ32" s="6">
        <v>0</v>
      </c>
      <c r="BK32" s="6">
        <v>0</v>
      </c>
      <c r="BL32" s="6">
        <v>0</v>
      </c>
      <c r="BM32" s="6">
        <v>0</v>
      </c>
      <c r="BN32" s="6">
        <v>0</v>
      </c>
      <c r="BO32" s="2">
        <f t="shared" si="2"/>
        <v>550</v>
      </c>
      <c r="BP32" s="6">
        <v>11</v>
      </c>
      <c r="BQ32" s="31">
        <f t="shared" si="27"/>
        <v>6380</v>
      </c>
      <c r="BR32" s="31">
        <f t="shared" si="28"/>
        <v>330</v>
      </c>
      <c r="BS32" s="31">
        <f t="shared" si="29"/>
        <v>6050</v>
      </c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</row>
    <row r="33" spans="1:91" x14ac:dyDescent="0.2">
      <c r="A33" s="6" t="s">
        <v>220</v>
      </c>
      <c r="B33" s="6" t="s">
        <v>50</v>
      </c>
      <c r="C33" s="6">
        <f t="shared" ref="C33:D33" si="38">SUM(G33+I33+K33+M33+O33+Q33+S33+U33+W33+Y33+AA33+AC33+AE33+AG33+AI33+AK33+AM33+AQ33+AS33+AU33+AW33+AY33+BA33+BC33+BE33+BG33+BI33+BK33+BM33)</f>
        <v>43</v>
      </c>
      <c r="D33" s="6">
        <f t="shared" si="38"/>
        <v>43</v>
      </c>
      <c r="E33" s="6">
        <f t="shared" si="1"/>
        <v>0</v>
      </c>
      <c r="F33" s="6"/>
      <c r="G33" s="6">
        <v>0</v>
      </c>
      <c r="H33" s="6">
        <v>0</v>
      </c>
      <c r="I33" s="6">
        <v>0</v>
      </c>
      <c r="J33" s="6">
        <v>0</v>
      </c>
      <c r="K33" s="6">
        <v>43</v>
      </c>
      <c r="L33" s="6">
        <v>0</v>
      </c>
      <c r="M33" s="22">
        <v>0</v>
      </c>
      <c r="N33" s="26">
        <v>0</v>
      </c>
      <c r="O33" s="26">
        <v>0</v>
      </c>
      <c r="P33" s="22">
        <v>43</v>
      </c>
      <c r="Q33" s="26">
        <v>0</v>
      </c>
      <c r="R33" s="22">
        <v>0</v>
      </c>
      <c r="S33" s="26">
        <v>0</v>
      </c>
      <c r="T33" s="22">
        <v>0</v>
      </c>
      <c r="U33" s="26">
        <v>0</v>
      </c>
      <c r="V33" s="22">
        <v>0</v>
      </c>
      <c r="W33" s="26">
        <v>0</v>
      </c>
      <c r="X33" s="22">
        <v>0</v>
      </c>
      <c r="Y33" s="26">
        <v>0</v>
      </c>
      <c r="Z33" s="22">
        <v>0</v>
      </c>
      <c r="AA33" s="26">
        <v>0</v>
      </c>
      <c r="AB33" s="22">
        <v>0</v>
      </c>
      <c r="AC33" s="26">
        <v>0</v>
      </c>
      <c r="AD33" s="22">
        <v>0</v>
      </c>
      <c r="AE33" s="26">
        <v>0</v>
      </c>
      <c r="AF33" s="22">
        <v>0</v>
      </c>
      <c r="AG33" s="26">
        <v>0</v>
      </c>
      <c r="AH33" s="22">
        <v>0</v>
      </c>
      <c r="AI33" s="26">
        <v>0</v>
      </c>
      <c r="AJ33" s="22">
        <v>0</v>
      </c>
      <c r="AK33" s="26">
        <v>0</v>
      </c>
      <c r="AL33" s="22">
        <v>0</v>
      </c>
      <c r="AM33" s="26">
        <v>0</v>
      </c>
      <c r="AN33" s="22">
        <v>0</v>
      </c>
      <c r="AO33" s="26">
        <v>0</v>
      </c>
      <c r="AP33" s="22">
        <v>0</v>
      </c>
      <c r="AQ33" s="30">
        <v>0</v>
      </c>
      <c r="AR33" s="30">
        <v>0</v>
      </c>
      <c r="AS33" s="30">
        <v>0</v>
      </c>
      <c r="AT33" s="30">
        <v>0</v>
      </c>
      <c r="AU33" s="30">
        <v>0</v>
      </c>
      <c r="AV33" s="30">
        <v>0</v>
      </c>
      <c r="AW33" s="30">
        <v>0</v>
      </c>
      <c r="AX33" s="30">
        <v>0</v>
      </c>
      <c r="AY33" s="30">
        <v>0</v>
      </c>
      <c r="AZ33" s="30">
        <v>0</v>
      </c>
      <c r="BA33" s="30">
        <v>0</v>
      </c>
      <c r="BB33" s="30">
        <v>0</v>
      </c>
      <c r="BC33" s="30">
        <v>0</v>
      </c>
      <c r="BD33" s="30">
        <v>0</v>
      </c>
      <c r="BE33" s="30">
        <v>0</v>
      </c>
      <c r="BF33" s="30">
        <v>0</v>
      </c>
      <c r="BG33" s="30">
        <v>0</v>
      </c>
      <c r="BH33" s="30">
        <v>0</v>
      </c>
      <c r="BI33" s="6">
        <v>0</v>
      </c>
      <c r="BJ33" s="6">
        <v>0</v>
      </c>
      <c r="BK33" s="6">
        <v>0</v>
      </c>
      <c r="BL33" s="6">
        <v>0</v>
      </c>
      <c r="BM33" s="6">
        <v>0</v>
      </c>
      <c r="BN33" s="6">
        <v>0</v>
      </c>
      <c r="BO33" s="2">
        <f t="shared" si="2"/>
        <v>0</v>
      </c>
      <c r="BP33" s="6">
        <v>40</v>
      </c>
      <c r="BQ33" s="31">
        <f t="shared" si="27"/>
        <v>1720</v>
      </c>
      <c r="BR33" s="31">
        <f t="shared" si="28"/>
        <v>1720</v>
      </c>
      <c r="BS33" s="31">
        <f t="shared" si="29"/>
        <v>0</v>
      </c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</row>
    <row r="34" spans="1:91" x14ac:dyDescent="0.2">
      <c r="A34" s="6" t="s">
        <v>221</v>
      </c>
      <c r="B34" s="6" t="s">
        <v>50</v>
      </c>
      <c r="C34" s="6">
        <f t="shared" ref="C34:D34" si="39">SUM(G34+I34+K34+M34+O34+Q34+S34+U34+W34+Y34+AA34+AC34+AE34+AG34+AI34+AK34+AM34+AQ34+AS34+AU34+AW34+AY34+BA34+BC34+BE34+BG34+BI34+BK34+BM34)</f>
        <v>50</v>
      </c>
      <c r="D34" s="6">
        <f t="shared" si="39"/>
        <v>50</v>
      </c>
      <c r="E34" s="6">
        <f t="shared" si="1"/>
        <v>0</v>
      </c>
      <c r="F34" s="6"/>
      <c r="G34" s="6">
        <v>0</v>
      </c>
      <c r="H34" s="6">
        <v>0</v>
      </c>
      <c r="I34" s="6">
        <v>0</v>
      </c>
      <c r="J34" s="6">
        <v>0</v>
      </c>
      <c r="K34" s="6">
        <v>50</v>
      </c>
      <c r="L34" s="6">
        <v>0</v>
      </c>
      <c r="M34" s="22">
        <v>0</v>
      </c>
      <c r="N34" s="26">
        <v>0</v>
      </c>
      <c r="O34" s="26">
        <v>0</v>
      </c>
      <c r="P34" s="22">
        <v>50</v>
      </c>
      <c r="Q34" s="26">
        <v>0</v>
      </c>
      <c r="R34" s="22">
        <v>0</v>
      </c>
      <c r="S34" s="26">
        <v>0</v>
      </c>
      <c r="T34" s="22">
        <v>0</v>
      </c>
      <c r="U34" s="26">
        <v>0</v>
      </c>
      <c r="V34" s="22">
        <v>0</v>
      </c>
      <c r="W34" s="26">
        <v>0</v>
      </c>
      <c r="X34" s="22">
        <v>0</v>
      </c>
      <c r="Y34" s="26">
        <v>0</v>
      </c>
      <c r="Z34" s="22">
        <v>0</v>
      </c>
      <c r="AA34" s="26">
        <v>0</v>
      </c>
      <c r="AB34" s="22">
        <v>0</v>
      </c>
      <c r="AC34" s="26">
        <v>0</v>
      </c>
      <c r="AD34" s="22">
        <v>0</v>
      </c>
      <c r="AE34" s="26">
        <v>0</v>
      </c>
      <c r="AF34" s="22">
        <v>0</v>
      </c>
      <c r="AG34" s="26">
        <v>0</v>
      </c>
      <c r="AH34" s="22">
        <v>0</v>
      </c>
      <c r="AI34" s="26">
        <v>0</v>
      </c>
      <c r="AJ34" s="22">
        <v>0</v>
      </c>
      <c r="AK34" s="26">
        <v>0</v>
      </c>
      <c r="AL34" s="22">
        <v>0</v>
      </c>
      <c r="AM34" s="26">
        <v>0</v>
      </c>
      <c r="AN34" s="22">
        <v>0</v>
      </c>
      <c r="AO34" s="26">
        <v>0</v>
      </c>
      <c r="AP34" s="22">
        <v>0</v>
      </c>
      <c r="AQ34" s="30">
        <v>0</v>
      </c>
      <c r="AR34" s="30">
        <v>0</v>
      </c>
      <c r="AS34" s="30">
        <v>0</v>
      </c>
      <c r="AT34" s="30">
        <v>0</v>
      </c>
      <c r="AU34" s="30">
        <v>0</v>
      </c>
      <c r="AV34" s="30">
        <v>0</v>
      </c>
      <c r="AW34" s="30">
        <v>0</v>
      </c>
      <c r="AX34" s="30">
        <v>0</v>
      </c>
      <c r="AY34" s="30">
        <v>0</v>
      </c>
      <c r="AZ34" s="30">
        <v>0</v>
      </c>
      <c r="BA34" s="30">
        <v>0</v>
      </c>
      <c r="BB34" s="30">
        <v>0</v>
      </c>
      <c r="BC34" s="30">
        <v>0</v>
      </c>
      <c r="BD34" s="30">
        <v>0</v>
      </c>
      <c r="BE34" s="30">
        <v>0</v>
      </c>
      <c r="BF34" s="30">
        <v>0</v>
      </c>
      <c r="BG34" s="30">
        <v>0</v>
      </c>
      <c r="BH34" s="30">
        <v>0</v>
      </c>
      <c r="BI34" s="6">
        <v>0</v>
      </c>
      <c r="BJ34" s="6">
        <v>0</v>
      </c>
      <c r="BK34" s="6">
        <v>0</v>
      </c>
      <c r="BL34" s="6">
        <v>0</v>
      </c>
      <c r="BM34" s="6">
        <v>0</v>
      </c>
      <c r="BN34" s="6">
        <v>0</v>
      </c>
      <c r="BO34" s="2">
        <f t="shared" si="2"/>
        <v>0</v>
      </c>
      <c r="BP34" s="6">
        <v>20</v>
      </c>
      <c r="BQ34" s="31">
        <f t="shared" si="27"/>
        <v>1000</v>
      </c>
      <c r="BR34" s="31">
        <f t="shared" si="28"/>
        <v>1000</v>
      </c>
      <c r="BS34" s="31">
        <f t="shared" si="29"/>
        <v>0</v>
      </c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</row>
    <row r="35" spans="1:91" x14ac:dyDescent="0.2">
      <c r="A35" s="6" t="s">
        <v>222</v>
      </c>
      <c r="B35" s="6" t="s">
        <v>50</v>
      </c>
      <c r="C35" s="6">
        <f t="shared" ref="C35:D35" si="40">SUM(G35+I35+K35+M35+O35+Q35+S35+U35+W35+Y35+AA35+AC35+AE35+AG35+AI35+AK35+AM35+AQ35+AS35+AU35+AW35+AY35+BA35+BC35+BE35+BG35+BI35+BK35+BM35)</f>
        <v>339</v>
      </c>
      <c r="D35" s="6">
        <f t="shared" si="40"/>
        <v>292</v>
      </c>
      <c r="E35" s="6">
        <f t="shared" si="1"/>
        <v>47</v>
      </c>
      <c r="F35" s="6" t="s">
        <v>20</v>
      </c>
      <c r="G35" s="6">
        <v>0</v>
      </c>
      <c r="H35" s="6">
        <v>0</v>
      </c>
      <c r="I35" s="6">
        <v>0</v>
      </c>
      <c r="J35" s="6">
        <v>0</v>
      </c>
      <c r="K35" s="6">
        <v>24</v>
      </c>
      <c r="L35" s="6">
        <v>0</v>
      </c>
      <c r="M35" s="22">
        <v>0</v>
      </c>
      <c r="N35" s="26">
        <v>0</v>
      </c>
      <c r="O35" s="26">
        <v>0</v>
      </c>
      <c r="P35" s="22">
        <v>24</v>
      </c>
      <c r="Q35" s="26">
        <v>0</v>
      </c>
      <c r="R35" s="22">
        <v>0</v>
      </c>
      <c r="S35" s="26">
        <v>0</v>
      </c>
      <c r="T35" s="22">
        <v>0</v>
      </c>
      <c r="U35" s="22">
        <v>315</v>
      </c>
      <c r="V35" s="22">
        <v>0</v>
      </c>
      <c r="W35" s="22">
        <v>0</v>
      </c>
      <c r="X35" s="22">
        <v>0</v>
      </c>
      <c r="Y35" s="22">
        <v>0</v>
      </c>
      <c r="Z35" s="22">
        <v>0</v>
      </c>
      <c r="AA35" s="22">
        <v>0</v>
      </c>
      <c r="AB35" s="22">
        <v>0</v>
      </c>
      <c r="AC35" s="22">
        <v>0</v>
      </c>
      <c r="AD35" s="22">
        <v>0</v>
      </c>
      <c r="AE35" s="22">
        <v>0</v>
      </c>
      <c r="AF35" s="22">
        <v>0</v>
      </c>
      <c r="AG35" s="22">
        <v>0</v>
      </c>
      <c r="AH35" s="22">
        <v>0</v>
      </c>
      <c r="AI35" s="22">
        <v>0</v>
      </c>
      <c r="AJ35" s="22">
        <v>0</v>
      </c>
      <c r="AK35" s="22">
        <v>0</v>
      </c>
      <c r="AL35" s="22">
        <v>0</v>
      </c>
      <c r="AM35" s="22">
        <v>0</v>
      </c>
      <c r="AN35" s="22">
        <f>72+72+42</f>
        <v>186</v>
      </c>
      <c r="AO35" s="22">
        <v>0</v>
      </c>
      <c r="AP35" s="22">
        <v>0</v>
      </c>
      <c r="AQ35" s="30">
        <v>0</v>
      </c>
      <c r="AR35" s="30">
        <v>0</v>
      </c>
      <c r="AS35" s="30">
        <v>0</v>
      </c>
      <c r="AT35" s="30">
        <v>0</v>
      </c>
      <c r="AU35" s="30">
        <v>0</v>
      </c>
      <c r="AV35" s="30">
        <v>0</v>
      </c>
      <c r="AW35" s="30">
        <v>0</v>
      </c>
      <c r="AX35" s="22">
        <f>10+72</f>
        <v>82</v>
      </c>
      <c r="AY35" s="30">
        <v>0</v>
      </c>
      <c r="AZ35" s="22">
        <v>0</v>
      </c>
      <c r="BA35" s="30">
        <v>0</v>
      </c>
      <c r="BB35" s="22">
        <v>0</v>
      </c>
      <c r="BC35" s="30">
        <v>0</v>
      </c>
      <c r="BD35" s="22">
        <v>0</v>
      </c>
      <c r="BE35" s="30">
        <v>0</v>
      </c>
      <c r="BF35" s="22">
        <v>0</v>
      </c>
      <c r="BG35" s="30">
        <v>0</v>
      </c>
      <c r="BH35" s="22">
        <v>0</v>
      </c>
      <c r="BI35" s="6">
        <v>0</v>
      </c>
      <c r="BJ35" s="6">
        <v>0</v>
      </c>
      <c r="BK35" s="6">
        <v>0</v>
      </c>
      <c r="BL35" s="6">
        <v>0</v>
      </c>
      <c r="BM35" s="6">
        <v>0</v>
      </c>
      <c r="BN35" s="6">
        <v>0</v>
      </c>
      <c r="BO35" s="2">
        <f t="shared" si="2"/>
        <v>47</v>
      </c>
      <c r="BP35" s="6">
        <v>40</v>
      </c>
      <c r="BQ35" s="31">
        <f t="shared" si="27"/>
        <v>13560</v>
      </c>
      <c r="BR35" s="31">
        <f t="shared" si="28"/>
        <v>11680</v>
      </c>
      <c r="BS35" s="31">
        <f t="shared" si="29"/>
        <v>1880</v>
      </c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</row>
    <row r="36" spans="1:91" x14ac:dyDescent="0.2">
      <c r="A36" s="6" t="s">
        <v>223</v>
      </c>
      <c r="B36" s="6" t="s">
        <v>50</v>
      </c>
      <c r="C36" s="6">
        <f t="shared" ref="C36:D36" si="41">SUM(G36+I36+K36+M36+O36+Q36+S36+U36+W36+Y36+AA36+AC36+AE36+AG36+AI36+AK36+AM36+AQ36+AS36+AU36+AW36+AY36+BA36+BC36+BE36+BG36+BI36+BK36+BM36)</f>
        <v>6437</v>
      </c>
      <c r="D36" s="6">
        <f t="shared" si="41"/>
        <v>4119</v>
      </c>
      <c r="E36" s="6">
        <f t="shared" si="1"/>
        <v>2318</v>
      </c>
      <c r="F36" s="6" t="s">
        <v>224</v>
      </c>
      <c r="G36" s="6">
        <v>0</v>
      </c>
      <c r="H36" s="6">
        <v>0</v>
      </c>
      <c r="I36" s="6">
        <v>0</v>
      </c>
      <c r="J36" s="6">
        <v>0</v>
      </c>
      <c r="K36" s="6">
        <v>50</v>
      </c>
      <c r="L36" s="6">
        <v>0</v>
      </c>
      <c r="M36" s="22">
        <v>0</v>
      </c>
      <c r="N36" s="26">
        <v>0</v>
      </c>
      <c r="O36" s="26">
        <v>0</v>
      </c>
      <c r="P36" s="26">
        <v>0</v>
      </c>
      <c r="Q36" s="22">
        <v>0</v>
      </c>
      <c r="R36" s="26">
        <v>0</v>
      </c>
      <c r="S36" s="22">
        <f>3582+2800</f>
        <v>6382</v>
      </c>
      <c r="T36" s="22">
        <v>2800</v>
      </c>
      <c r="U36" s="26">
        <v>0</v>
      </c>
      <c r="V36" s="26">
        <v>0</v>
      </c>
      <c r="W36" s="26">
        <v>0</v>
      </c>
      <c r="X36" s="26">
        <v>0</v>
      </c>
      <c r="Y36" s="26">
        <v>0</v>
      </c>
      <c r="Z36" s="22">
        <v>20</v>
      </c>
      <c r="AA36" s="26">
        <v>0</v>
      </c>
      <c r="AB36" s="22">
        <v>50</v>
      </c>
      <c r="AC36" s="22">
        <v>0</v>
      </c>
      <c r="AD36" s="22">
        <v>0</v>
      </c>
      <c r="AE36" s="26">
        <v>0</v>
      </c>
      <c r="AF36" s="22">
        <v>0</v>
      </c>
      <c r="AG36" s="26">
        <v>0</v>
      </c>
      <c r="AH36" s="22">
        <v>150</v>
      </c>
      <c r="AI36" s="26">
        <v>0</v>
      </c>
      <c r="AJ36" s="22">
        <v>0</v>
      </c>
      <c r="AK36" s="26">
        <v>0</v>
      </c>
      <c r="AL36" s="22">
        <v>0</v>
      </c>
      <c r="AM36" s="26">
        <v>0</v>
      </c>
      <c r="AN36" s="22">
        <f>100+100+100</f>
        <v>300</v>
      </c>
      <c r="AO36" s="26">
        <v>0</v>
      </c>
      <c r="AP36" s="22">
        <v>0</v>
      </c>
      <c r="AQ36" s="30">
        <v>0</v>
      </c>
      <c r="AR36" s="30">
        <v>0</v>
      </c>
      <c r="AS36" s="22">
        <v>5</v>
      </c>
      <c r="AT36" s="30">
        <v>0</v>
      </c>
      <c r="AU36" s="30">
        <v>0</v>
      </c>
      <c r="AV36" s="30">
        <v>0</v>
      </c>
      <c r="AW36" s="30">
        <v>0</v>
      </c>
      <c r="AX36" s="22">
        <v>100</v>
      </c>
      <c r="AY36" s="30">
        <v>0</v>
      </c>
      <c r="AZ36" s="22">
        <v>99</v>
      </c>
      <c r="BA36" s="30">
        <v>0</v>
      </c>
      <c r="BB36" s="30">
        <v>0</v>
      </c>
      <c r="BC36" s="30">
        <v>0</v>
      </c>
      <c r="BD36" s="30">
        <v>0</v>
      </c>
      <c r="BE36" s="30">
        <v>0</v>
      </c>
      <c r="BF36" s="30">
        <v>0</v>
      </c>
      <c r="BG36" s="30">
        <v>0</v>
      </c>
      <c r="BH36" s="30">
        <v>0</v>
      </c>
      <c r="BI36" s="6">
        <v>0</v>
      </c>
      <c r="BJ36" s="6">
        <f>200+200+200</f>
        <v>600</v>
      </c>
      <c r="BK36" s="6">
        <v>0</v>
      </c>
      <c r="BL36" s="6">
        <v>0</v>
      </c>
      <c r="BM36" s="6">
        <v>0</v>
      </c>
      <c r="BN36" s="6">
        <v>0</v>
      </c>
      <c r="BO36" s="2">
        <f t="shared" si="2"/>
        <v>2318</v>
      </c>
      <c r="BP36" s="6">
        <v>12</v>
      </c>
      <c r="BQ36" s="31">
        <f t="shared" si="27"/>
        <v>77244</v>
      </c>
      <c r="BR36" s="31">
        <f t="shared" si="28"/>
        <v>49428</v>
      </c>
      <c r="BS36" s="31">
        <f t="shared" si="29"/>
        <v>27816</v>
      </c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</row>
    <row r="37" spans="1:91" x14ac:dyDescent="0.2">
      <c r="A37" s="6" t="s">
        <v>225</v>
      </c>
      <c r="B37" s="6" t="s">
        <v>50</v>
      </c>
      <c r="C37" s="6">
        <f t="shared" ref="C37:D37" si="42">SUM(G37+I37+K37+M37+O37+Q37+S37+U37+W37+Y37+AA37+AC37+AE37+AG37+AI37+AK37+AM37+AQ37+AS37+AU37+AW37+AY37+BA37+BC37+BE37+BG37+BI37+BK37+BM37)</f>
        <v>50</v>
      </c>
      <c r="D37" s="6">
        <f t="shared" si="42"/>
        <v>10</v>
      </c>
      <c r="E37" s="6">
        <f t="shared" si="1"/>
        <v>40</v>
      </c>
      <c r="F37" s="6" t="s">
        <v>20</v>
      </c>
      <c r="G37" s="6">
        <v>0</v>
      </c>
      <c r="H37" s="6">
        <v>0</v>
      </c>
      <c r="I37" s="6">
        <v>0</v>
      </c>
      <c r="J37" s="6">
        <v>0</v>
      </c>
      <c r="K37" s="6">
        <v>50</v>
      </c>
      <c r="L37" s="6">
        <v>0</v>
      </c>
      <c r="M37" s="22">
        <v>0</v>
      </c>
      <c r="N37" s="26">
        <v>0</v>
      </c>
      <c r="O37" s="26">
        <v>0</v>
      </c>
      <c r="P37" s="26">
        <v>0</v>
      </c>
      <c r="Q37" s="26">
        <v>0</v>
      </c>
      <c r="R37" s="26">
        <v>0</v>
      </c>
      <c r="S37" s="26">
        <v>0</v>
      </c>
      <c r="T37" s="26">
        <v>0</v>
      </c>
      <c r="U37" s="26">
        <v>0</v>
      </c>
      <c r="V37" s="26">
        <v>0</v>
      </c>
      <c r="W37" s="26">
        <v>0</v>
      </c>
      <c r="X37" s="26">
        <v>0</v>
      </c>
      <c r="Y37" s="26">
        <v>0</v>
      </c>
      <c r="Z37" s="26">
        <v>0</v>
      </c>
      <c r="AA37" s="26">
        <v>0</v>
      </c>
      <c r="AB37" s="22">
        <v>10</v>
      </c>
      <c r="AC37" s="26">
        <v>0</v>
      </c>
      <c r="AD37" s="22">
        <v>0</v>
      </c>
      <c r="AE37" s="26">
        <v>0</v>
      </c>
      <c r="AF37" s="22">
        <v>0</v>
      </c>
      <c r="AG37" s="26">
        <v>0</v>
      </c>
      <c r="AH37" s="22">
        <v>0</v>
      </c>
      <c r="AI37" s="26">
        <v>0</v>
      </c>
      <c r="AJ37" s="22">
        <v>0</v>
      </c>
      <c r="AK37" s="26">
        <v>0</v>
      </c>
      <c r="AL37" s="22">
        <v>0</v>
      </c>
      <c r="AM37" s="26">
        <v>0</v>
      </c>
      <c r="AN37" s="22">
        <v>0</v>
      </c>
      <c r="AO37" s="26">
        <v>0</v>
      </c>
      <c r="AP37" s="22">
        <v>0</v>
      </c>
      <c r="AQ37" s="30">
        <v>0</v>
      </c>
      <c r="AR37" s="30">
        <v>0</v>
      </c>
      <c r="AS37" s="30">
        <v>0</v>
      </c>
      <c r="AT37" s="30">
        <v>0</v>
      </c>
      <c r="AU37" s="30">
        <v>0</v>
      </c>
      <c r="AV37" s="30">
        <v>0</v>
      </c>
      <c r="AW37" s="30">
        <v>0</v>
      </c>
      <c r="AX37" s="30">
        <v>0</v>
      </c>
      <c r="AY37" s="30">
        <v>0</v>
      </c>
      <c r="AZ37" s="30">
        <v>0</v>
      </c>
      <c r="BA37" s="30">
        <v>0</v>
      </c>
      <c r="BB37" s="30">
        <v>0</v>
      </c>
      <c r="BC37" s="30">
        <v>0</v>
      </c>
      <c r="BD37" s="30">
        <v>0</v>
      </c>
      <c r="BE37" s="30">
        <v>0</v>
      </c>
      <c r="BF37" s="30">
        <v>0</v>
      </c>
      <c r="BG37" s="30">
        <v>0</v>
      </c>
      <c r="BH37" s="30">
        <v>0</v>
      </c>
      <c r="BI37" s="6">
        <v>0</v>
      </c>
      <c r="BJ37" s="6">
        <v>0</v>
      </c>
      <c r="BK37" s="6">
        <v>0</v>
      </c>
      <c r="BL37" s="6">
        <v>0</v>
      </c>
      <c r="BM37" s="6">
        <v>0</v>
      </c>
      <c r="BN37" s="6">
        <v>0</v>
      </c>
      <c r="BO37" s="2">
        <f t="shared" si="2"/>
        <v>40</v>
      </c>
      <c r="BP37" s="6">
        <v>40</v>
      </c>
      <c r="BQ37" s="31">
        <f t="shared" si="27"/>
        <v>2000</v>
      </c>
      <c r="BR37" s="31">
        <f t="shared" si="28"/>
        <v>400</v>
      </c>
      <c r="BS37" s="31">
        <f t="shared" si="29"/>
        <v>1600</v>
      </c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</row>
    <row r="38" spans="1:91" x14ac:dyDescent="0.2">
      <c r="A38" s="6" t="s">
        <v>226</v>
      </c>
      <c r="B38" s="6" t="s">
        <v>50</v>
      </c>
      <c r="C38" s="6">
        <f t="shared" ref="C38:D38" si="43">SUM(G38+I38+K38+M38+O38+Q38+S38+U38+W38+Y38+AA38+AC38+AE38+AG38+AI38+AK38+AM38+AQ38+AS38+AU38+AW38+AY38+BA38+BC38+BE38+BG38+BI38+BK38+BM38)</f>
        <v>506</v>
      </c>
      <c r="D38" s="6">
        <f t="shared" si="43"/>
        <v>200</v>
      </c>
      <c r="E38" s="6">
        <f t="shared" si="1"/>
        <v>306</v>
      </c>
      <c r="F38" s="6" t="s">
        <v>20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506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50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22">
        <v>0</v>
      </c>
      <c r="AK38" s="3">
        <v>0</v>
      </c>
      <c r="AL38" s="22">
        <v>0</v>
      </c>
      <c r="AM38" s="3">
        <v>0</v>
      </c>
      <c r="AN38" s="22">
        <v>0</v>
      </c>
      <c r="AO38" s="3">
        <v>0</v>
      </c>
      <c r="AP38" s="22">
        <v>0</v>
      </c>
      <c r="AQ38" s="30">
        <v>0</v>
      </c>
      <c r="AR38" s="30">
        <v>0</v>
      </c>
      <c r="AS38" s="30">
        <v>0</v>
      </c>
      <c r="AT38" s="30">
        <v>0</v>
      </c>
      <c r="AU38" s="30">
        <v>0</v>
      </c>
      <c r="AV38" s="30">
        <v>0</v>
      </c>
      <c r="AW38" s="30">
        <v>0</v>
      </c>
      <c r="AX38" s="30">
        <v>0</v>
      </c>
      <c r="AY38" s="30">
        <v>0</v>
      </c>
      <c r="AZ38" s="30">
        <v>0</v>
      </c>
      <c r="BA38" s="30">
        <v>0</v>
      </c>
      <c r="BB38" s="30">
        <v>0</v>
      </c>
      <c r="BC38" s="30">
        <v>0</v>
      </c>
      <c r="BD38" s="30">
        <v>0</v>
      </c>
      <c r="BE38" s="30">
        <v>0</v>
      </c>
      <c r="BF38" s="30">
        <v>0</v>
      </c>
      <c r="BG38" s="30">
        <v>0</v>
      </c>
      <c r="BH38" s="30">
        <v>0</v>
      </c>
      <c r="BI38" s="6">
        <v>0</v>
      </c>
      <c r="BJ38" s="6">
        <f>50+50+50</f>
        <v>150</v>
      </c>
      <c r="BK38" s="6">
        <v>0</v>
      </c>
      <c r="BL38" s="6">
        <v>0</v>
      </c>
      <c r="BM38" s="6">
        <v>0</v>
      </c>
      <c r="BN38" s="6">
        <v>0</v>
      </c>
      <c r="BO38" s="2">
        <f t="shared" si="2"/>
        <v>306</v>
      </c>
      <c r="BP38" s="6">
        <v>25</v>
      </c>
      <c r="BQ38" s="31">
        <f t="shared" si="27"/>
        <v>12650</v>
      </c>
      <c r="BR38" s="31">
        <f t="shared" si="28"/>
        <v>5000</v>
      </c>
      <c r="BS38" s="31">
        <f t="shared" si="29"/>
        <v>7650</v>
      </c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</row>
    <row r="39" spans="1:91" ht="15.75" customHeight="1" x14ac:dyDescent="0.2">
      <c r="A39" s="6" t="s">
        <v>227</v>
      </c>
      <c r="B39" s="6" t="s">
        <v>50</v>
      </c>
      <c r="C39" s="6">
        <f t="shared" ref="C39:D39" si="44">SUM(G39+I39+K39+M39+O39+Q39+S39+U39+W39+Y39+AA39+AC39+AE39+AG39+AI39+AK39+AM39+AQ39+AS39+AU39+AW39+AY39+BA39+BC39+BE39+BG39+BI39+BK39+BM39)</f>
        <v>1300</v>
      </c>
      <c r="D39" s="6">
        <f t="shared" si="44"/>
        <v>1260</v>
      </c>
      <c r="E39" s="6">
        <f t="shared" si="1"/>
        <v>40</v>
      </c>
      <c r="F39" s="6" t="s">
        <v>20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1300</v>
      </c>
      <c r="T39" s="3">
        <v>0</v>
      </c>
      <c r="U39" s="3">
        <v>0</v>
      </c>
      <c r="V39" s="3">
        <v>200</v>
      </c>
      <c r="W39" s="3">
        <v>0</v>
      </c>
      <c r="X39" s="3">
        <v>200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300</v>
      </c>
      <c r="AI39" s="3">
        <v>0</v>
      </c>
      <c r="AJ39" s="22">
        <v>0</v>
      </c>
      <c r="AK39" s="3">
        <v>0</v>
      </c>
      <c r="AL39" s="22">
        <v>0</v>
      </c>
      <c r="AM39" s="3">
        <v>0</v>
      </c>
      <c r="AN39" s="22">
        <f>100+100+100</f>
        <v>300</v>
      </c>
      <c r="AO39" s="3">
        <v>0</v>
      </c>
      <c r="AP39" s="22">
        <v>0</v>
      </c>
      <c r="AQ39" s="30">
        <v>0</v>
      </c>
      <c r="AR39" s="30">
        <v>0</v>
      </c>
      <c r="AS39" s="30">
        <v>0</v>
      </c>
      <c r="AT39" s="30">
        <v>0</v>
      </c>
      <c r="AU39" s="30">
        <v>0</v>
      </c>
      <c r="AV39" s="30">
        <v>0</v>
      </c>
      <c r="AW39" s="30">
        <v>0</v>
      </c>
      <c r="AX39" s="22">
        <v>100</v>
      </c>
      <c r="AY39" s="30">
        <v>0</v>
      </c>
      <c r="AZ39" s="22">
        <v>100</v>
      </c>
      <c r="BA39" s="30">
        <v>0</v>
      </c>
      <c r="BB39" s="30">
        <v>0</v>
      </c>
      <c r="BC39" s="30">
        <v>0</v>
      </c>
      <c r="BD39" s="30">
        <v>0</v>
      </c>
      <c r="BE39" s="30">
        <v>0</v>
      </c>
      <c r="BF39" s="30">
        <v>0</v>
      </c>
      <c r="BG39" s="30">
        <v>0</v>
      </c>
      <c r="BH39" s="30">
        <v>0</v>
      </c>
      <c r="BI39" s="6">
        <v>0</v>
      </c>
      <c r="BJ39" s="6">
        <f>20+20+20</f>
        <v>60</v>
      </c>
      <c r="BK39" s="6">
        <v>0</v>
      </c>
      <c r="BL39" s="6">
        <v>0</v>
      </c>
      <c r="BM39" s="6">
        <v>0</v>
      </c>
      <c r="BN39" s="6">
        <v>0</v>
      </c>
      <c r="BO39" s="2">
        <f t="shared" si="2"/>
        <v>40</v>
      </c>
      <c r="BP39" s="6">
        <v>12</v>
      </c>
      <c r="BQ39" s="31">
        <f t="shared" si="27"/>
        <v>15600</v>
      </c>
      <c r="BR39" s="31">
        <f t="shared" si="28"/>
        <v>15120</v>
      </c>
      <c r="BS39" s="31">
        <f t="shared" si="29"/>
        <v>480</v>
      </c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</row>
    <row r="40" spans="1:91" ht="15.75" customHeight="1" x14ac:dyDescent="0.2">
      <c r="A40" s="6" t="s">
        <v>228</v>
      </c>
      <c r="B40" s="6" t="s">
        <v>50</v>
      </c>
      <c r="C40" s="6">
        <f t="shared" ref="C40:D40" si="45">SUM(G40+I40+K40+M40+O40+Q40+S40+U40+W40+Y40+AA40+AC40+AE40+AG40+AI40+AK40+AM40+AQ40+AS40+AU40+AW40+AY40+BA40+BC40+BE40+BG40+BI40+BK40+BM40)</f>
        <v>100</v>
      </c>
      <c r="D40" s="6">
        <f t="shared" si="45"/>
        <v>100</v>
      </c>
      <c r="E40" s="6">
        <f t="shared" si="1"/>
        <v>0</v>
      </c>
      <c r="F40" s="6" t="s">
        <v>20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3">
        <v>0</v>
      </c>
      <c r="S40" s="3">
        <v>100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22">
        <v>0</v>
      </c>
      <c r="AK40" s="3">
        <v>0</v>
      </c>
      <c r="AL40" s="22">
        <v>0</v>
      </c>
      <c r="AM40" s="3">
        <v>0</v>
      </c>
      <c r="AN40" s="22">
        <f>20+20+20</f>
        <v>60</v>
      </c>
      <c r="AO40" s="3">
        <v>0</v>
      </c>
      <c r="AP40" s="22">
        <v>0</v>
      </c>
      <c r="AQ40" s="30">
        <v>0</v>
      </c>
      <c r="AR40" s="30">
        <v>0</v>
      </c>
      <c r="AS40" s="30">
        <v>0</v>
      </c>
      <c r="AT40" s="30">
        <v>0</v>
      </c>
      <c r="AU40" s="30">
        <v>0</v>
      </c>
      <c r="AV40" s="30">
        <v>0</v>
      </c>
      <c r="AW40" s="30">
        <v>0</v>
      </c>
      <c r="AX40" s="22">
        <v>20</v>
      </c>
      <c r="AY40" s="30">
        <v>0</v>
      </c>
      <c r="AZ40" s="22">
        <v>20</v>
      </c>
      <c r="BA40" s="30">
        <v>0</v>
      </c>
      <c r="BB40" s="30">
        <v>0</v>
      </c>
      <c r="BC40" s="30">
        <v>0</v>
      </c>
      <c r="BD40" s="30">
        <v>0</v>
      </c>
      <c r="BE40" s="30">
        <v>0</v>
      </c>
      <c r="BF40" s="30">
        <v>0</v>
      </c>
      <c r="BG40" s="30">
        <v>0</v>
      </c>
      <c r="BH40" s="30">
        <v>0</v>
      </c>
      <c r="BI40" s="6">
        <v>0</v>
      </c>
      <c r="BJ40" s="6">
        <v>0</v>
      </c>
      <c r="BK40" s="6">
        <v>0</v>
      </c>
      <c r="BL40" s="6">
        <v>0</v>
      </c>
      <c r="BM40" s="6">
        <v>0</v>
      </c>
      <c r="BN40" s="6">
        <v>0</v>
      </c>
      <c r="BO40" s="2">
        <f t="shared" si="2"/>
        <v>0</v>
      </c>
      <c r="BP40" s="6">
        <v>15</v>
      </c>
      <c r="BQ40" s="31">
        <f t="shared" si="27"/>
        <v>1500</v>
      </c>
      <c r="BR40" s="31">
        <f t="shared" si="28"/>
        <v>1500</v>
      </c>
      <c r="BS40" s="31">
        <f t="shared" si="29"/>
        <v>0</v>
      </c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</row>
    <row r="41" spans="1:91" ht="15.75" customHeight="1" x14ac:dyDescent="0.2">
      <c r="A41" s="6" t="s">
        <v>229</v>
      </c>
      <c r="B41" s="6" t="s">
        <v>50</v>
      </c>
      <c r="C41" s="6">
        <f t="shared" ref="C41:D41" si="46">SUM(G41+I41+K41+M41+O41+Q41+S41+U41+W41+Y41+AA41+AC41+AE41+AG41+AI41+AK41+AM41+AQ41+AS41+AU41+AW41+AY41+BA41+BC41+BE41+BG41+BI41+BK41+BM41)</f>
        <v>1870</v>
      </c>
      <c r="D41" s="6">
        <f t="shared" si="46"/>
        <v>1570</v>
      </c>
      <c r="E41" s="6">
        <f t="shared" si="1"/>
        <v>300</v>
      </c>
      <c r="F41" s="6"/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350</v>
      </c>
      <c r="T41" s="3">
        <v>0</v>
      </c>
      <c r="U41" s="3">
        <v>0</v>
      </c>
      <c r="V41" s="3">
        <v>0</v>
      </c>
      <c r="W41" s="3">
        <v>0</v>
      </c>
      <c r="X41" s="3">
        <v>350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22">
        <v>0</v>
      </c>
      <c r="AK41" s="3">
        <v>1520</v>
      </c>
      <c r="AL41" s="22">
        <v>0</v>
      </c>
      <c r="AM41" s="3">
        <v>0</v>
      </c>
      <c r="AN41" s="22">
        <v>0</v>
      </c>
      <c r="AO41" s="3">
        <v>0</v>
      </c>
      <c r="AP41" s="22">
        <v>0</v>
      </c>
      <c r="AQ41" s="30">
        <v>0</v>
      </c>
      <c r="AR41" s="30">
        <v>0</v>
      </c>
      <c r="AS41" s="30">
        <v>0</v>
      </c>
      <c r="AT41" s="30">
        <v>0</v>
      </c>
      <c r="AU41" s="30">
        <v>0</v>
      </c>
      <c r="AV41" s="30">
        <v>0</v>
      </c>
      <c r="AW41" s="30">
        <v>0</v>
      </c>
      <c r="AX41" s="30">
        <v>0</v>
      </c>
      <c r="AY41" s="30">
        <v>0</v>
      </c>
      <c r="AZ41" s="30">
        <v>0</v>
      </c>
      <c r="BA41" s="30">
        <v>0</v>
      </c>
      <c r="BB41" s="30">
        <v>0</v>
      </c>
      <c r="BC41" s="30">
        <v>0</v>
      </c>
      <c r="BD41" s="30">
        <v>0</v>
      </c>
      <c r="BE41" s="30">
        <v>0</v>
      </c>
      <c r="BF41" s="30">
        <v>0</v>
      </c>
      <c r="BG41" s="30">
        <v>0</v>
      </c>
      <c r="BH41" s="30">
        <v>0</v>
      </c>
      <c r="BI41" s="6">
        <v>0</v>
      </c>
      <c r="BJ41" s="6">
        <v>1220</v>
      </c>
      <c r="BK41" s="6">
        <v>0</v>
      </c>
      <c r="BL41" s="6">
        <v>0</v>
      </c>
      <c r="BM41" s="6">
        <v>0</v>
      </c>
      <c r="BN41" s="6">
        <v>0</v>
      </c>
      <c r="BO41" s="2">
        <f t="shared" si="2"/>
        <v>300</v>
      </c>
      <c r="BP41" s="6">
        <v>6.3</v>
      </c>
      <c r="BQ41" s="31">
        <f t="shared" si="27"/>
        <v>11781</v>
      </c>
      <c r="BR41" s="31">
        <f t="shared" si="28"/>
        <v>9891</v>
      </c>
      <c r="BS41" s="31">
        <f t="shared" si="29"/>
        <v>1890</v>
      </c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</row>
    <row r="42" spans="1:91" ht="15.75" customHeight="1" x14ac:dyDescent="0.2">
      <c r="A42" s="6" t="s">
        <v>230</v>
      </c>
      <c r="B42" s="6" t="s">
        <v>50</v>
      </c>
      <c r="C42" s="6">
        <f t="shared" ref="C42:D42" si="47">SUM(G42+I42+K42+M42+O42+Q42+S42+U42+W42+Y42+AA42+AC42+AE42+AG42+AI42+AK42+AM42+AQ42+AS42+AU42+AW42+AY42+BA42+BC42+BE42+BG42+BI42+BK42+BM42)</f>
        <v>20</v>
      </c>
      <c r="D42" s="6">
        <f t="shared" si="47"/>
        <v>20</v>
      </c>
      <c r="E42" s="6">
        <f t="shared" si="1"/>
        <v>0</v>
      </c>
      <c r="F42" s="6"/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20</v>
      </c>
      <c r="T42" s="3">
        <v>0</v>
      </c>
      <c r="U42" s="3">
        <v>0</v>
      </c>
      <c r="V42" s="3">
        <v>0</v>
      </c>
      <c r="W42" s="3">
        <v>0</v>
      </c>
      <c r="X42" s="3">
        <v>20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22">
        <v>0</v>
      </c>
      <c r="AK42" s="3">
        <v>0</v>
      </c>
      <c r="AL42" s="22">
        <v>0</v>
      </c>
      <c r="AM42" s="3">
        <v>0</v>
      </c>
      <c r="AN42" s="22">
        <v>0</v>
      </c>
      <c r="AO42" s="3">
        <v>0</v>
      </c>
      <c r="AP42" s="22">
        <v>0</v>
      </c>
      <c r="AQ42" s="30">
        <v>0</v>
      </c>
      <c r="AR42" s="30">
        <v>0</v>
      </c>
      <c r="AS42" s="30">
        <v>0</v>
      </c>
      <c r="AT42" s="30">
        <v>0</v>
      </c>
      <c r="AU42" s="30">
        <v>0</v>
      </c>
      <c r="AV42" s="30">
        <v>0</v>
      </c>
      <c r="AW42" s="30">
        <v>0</v>
      </c>
      <c r="AX42" s="30">
        <v>0</v>
      </c>
      <c r="AY42" s="30">
        <v>0</v>
      </c>
      <c r="AZ42" s="30">
        <v>0</v>
      </c>
      <c r="BA42" s="30">
        <v>0</v>
      </c>
      <c r="BB42" s="30">
        <v>0</v>
      </c>
      <c r="BC42" s="30">
        <v>0</v>
      </c>
      <c r="BD42" s="30">
        <v>0</v>
      </c>
      <c r="BE42" s="30">
        <v>0</v>
      </c>
      <c r="BF42" s="30">
        <v>0</v>
      </c>
      <c r="BG42" s="30">
        <v>0</v>
      </c>
      <c r="BH42" s="30">
        <v>0</v>
      </c>
      <c r="BI42" s="6">
        <v>0</v>
      </c>
      <c r="BJ42" s="6">
        <v>0</v>
      </c>
      <c r="BK42" s="6">
        <v>0</v>
      </c>
      <c r="BL42" s="6">
        <v>0</v>
      </c>
      <c r="BM42" s="6">
        <v>0</v>
      </c>
      <c r="BN42" s="6">
        <v>0</v>
      </c>
      <c r="BO42" s="2">
        <f t="shared" si="2"/>
        <v>0</v>
      </c>
      <c r="BP42" s="6">
        <v>25</v>
      </c>
      <c r="BQ42" s="31">
        <f t="shared" si="27"/>
        <v>500</v>
      </c>
      <c r="BR42" s="31">
        <f t="shared" si="28"/>
        <v>500</v>
      </c>
      <c r="BS42" s="31">
        <f t="shared" si="29"/>
        <v>0</v>
      </c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</row>
    <row r="43" spans="1:91" ht="15.75" customHeight="1" x14ac:dyDescent="0.2">
      <c r="A43" s="6" t="s">
        <v>231</v>
      </c>
      <c r="B43" s="6" t="s">
        <v>50</v>
      </c>
      <c r="C43" s="6">
        <f t="shared" ref="C43:D43" si="48">SUM(G43+I43+K43+M43+O43+Q43+S43+U43+W43+Y43+AA43+AC43+AE43+AG43+AI43+AK43+AM43+AQ43+AS43+AU43+AW43+AY43+BA43+BC43+BE43+BG43+BI43+BK43+BM43)</f>
        <v>100</v>
      </c>
      <c r="D43" s="6">
        <f t="shared" si="48"/>
        <v>90</v>
      </c>
      <c r="E43" s="6">
        <f t="shared" si="1"/>
        <v>10</v>
      </c>
      <c r="F43" s="6" t="s">
        <v>20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100</v>
      </c>
      <c r="V43" s="6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22">
        <v>0</v>
      </c>
      <c r="AK43" s="3">
        <v>0</v>
      </c>
      <c r="AL43" s="22">
        <v>0</v>
      </c>
      <c r="AM43" s="3">
        <v>0</v>
      </c>
      <c r="AN43" s="22">
        <v>0</v>
      </c>
      <c r="AO43" s="3">
        <v>0</v>
      </c>
      <c r="AP43" s="22">
        <v>0</v>
      </c>
      <c r="AQ43" s="30">
        <v>0</v>
      </c>
      <c r="AR43" s="30">
        <v>0</v>
      </c>
      <c r="AS43" s="30">
        <v>0</v>
      </c>
      <c r="AT43" s="30">
        <v>0</v>
      </c>
      <c r="AU43" s="30">
        <v>0</v>
      </c>
      <c r="AV43" s="30">
        <v>0</v>
      </c>
      <c r="AW43" s="30">
        <v>0</v>
      </c>
      <c r="AX43" s="22">
        <v>50</v>
      </c>
      <c r="AY43" s="30">
        <v>0</v>
      </c>
      <c r="AZ43" s="22">
        <v>0</v>
      </c>
      <c r="BA43" s="30">
        <v>0</v>
      </c>
      <c r="BB43" s="22">
        <v>0</v>
      </c>
      <c r="BC43" s="30">
        <v>0</v>
      </c>
      <c r="BD43" s="22">
        <v>0</v>
      </c>
      <c r="BE43" s="30">
        <v>0</v>
      </c>
      <c r="BF43" s="22">
        <v>0</v>
      </c>
      <c r="BG43" s="30">
        <v>0</v>
      </c>
      <c r="BH43" s="22">
        <v>0</v>
      </c>
      <c r="BI43" s="6">
        <v>0</v>
      </c>
      <c r="BJ43" s="6">
        <f>20+20</f>
        <v>40</v>
      </c>
      <c r="BK43" s="6">
        <v>0</v>
      </c>
      <c r="BL43" s="6">
        <v>0</v>
      </c>
      <c r="BM43" s="6">
        <v>0</v>
      </c>
      <c r="BN43" s="6">
        <v>0</v>
      </c>
      <c r="BO43" s="2">
        <f t="shared" si="2"/>
        <v>10</v>
      </c>
      <c r="BP43" s="6">
        <v>12</v>
      </c>
      <c r="BQ43" s="31">
        <f t="shared" si="27"/>
        <v>1200</v>
      </c>
      <c r="BR43" s="31">
        <f t="shared" si="28"/>
        <v>1080</v>
      </c>
      <c r="BS43" s="31">
        <f t="shared" si="29"/>
        <v>120</v>
      </c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</row>
    <row r="44" spans="1:91" ht="15.75" customHeight="1" x14ac:dyDescent="0.2">
      <c r="A44" s="6" t="s">
        <v>232</v>
      </c>
      <c r="B44" s="6" t="s">
        <v>50</v>
      </c>
      <c r="C44" s="6">
        <f t="shared" ref="C44:D44" si="49">SUM(G44+I44+K44+M44+O44+Q44+S44+U44+W44+Y44+AA44+AC44+AE44+AG44+AI44+AK44+AM44+AQ44+AS44+AU44+AW44+AY44+BA44+BC44+BE44+BG44+BI44+BK44+BM44)</f>
        <v>5860</v>
      </c>
      <c r="D44" s="6">
        <f t="shared" si="49"/>
        <v>0</v>
      </c>
      <c r="E44" s="6">
        <f t="shared" si="1"/>
        <v>5860</v>
      </c>
      <c r="F44" s="6" t="s">
        <v>20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120</v>
      </c>
      <c r="V44" s="6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22">
        <v>0</v>
      </c>
      <c r="AK44" s="3">
        <v>5460</v>
      </c>
      <c r="AL44" s="22">
        <v>0</v>
      </c>
      <c r="AM44" s="3">
        <v>0</v>
      </c>
      <c r="AN44" s="22">
        <v>0</v>
      </c>
      <c r="AO44" s="3">
        <v>0</v>
      </c>
      <c r="AP44" s="22">
        <v>0</v>
      </c>
      <c r="AQ44" s="30">
        <v>0</v>
      </c>
      <c r="AR44" s="30">
        <v>0</v>
      </c>
      <c r="AS44" s="22">
        <v>100</v>
      </c>
      <c r="AT44" s="30">
        <v>0</v>
      </c>
      <c r="AU44" s="30">
        <v>0</v>
      </c>
      <c r="AV44" s="30">
        <v>0</v>
      </c>
      <c r="AW44" s="30">
        <v>0</v>
      </c>
      <c r="AX44" s="30">
        <v>0</v>
      </c>
      <c r="AY44" s="30">
        <v>0</v>
      </c>
      <c r="AZ44" s="30">
        <v>0</v>
      </c>
      <c r="BA44" s="30">
        <v>0</v>
      </c>
      <c r="BB44" s="30">
        <v>0</v>
      </c>
      <c r="BC44" s="30">
        <v>0</v>
      </c>
      <c r="BD44" s="30">
        <v>0</v>
      </c>
      <c r="BE44" s="30">
        <v>0</v>
      </c>
      <c r="BF44" s="30">
        <v>0</v>
      </c>
      <c r="BG44" s="30">
        <v>0</v>
      </c>
      <c r="BH44" s="30">
        <v>0</v>
      </c>
      <c r="BI44" s="6">
        <v>180</v>
      </c>
      <c r="BJ44" s="6">
        <v>0</v>
      </c>
      <c r="BK44" s="6">
        <v>0</v>
      </c>
      <c r="BL44" s="6">
        <v>0</v>
      </c>
      <c r="BM44" s="6">
        <v>0</v>
      </c>
      <c r="BN44" s="6">
        <v>0</v>
      </c>
      <c r="BO44" s="2">
        <f t="shared" si="2"/>
        <v>5860</v>
      </c>
      <c r="BP44" s="6">
        <v>12</v>
      </c>
      <c r="BQ44" s="31">
        <f t="shared" si="27"/>
        <v>70320</v>
      </c>
      <c r="BR44" s="31">
        <f t="shared" si="28"/>
        <v>0</v>
      </c>
      <c r="BS44" s="31">
        <f t="shared" si="29"/>
        <v>70320</v>
      </c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</row>
    <row r="45" spans="1:91" ht="15.75" customHeight="1" x14ac:dyDescent="0.2">
      <c r="A45" s="6" t="s">
        <v>233</v>
      </c>
      <c r="B45" s="6" t="s">
        <v>50</v>
      </c>
      <c r="C45" s="6">
        <f t="shared" ref="C45:D45" si="50">SUM(G45+I45+K45+M45+O45+Q45+S45+U45+W45+Y45+AA45+AC45+AE45+AG45+AI45+AK45+AM45+AQ45+AS45+AU45+AW45+AY45+BA45+BC45+BE45+BG45+BI45+BK45+BM45)</f>
        <v>120</v>
      </c>
      <c r="D45" s="6">
        <f t="shared" si="50"/>
        <v>118</v>
      </c>
      <c r="E45" s="6">
        <f t="shared" si="1"/>
        <v>2</v>
      </c>
      <c r="F45" s="6" t="s">
        <v>20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120</v>
      </c>
      <c r="V45" s="6">
        <v>0</v>
      </c>
      <c r="W45" s="3">
        <v>0</v>
      </c>
      <c r="X45" s="3">
        <v>0</v>
      </c>
      <c r="Y45" s="3">
        <v>0</v>
      </c>
      <c r="Z45" s="3">
        <v>22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22">
        <v>0</v>
      </c>
      <c r="AK45" s="3">
        <v>0</v>
      </c>
      <c r="AL45" s="22">
        <v>0</v>
      </c>
      <c r="AM45" s="3">
        <v>0</v>
      </c>
      <c r="AN45" s="22">
        <f>20+20+20</f>
        <v>60</v>
      </c>
      <c r="AO45" s="3">
        <v>0</v>
      </c>
      <c r="AP45" s="22">
        <v>0</v>
      </c>
      <c r="AQ45" s="30">
        <v>0</v>
      </c>
      <c r="AR45" s="30">
        <v>0</v>
      </c>
      <c r="AS45" s="30">
        <v>0</v>
      </c>
      <c r="AT45" s="30">
        <v>0</v>
      </c>
      <c r="AU45" s="30">
        <v>0</v>
      </c>
      <c r="AV45" s="30">
        <v>0</v>
      </c>
      <c r="AW45" s="30">
        <v>0</v>
      </c>
      <c r="AX45" s="30">
        <f>20</f>
        <v>20</v>
      </c>
      <c r="AY45" s="30">
        <v>0</v>
      </c>
      <c r="AZ45" s="22">
        <v>16</v>
      </c>
      <c r="BA45" s="30">
        <v>0</v>
      </c>
      <c r="BB45" s="30">
        <v>0</v>
      </c>
      <c r="BC45" s="30">
        <v>0</v>
      </c>
      <c r="BD45" s="30">
        <v>0</v>
      </c>
      <c r="BE45" s="30">
        <v>0</v>
      </c>
      <c r="BF45" s="30">
        <v>0</v>
      </c>
      <c r="BG45" s="30">
        <v>0</v>
      </c>
      <c r="BH45" s="30">
        <v>0</v>
      </c>
      <c r="BI45" s="6">
        <v>0</v>
      </c>
      <c r="BJ45" s="6">
        <v>0</v>
      </c>
      <c r="BK45" s="6">
        <v>0</v>
      </c>
      <c r="BL45" s="6">
        <v>0</v>
      </c>
      <c r="BM45" s="6">
        <v>0</v>
      </c>
      <c r="BN45" s="6">
        <v>0</v>
      </c>
      <c r="BO45" s="2">
        <f t="shared" si="2"/>
        <v>2</v>
      </c>
      <c r="BP45" s="6">
        <v>30</v>
      </c>
      <c r="BQ45" s="31">
        <f t="shared" si="27"/>
        <v>3600</v>
      </c>
      <c r="BR45" s="31">
        <f t="shared" si="28"/>
        <v>3540</v>
      </c>
      <c r="BS45" s="31">
        <f t="shared" si="29"/>
        <v>60</v>
      </c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</row>
    <row r="46" spans="1:91" ht="15.75" customHeight="1" x14ac:dyDescent="0.2">
      <c r="A46" s="6" t="s">
        <v>234</v>
      </c>
      <c r="B46" s="6" t="s">
        <v>50</v>
      </c>
      <c r="C46" s="6">
        <f t="shared" ref="C46:D46" si="51">SUM(G46+I46+K46+M46+O46+Q46+S46+U46+W46+Y46+AA46+AC46+AE46+AG46+AI46+AK46+AM46+AQ46+AS46+AU46+AW46+AY46+BA46+BC46+BE46+BG46+BI46+BK46+BM46)</f>
        <v>31100</v>
      </c>
      <c r="D46" s="6">
        <f t="shared" si="51"/>
        <v>15150</v>
      </c>
      <c r="E46" s="6">
        <f t="shared" si="1"/>
        <v>15950</v>
      </c>
      <c r="F46" s="6" t="s">
        <v>198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3">
        <v>0</v>
      </c>
      <c r="X46" s="3">
        <v>0</v>
      </c>
      <c r="Y46" s="3">
        <f>3100+1950+4900+750+20400</f>
        <v>31100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22">
        <v>0</v>
      </c>
      <c r="AK46" s="3">
        <v>0</v>
      </c>
      <c r="AL46" s="22">
        <v>0</v>
      </c>
      <c r="AM46" s="3">
        <v>0</v>
      </c>
      <c r="AN46" s="22">
        <f>2400+2400+2400</f>
        <v>7200</v>
      </c>
      <c r="AO46" s="3">
        <v>0</v>
      </c>
      <c r="AP46" s="22">
        <v>0</v>
      </c>
      <c r="AQ46" s="30">
        <v>0</v>
      </c>
      <c r="AR46" s="30">
        <v>0</v>
      </c>
      <c r="AS46" s="30">
        <v>0</v>
      </c>
      <c r="AT46" s="30">
        <v>0</v>
      </c>
      <c r="AU46" s="30">
        <v>0</v>
      </c>
      <c r="AV46" s="30">
        <v>0</v>
      </c>
      <c r="AW46" s="30">
        <v>0</v>
      </c>
      <c r="AX46" s="30">
        <f>2400</f>
        <v>2400</v>
      </c>
      <c r="AY46" s="30">
        <v>0</v>
      </c>
      <c r="AZ46" s="30">
        <v>0</v>
      </c>
      <c r="BA46" s="30">
        <v>0</v>
      </c>
      <c r="BB46" s="30">
        <v>0</v>
      </c>
      <c r="BC46" s="30">
        <v>0</v>
      </c>
      <c r="BD46" s="30">
        <v>0</v>
      </c>
      <c r="BE46" s="30">
        <v>0</v>
      </c>
      <c r="BF46" s="22">
        <f>4350+1200</f>
        <v>5550</v>
      </c>
      <c r="BG46" s="30">
        <v>0</v>
      </c>
      <c r="BH46" s="30">
        <v>0</v>
      </c>
      <c r="BI46" s="6">
        <v>0</v>
      </c>
      <c r="BJ46" s="6">
        <v>0</v>
      </c>
      <c r="BK46" s="6">
        <v>0</v>
      </c>
      <c r="BL46" s="6">
        <v>0</v>
      </c>
      <c r="BM46" s="6">
        <v>0</v>
      </c>
      <c r="BN46" s="6">
        <v>0</v>
      </c>
      <c r="BO46" s="2">
        <f t="shared" si="2"/>
        <v>15950</v>
      </c>
      <c r="BP46" s="6">
        <v>0.25</v>
      </c>
      <c r="BQ46" s="31">
        <f t="shared" si="27"/>
        <v>7775</v>
      </c>
      <c r="BR46" s="31">
        <f t="shared" si="28"/>
        <v>3787.5</v>
      </c>
      <c r="BS46" s="31">
        <f t="shared" si="29"/>
        <v>3987.5</v>
      </c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</row>
    <row r="47" spans="1:91" ht="15.75" customHeight="1" x14ac:dyDescent="0.2">
      <c r="A47" s="6" t="s">
        <v>235</v>
      </c>
      <c r="B47" s="6" t="s">
        <v>50</v>
      </c>
      <c r="C47" s="6">
        <f t="shared" ref="C47:D47" si="52">SUM(G47+I47+K47+M47+O47+Q47+S47+U47+W47+Y47+AA47+AC47+AE47+AG47+AI47+AK47+AM47+AQ47+AS47+AU47+AW47+AY47+BA47+BC47+BE47+BG47+BI47+BK47+BM47)</f>
        <v>59</v>
      </c>
      <c r="D47" s="6">
        <f t="shared" si="52"/>
        <v>24</v>
      </c>
      <c r="E47" s="6">
        <f t="shared" si="1"/>
        <v>35</v>
      </c>
      <c r="F47" s="6" t="s">
        <v>236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3">
        <v>0</v>
      </c>
      <c r="X47" s="3">
        <v>0</v>
      </c>
      <c r="Y47" s="3">
        <f>21+14+24</f>
        <v>59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22">
        <v>0</v>
      </c>
      <c r="AK47" s="3">
        <v>0</v>
      </c>
      <c r="AL47" s="22">
        <v>0</v>
      </c>
      <c r="AM47" s="3">
        <v>0</v>
      </c>
      <c r="AN47" s="22">
        <v>0</v>
      </c>
      <c r="AO47" s="3">
        <v>0</v>
      </c>
      <c r="AP47" s="22">
        <v>0</v>
      </c>
      <c r="AQ47" s="30">
        <v>0</v>
      </c>
      <c r="AR47" s="30">
        <v>0</v>
      </c>
      <c r="AS47" s="30">
        <v>0</v>
      </c>
      <c r="AT47" s="30">
        <v>0</v>
      </c>
      <c r="AU47" s="30">
        <v>0</v>
      </c>
      <c r="AV47" s="30">
        <v>0</v>
      </c>
      <c r="AW47" s="30">
        <v>0</v>
      </c>
      <c r="AX47" s="30">
        <v>0</v>
      </c>
      <c r="AY47" s="30">
        <v>0</v>
      </c>
      <c r="AZ47" s="30">
        <v>0</v>
      </c>
      <c r="BA47" s="30">
        <v>0</v>
      </c>
      <c r="BB47" s="30">
        <v>0</v>
      </c>
      <c r="BC47" s="30">
        <v>0</v>
      </c>
      <c r="BD47" s="30">
        <v>0</v>
      </c>
      <c r="BE47" s="30">
        <v>0</v>
      </c>
      <c r="BF47" s="22">
        <v>24</v>
      </c>
      <c r="BG47" s="30">
        <v>0</v>
      </c>
      <c r="BH47" s="30">
        <v>0</v>
      </c>
      <c r="BI47" s="6">
        <v>0</v>
      </c>
      <c r="BJ47" s="6">
        <v>0</v>
      </c>
      <c r="BK47" s="6">
        <v>0</v>
      </c>
      <c r="BL47" s="6">
        <v>0</v>
      </c>
      <c r="BM47" s="6">
        <v>0</v>
      </c>
      <c r="BN47" s="6">
        <v>0</v>
      </c>
      <c r="BO47" s="2">
        <f t="shared" si="2"/>
        <v>35</v>
      </c>
      <c r="BP47" s="6">
        <v>370</v>
      </c>
      <c r="BQ47" s="31">
        <f t="shared" si="27"/>
        <v>21830</v>
      </c>
      <c r="BR47" s="31">
        <f t="shared" si="28"/>
        <v>8880</v>
      </c>
      <c r="BS47" s="31">
        <f t="shared" si="29"/>
        <v>12950</v>
      </c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</row>
    <row r="48" spans="1:91" ht="15.75" customHeight="1" x14ac:dyDescent="0.2">
      <c r="A48" s="6" t="s">
        <v>237</v>
      </c>
      <c r="B48" s="6" t="s">
        <v>50</v>
      </c>
      <c r="C48" s="6">
        <f t="shared" ref="C48:D48" si="53">SUM(G48+I48+K48+M48+O48+Q48+S48+U48+W48+Y48+AA48+AC48+AE48+AG48+AI48+AK48+AM48+AQ48+AS48+AU48+AW48+AY48+BA48+BC48+BE48+BG48+BI48+BK48+BM48)</f>
        <v>40</v>
      </c>
      <c r="D48" s="6">
        <f t="shared" si="53"/>
        <v>16</v>
      </c>
      <c r="E48" s="6">
        <f t="shared" si="1"/>
        <v>24</v>
      </c>
      <c r="F48" s="6" t="s">
        <v>20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3">
        <v>0</v>
      </c>
      <c r="X48" s="3">
        <v>0</v>
      </c>
      <c r="Y48" s="3">
        <f>14+10+16</f>
        <v>40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22">
        <v>0</v>
      </c>
      <c r="AK48" s="3">
        <v>0</v>
      </c>
      <c r="AL48" s="22">
        <v>0</v>
      </c>
      <c r="AM48" s="3">
        <v>0</v>
      </c>
      <c r="AN48" s="22">
        <v>0</v>
      </c>
      <c r="AO48" s="3">
        <v>0</v>
      </c>
      <c r="AP48" s="22">
        <v>0</v>
      </c>
      <c r="AQ48" s="30">
        <v>0</v>
      </c>
      <c r="AR48" s="30">
        <v>0</v>
      </c>
      <c r="AS48" s="30">
        <v>0</v>
      </c>
      <c r="AT48" s="30">
        <v>0</v>
      </c>
      <c r="AU48" s="30">
        <v>0</v>
      </c>
      <c r="AV48" s="30">
        <v>0</v>
      </c>
      <c r="AW48" s="30">
        <v>0</v>
      </c>
      <c r="AX48" s="30">
        <v>0</v>
      </c>
      <c r="AY48" s="30">
        <v>0</v>
      </c>
      <c r="AZ48" s="30">
        <v>0</v>
      </c>
      <c r="BA48" s="30">
        <v>0</v>
      </c>
      <c r="BB48" s="30">
        <v>0</v>
      </c>
      <c r="BC48" s="30">
        <v>0</v>
      </c>
      <c r="BD48" s="30">
        <v>0</v>
      </c>
      <c r="BE48" s="30">
        <v>0</v>
      </c>
      <c r="BF48" s="22">
        <v>16</v>
      </c>
      <c r="BG48" s="30">
        <v>0</v>
      </c>
      <c r="BH48" s="30">
        <v>0</v>
      </c>
      <c r="BI48" s="6">
        <v>0</v>
      </c>
      <c r="BJ48" s="6">
        <v>0</v>
      </c>
      <c r="BK48" s="6">
        <v>0</v>
      </c>
      <c r="BL48" s="6">
        <v>0</v>
      </c>
      <c r="BM48" s="6">
        <v>0</v>
      </c>
      <c r="BN48" s="6">
        <v>0</v>
      </c>
      <c r="BO48" s="2">
        <f t="shared" si="2"/>
        <v>24</v>
      </c>
      <c r="BP48" s="6">
        <v>2</v>
      </c>
      <c r="BQ48" s="31">
        <f t="shared" si="27"/>
        <v>80</v>
      </c>
      <c r="BR48" s="31">
        <f t="shared" si="28"/>
        <v>32</v>
      </c>
      <c r="BS48" s="31">
        <f t="shared" si="29"/>
        <v>48</v>
      </c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</row>
    <row r="49" spans="1:91" ht="15.75" customHeight="1" x14ac:dyDescent="0.2">
      <c r="A49" s="6" t="s">
        <v>238</v>
      </c>
      <c r="B49" s="6" t="s">
        <v>50</v>
      </c>
      <c r="C49" s="6">
        <f t="shared" ref="C49:D49" si="54">SUM(G49+I49+K49+M49+O49+Q49+S49+U49+W49+Y49+AA49+AC49+AE49+AG49+AI49+AK49+AM49+AQ49+AS49+AU49+AW49+AY49+BA49+BC49+BE49+BG49+BI49+BK49+BM49)</f>
        <v>60</v>
      </c>
      <c r="D49" s="6">
        <f t="shared" si="54"/>
        <v>21</v>
      </c>
      <c r="E49" s="6">
        <f t="shared" si="1"/>
        <v>39</v>
      </c>
      <c r="F49" s="6" t="s">
        <v>20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3">
        <v>0</v>
      </c>
      <c r="X49" s="3">
        <v>0</v>
      </c>
      <c r="Y49" s="3">
        <f t="shared" ref="Y49:Y50" si="55">21+15+24</f>
        <v>60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22">
        <v>0</v>
      </c>
      <c r="AK49" s="3">
        <v>0</v>
      </c>
      <c r="AL49" s="22">
        <v>0</v>
      </c>
      <c r="AM49" s="3">
        <v>0</v>
      </c>
      <c r="AN49" s="22">
        <v>0</v>
      </c>
      <c r="AO49" s="3">
        <v>0</v>
      </c>
      <c r="AP49" s="22">
        <v>0</v>
      </c>
      <c r="AQ49" s="30">
        <v>0</v>
      </c>
      <c r="AR49" s="30">
        <v>0</v>
      </c>
      <c r="AS49" s="30">
        <v>0</v>
      </c>
      <c r="AT49" s="30">
        <v>0</v>
      </c>
      <c r="AU49" s="30">
        <v>0</v>
      </c>
      <c r="AV49" s="30">
        <v>0</v>
      </c>
      <c r="AW49" s="30">
        <v>0</v>
      </c>
      <c r="AX49" s="30">
        <v>0</v>
      </c>
      <c r="AY49" s="30">
        <v>0</v>
      </c>
      <c r="AZ49" s="30">
        <v>0</v>
      </c>
      <c r="BA49" s="30">
        <v>0</v>
      </c>
      <c r="BB49" s="30">
        <v>0</v>
      </c>
      <c r="BC49" s="30">
        <v>0</v>
      </c>
      <c r="BD49" s="30">
        <v>0</v>
      </c>
      <c r="BE49" s="30">
        <v>0</v>
      </c>
      <c r="BF49" s="22">
        <v>21</v>
      </c>
      <c r="BG49" s="30">
        <v>0</v>
      </c>
      <c r="BH49" s="30">
        <v>0</v>
      </c>
      <c r="BI49" s="6">
        <v>0</v>
      </c>
      <c r="BJ49" s="6">
        <v>0</v>
      </c>
      <c r="BK49" s="6">
        <v>0</v>
      </c>
      <c r="BL49" s="6">
        <v>0</v>
      </c>
      <c r="BM49" s="6">
        <v>0</v>
      </c>
      <c r="BN49" s="6">
        <v>0</v>
      </c>
      <c r="BO49" s="2">
        <f t="shared" si="2"/>
        <v>39</v>
      </c>
      <c r="BP49" s="6">
        <v>5</v>
      </c>
      <c r="BQ49" s="31">
        <f t="shared" si="27"/>
        <v>300</v>
      </c>
      <c r="BR49" s="31">
        <f t="shared" si="28"/>
        <v>105</v>
      </c>
      <c r="BS49" s="31">
        <f t="shared" si="29"/>
        <v>195</v>
      </c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</row>
    <row r="50" spans="1:91" ht="15.75" customHeight="1" x14ac:dyDescent="0.2">
      <c r="A50" s="6" t="s">
        <v>239</v>
      </c>
      <c r="B50" s="6" t="s">
        <v>50</v>
      </c>
      <c r="C50" s="6">
        <f t="shared" ref="C50:D50" si="56">SUM(G50+I50+K50+M50+O50+Q50+S50+U50+W50+Y50+AA50+AC50+AE50+AG50+AI50+AK50+AM50+AQ50+AS50+AU50+AW50+AY50+BA50+BC50+BE50+BG50+BI50+BK50+BM50)</f>
        <v>60</v>
      </c>
      <c r="D50" s="6">
        <f t="shared" si="56"/>
        <v>23</v>
      </c>
      <c r="E50" s="6">
        <f t="shared" si="1"/>
        <v>37</v>
      </c>
      <c r="F50" s="6" t="s">
        <v>20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3">
        <v>0</v>
      </c>
      <c r="X50" s="3">
        <v>0</v>
      </c>
      <c r="Y50" s="3">
        <f t="shared" si="55"/>
        <v>60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22">
        <v>0</v>
      </c>
      <c r="AK50" s="3">
        <v>0</v>
      </c>
      <c r="AL50" s="22">
        <v>0</v>
      </c>
      <c r="AM50" s="3">
        <v>0</v>
      </c>
      <c r="AN50" s="22">
        <v>0</v>
      </c>
      <c r="AO50" s="3">
        <v>0</v>
      </c>
      <c r="AP50" s="22">
        <v>0</v>
      </c>
      <c r="AQ50" s="30">
        <v>0</v>
      </c>
      <c r="AR50" s="30">
        <v>0</v>
      </c>
      <c r="AS50" s="30">
        <v>0</v>
      </c>
      <c r="AT50" s="30">
        <v>0</v>
      </c>
      <c r="AU50" s="30">
        <v>0</v>
      </c>
      <c r="AV50" s="30">
        <v>0</v>
      </c>
      <c r="AW50" s="30">
        <v>0</v>
      </c>
      <c r="AX50" s="30">
        <v>0</v>
      </c>
      <c r="AY50" s="30">
        <v>0</v>
      </c>
      <c r="AZ50" s="30">
        <v>0</v>
      </c>
      <c r="BA50" s="30">
        <v>0</v>
      </c>
      <c r="BB50" s="30">
        <v>0</v>
      </c>
      <c r="BC50" s="30">
        <v>0</v>
      </c>
      <c r="BD50" s="30">
        <v>0</v>
      </c>
      <c r="BE50" s="30">
        <v>0</v>
      </c>
      <c r="BF50" s="22">
        <v>23</v>
      </c>
      <c r="BG50" s="30">
        <v>0</v>
      </c>
      <c r="BH50" s="30">
        <v>0</v>
      </c>
      <c r="BI50" s="6">
        <v>0</v>
      </c>
      <c r="BJ50" s="6">
        <v>0</v>
      </c>
      <c r="BK50" s="6">
        <v>0</v>
      </c>
      <c r="BL50" s="6">
        <v>0</v>
      </c>
      <c r="BM50" s="6">
        <v>0</v>
      </c>
      <c r="BN50" s="6">
        <v>0</v>
      </c>
      <c r="BO50" s="2">
        <f t="shared" si="2"/>
        <v>37</v>
      </c>
      <c r="BP50" s="6">
        <v>15</v>
      </c>
      <c r="BQ50" s="31">
        <f t="shared" si="27"/>
        <v>900</v>
      </c>
      <c r="BR50" s="31">
        <f t="shared" si="28"/>
        <v>345</v>
      </c>
      <c r="BS50" s="31">
        <f t="shared" si="29"/>
        <v>555</v>
      </c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</row>
    <row r="51" spans="1:91" ht="15.75" customHeight="1" x14ac:dyDescent="0.2">
      <c r="A51" s="6" t="s">
        <v>240</v>
      </c>
      <c r="B51" s="6" t="s">
        <v>50</v>
      </c>
      <c r="C51" s="6">
        <f t="shared" ref="C51:D51" si="57">SUM(G51+I51+K51+M51+O51+Q51+S51+U51+W51+Y51+AA51+AC51+AE51+AG51+AI51+AK51+AM51+AQ51+AS51+AU51+AW51+AY51+BA51+BC51+BE51+BG51+BI51+BK51+BM51)</f>
        <v>22</v>
      </c>
      <c r="D51" s="6">
        <f t="shared" si="57"/>
        <v>8</v>
      </c>
      <c r="E51" s="6">
        <f t="shared" si="1"/>
        <v>14</v>
      </c>
      <c r="F51" s="6" t="s">
        <v>20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3">
        <v>0</v>
      </c>
      <c r="X51" s="3">
        <v>0</v>
      </c>
      <c r="Y51" s="3">
        <f>15+7</f>
        <v>22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22">
        <v>0</v>
      </c>
      <c r="AK51" s="3">
        <v>0</v>
      </c>
      <c r="AL51" s="22">
        <v>0</v>
      </c>
      <c r="AM51" s="3">
        <v>0</v>
      </c>
      <c r="AN51" s="22">
        <v>0</v>
      </c>
      <c r="AO51" s="3">
        <v>0</v>
      </c>
      <c r="AP51" s="22">
        <v>0</v>
      </c>
      <c r="AQ51" s="30">
        <v>0</v>
      </c>
      <c r="AR51" s="30">
        <v>0</v>
      </c>
      <c r="AS51" s="30">
        <v>0</v>
      </c>
      <c r="AT51" s="30">
        <v>0</v>
      </c>
      <c r="AU51" s="30">
        <v>0</v>
      </c>
      <c r="AV51" s="30">
        <v>0</v>
      </c>
      <c r="AW51" s="30">
        <v>0</v>
      </c>
      <c r="AX51" s="30">
        <v>0</v>
      </c>
      <c r="AY51" s="30">
        <v>0</v>
      </c>
      <c r="AZ51" s="30">
        <v>0</v>
      </c>
      <c r="BA51" s="30">
        <v>0</v>
      </c>
      <c r="BB51" s="30">
        <v>0</v>
      </c>
      <c r="BC51" s="30">
        <v>0</v>
      </c>
      <c r="BD51" s="30">
        <v>0</v>
      </c>
      <c r="BE51" s="30">
        <v>0</v>
      </c>
      <c r="BF51" s="22">
        <v>8</v>
      </c>
      <c r="BG51" s="30">
        <v>0</v>
      </c>
      <c r="BH51" s="30">
        <v>0</v>
      </c>
      <c r="BI51" s="6">
        <v>0</v>
      </c>
      <c r="BJ51" s="6">
        <v>0</v>
      </c>
      <c r="BK51" s="6">
        <v>0</v>
      </c>
      <c r="BL51" s="6">
        <v>0</v>
      </c>
      <c r="BM51" s="6">
        <v>0</v>
      </c>
      <c r="BN51" s="6">
        <v>0</v>
      </c>
      <c r="BO51" s="2">
        <f t="shared" si="2"/>
        <v>14</v>
      </c>
      <c r="BP51" s="6">
        <v>10</v>
      </c>
      <c r="BQ51" s="31">
        <f t="shared" si="27"/>
        <v>220</v>
      </c>
      <c r="BR51" s="31">
        <f t="shared" si="28"/>
        <v>80</v>
      </c>
      <c r="BS51" s="31">
        <f t="shared" si="29"/>
        <v>140</v>
      </c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</row>
    <row r="52" spans="1:91" ht="15.75" customHeight="1" x14ac:dyDescent="0.2">
      <c r="A52" s="6" t="s">
        <v>241</v>
      </c>
      <c r="B52" s="6" t="s">
        <v>50</v>
      </c>
      <c r="C52" s="6">
        <f t="shared" ref="C52:D52" si="58">SUM(G52+I52+K52+M52+O52+Q52+S52+U52+W52+Y52+AA52+AC52+AE52+AG52+AI52+AK52+AM52+AQ52+AS52+AU52+AW52+AY52+BA52+BC52+BE52+BG52+BI52+BK52+BM52)</f>
        <v>300</v>
      </c>
      <c r="D52" s="6">
        <f t="shared" si="58"/>
        <v>120</v>
      </c>
      <c r="E52" s="6">
        <f t="shared" si="1"/>
        <v>180</v>
      </c>
      <c r="F52" s="6" t="s">
        <v>20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3">
        <v>0</v>
      </c>
      <c r="X52" s="3">
        <v>0</v>
      </c>
      <c r="Y52" s="3">
        <f>105+75+120</f>
        <v>300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22">
        <v>0</v>
      </c>
      <c r="AK52" s="3">
        <v>0</v>
      </c>
      <c r="AL52" s="22">
        <v>0</v>
      </c>
      <c r="AM52" s="3">
        <v>0</v>
      </c>
      <c r="AN52" s="22">
        <v>0</v>
      </c>
      <c r="AO52" s="3">
        <v>0</v>
      </c>
      <c r="AP52" s="22">
        <v>0</v>
      </c>
      <c r="AQ52" s="30">
        <v>0</v>
      </c>
      <c r="AR52" s="30">
        <v>0</v>
      </c>
      <c r="AS52" s="30">
        <v>0</v>
      </c>
      <c r="AT52" s="30">
        <v>0</v>
      </c>
      <c r="AU52" s="30">
        <v>0</v>
      </c>
      <c r="AV52" s="30">
        <v>0</v>
      </c>
      <c r="AW52" s="30">
        <v>0</v>
      </c>
      <c r="AX52" s="30">
        <v>0</v>
      </c>
      <c r="AY52" s="30">
        <v>0</v>
      </c>
      <c r="AZ52" s="30">
        <v>0</v>
      </c>
      <c r="BA52" s="30">
        <v>0</v>
      </c>
      <c r="BB52" s="30">
        <v>0</v>
      </c>
      <c r="BC52" s="30">
        <v>0</v>
      </c>
      <c r="BD52" s="30">
        <v>0</v>
      </c>
      <c r="BE52" s="30">
        <v>0</v>
      </c>
      <c r="BF52" s="22">
        <v>120</v>
      </c>
      <c r="BG52" s="30">
        <v>0</v>
      </c>
      <c r="BH52" s="30">
        <v>0</v>
      </c>
      <c r="BI52" s="6">
        <v>0</v>
      </c>
      <c r="BJ52" s="6">
        <v>0</v>
      </c>
      <c r="BK52" s="6">
        <v>0</v>
      </c>
      <c r="BL52" s="6">
        <v>0</v>
      </c>
      <c r="BM52" s="6">
        <v>0</v>
      </c>
      <c r="BN52" s="6">
        <v>0</v>
      </c>
      <c r="BO52" s="2">
        <f t="shared" si="2"/>
        <v>180</v>
      </c>
      <c r="BP52" s="6">
        <v>5</v>
      </c>
      <c r="BQ52" s="31">
        <f t="shared" si="27"/>
        <v>1500</v>
      </c>
      <c r="BR52" s="31">
        <f t="shared" si="28"/>
        <v>600</v>
      </c>
      <c r="BS52" s="31">
        <f t="shared" si="29"/>
        <v>900</v>
      </c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</row>
    <row r="53" spans="1:91" ht="15.75" customHeight="1" x14ac:dyDescent="0.2">
      <c r="A53" s="6" t="s">
        <v>242</v>
      </c>
      <c r="B53" s="6" t="s">
        <v>50</v>
      </c>
      <c r="C53" s="6">
        <f t="shared" ref="C53:D53" si="59">SUM(G53+I53+K53+M53+O53+Q53+S53+U53+W53+Y53+AA53+AC53+AE53+AG53+AI53+AK53+AM53+AQ53+AS53+AU53+AW53+AY53+BA53+BC53+BE53+BG53+BI53+BK53+BM53)</f>
        <v>225</v>
      </c>
      <c r="D53" s="6">
        <f t="shared" si="59"/>
        <v>120</v>
      </c>
      <c r="E53" s="6">
        <f t="shared" si="1"/>
        <v>105</v>
      </c>
      <c r="F53" s="6" t="s">
        <v>16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3">
        <v>0</v>
      </c>
      <c r="X53" s="3">
        <v>0</v>
      </c>
      <c r="Y53" s="3">
        <f>120+105</f>
        <v>225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22">
        <v>0</v>
      </c>
      <c r="AK53" s="3">
        <v>0</v>
      </c>
      <c r="AL53" s="22">
        <v>0</v>
      </c>
      <c r="AM53" s="3">
        <v>0</v>
      </c>
      <c r="AN53" s="22">
        <v>0</v>
      </c>
      <c r="AO53" s="3">
        <v>0</v>
      </c>
      <c r="AP53" s="22">
        <v>0</v>
      </c>
      <c r="AQ53" s="30">
        <v>0</v>
      </c>
      <c r="AR53" s="30">
        <v>0</v>
      </c>
      <c r="AS53" s="30">
        <v>0</v>
      </c>
      <c r="AT53" s="30">
        <v>0</v>
      </c>
      <c r="AU53" s="30">
        <v>0</v>
      </c>
      <c r="AV53" s="30">
        <v>0</v>
      </c>
      <c r="AW53" s="30">
        <v>0</v>
      </c>
      <c r="AX53" s="30">
        <v>0</v>
      </c>
      <c r="AY53" s="30">
        <v>0</v>
      </c>
      <c r="AZ53" s="30">
        <v>0</v>
      </c>
      <c r="BA53" s="30">
        <v>0</v>
      </c>
      <c r="BB53" s="30">
        <v>0</v>
      </c>
      <c r="BC53" s="30">
        <v>0</v>
      </c>
      <c r="BD53" s="30">
        <v>0</v>
      </c>
      <c r="BE53" s="30">
        <v>0</v>
      </c>
      <c r="BF53" s="22">
        <v>120</v>
      </c>
      <c r="BG53" s="30">
        <v>0</v>
      </c>
      <c r="BH53" s="30">
        <v>0</v>
      </c>
      <c r="BI53" s="6">
        <v>0</v>
      </c>
      <c r="BJ53" s="6">
        <v>0</v>
      </c>
      <c r="BK53" s="6">
        <v>0</v>
      </c>
      <c r="BL53" s="6">
        <v>0</v>
      </c>
      <c r="BM53" s="6">
        <v>0</v>
      </c>
      <c r="BN53" s="6">
        <v>0</v>
      </c>
      <c r="BO53" s="2">
        <f t="shared" si="2"/>
        <v>105</v>
      </c>
      <c r="BP53" s="6">
        <v>10</v>
      </c>
      <c r="BQ53" s="31">
        <f t="shared" si="27"/>
        <v>2250</v>
      </c>
      <c r="BR53" s="31">
        <f t="shared" si="28"/>
        <v>1200</v>
      </c>
      <c r="BS53" s="31">
        <f t="shared" si="29"/>
        <v>1050</v>
      </c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</row>
    <row r="54" spans="1:91" ht="15.75" customHeight="1" x14ac:dyDescent="0.2">
      <c r="A54" s="6" t="s">
        <v>243</v>
      </c>
      <c r="B54" s="6" t="s">
        <v>50</v>
      </c>
      <c r="C54" s="6">
        <f t="shared" ref="C54:D54" si="60">SUM(G54+I54+K54+M54+O54+Q54+S54+U54+W54+Y54+AA54+AC54+AE54+AG54+AI54+AK54+AM54+AQ54+AS54+AU54+AW54+AY54+BA54+BC54+BE54+BG54+BI54+BK54+BM54)</f>
        <v>180</v>
      </c>
      <c r="D54" s="6">
        <f t="shared" si="60"/>
        <v>150</v>
      </c>
      <c r="E54" s="6">
        <f t="shared" si="1"/>
        <v>30</v>
      </c>
      <c r="F54" s="6" t="s">
        <v>20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3">
        <v>0</v>
      </c>
      <c r="X54" s="3">
        <v>0</v>
      </c>
      <c r="Y54" s="3">
        <f>60+120</f>
        <v>180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  <c r="AJ54" s="22">
        <v>0</v>
      </c>
      <c r="AK54" s="3">
        <v>0</v>
      </c>
      <c r="AL54" s="22">
        <v>0</v>
      </c>
      <c r="AM54" s="3">
        <v>0</v>
      </c>
      <c r="AN54" s="22">
        <v>0</v>
      </c>
      <c r="AO54" s="3">
        <v>0</v>
      </c>
      <c r="AP54" s="22">
        <v>0</v>
      </c>
      <c r="AQ54" s="30">
        <v>0</v>
      </c>
      <c r="AR54" s="30">
        <v>0</v>
      </c>
      <c r="AS54" s="30">
        <v>0</v>
      </c>
      <c r="AT54" s="30">
        <v>0</v>
      </c>
      <c r="AU54" s="30">
        <v>0</v>
      </c>
      <c r="AV54" s="30">
        <v>0</v>
      </c>
      <c r="AW54" s="30">
        <v>0</v>
      </c>
      <c r="AX54" s="30">
        <v>0</v>
      </c>
      <c r="AY54" s="30">
        <v>0</v>
      </c>
      <c r="AZ54" s="30">
        <v>0</v>
      </c>
      <c r="BA54" s="30">
        <v>0</v>
      </c>
      <c r="BB54" s="30">
        <v>0</v>
      </c>
      <c r="BC54" s="30">
        <v>0</v>
      </c>
      <c r="BD54" s="30">
        <v>0</v>
      </c>
      <c r="BE54" s="30">
        <v>0</v>
      </c>
      <c r="BF54" s="22">
        <v>150</v>
      </c>
      <c r="BG54" s="30">
        <v>0</v>
      </c>
      <c r="BH54" s="30">
        <v>0</v>
      </c>
      <c r="BI54" s="6">
        <v>0</v>
      </c>
      <c r="BJ54" s="6">
        <v>0</v>
      </c>
      <c r="BK54" s="6">
        <v>0</v>
      </c>
      <c r="BL54" s="6">
        <v>0</v>
      </c>
      <c r="BM54" s="6">
        <v>0</v>
      </c>
      <c r="BN54" s="6">
        <v>0</v>
      </c>
      <c r="BO54" s="2">
        <f t="shared" si="2"/>
        <v>30</v>
      </c>
      <c r="BP54" s="6">
        <v>7</v>
      </c>
      <c r="BQ54" s="31">
        <f t="shared" si="27"/>
        <v>1260</v>
      </c>
      <c r="BR54" s="31">
        <f t="shared" si="28"/>
        <v>1050</v>
      </c>
      <c r="BS54" s="31">
        <f t="shared" si="29"/>
        <v>210</v>
      </c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</row>
    <row r="55" spans="1:91" ht="15.75" customHeight="1" x14ac:dyDescent="0.2">
      <c r="A55" s="6" t="s">
        <v>244</v>
      </c>
      <c r="B55" s="6" t="s">
        <v>50</v>
      </c>
      <c r="C55" s="6">
        <f t="shared" ref="C55:D55" si="61">SUM(G55+I55+K55+M55+O55+Q55+S55+U55+W55+Y55+AA55+AC55+AE55+AG55+AI55+AK55+AM55+AQ55+AS55+AU55+AW55+AY55+BA55+BC55+BE55+BG55+BI55+BK55+BM55)</f>
        <v>9</v>
      </c>
      <c r="D55" s="6">
        <f t="shared" si="61"/>
        <v>0</v>
      </c>
      <c r="E55" s="6">
        <f t="shared" si="1"/>
        <v>9</v>
      </c>
      <c r="F55" s="6" t="s">
        <v>16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9</v>
      </c>
      <c r="AF55" s="3">
        <v>0</v>
      </c>
      <c r="AG55" s="6">
        <v>0</v>
      </c>
      <c r="AH55" s="3">
        <v>0</v>
      </c>
      <c r="AI55" s="6">
        <v>0</v>
      </c>
      <c r="AJ55" s="22">
        <v>0</v>
      </c>
      <c r="AK55" s="6">
        <v>0</v>
      </c>
      <c r="AL55" s="22">
        <v>0</v>
      </c>
      <c r="AM55" s="6">
        <v>0</v>
      </c>
      <c r="AN55" s="22">
        <v>0</v>
      </c>
      <c r="AO55" s="6">
        <v>0</v>
      </c>
      <c r="AP55" s="22">
        <v>0</v>
      </c>
      <c r="AQ55" s="30">
        <v>0</v>
      </c>
      <c r="AR55" s="30">
        <v>0</v>
      </c>
      <c r="AS55" s="30">
        <v>0</v>
      </c>
      <c r="AT55" s="30">
        <v>0</v>
      </c>
      <c r="AU55" s="30">
        <v>0</v>
      </c>
      <c r="AV55" s="30">
        <v>0</v>
      </c>
      <c r="AW55" s="30">
        <v>0</v>
      </c>
      <c r="AX55" s="30">
        <v>0</v>
      </c>
      <c r="AY55" s="30">
        <v>0</v>
      </c>
      <c r="AZ55" s="30">
        <v>0</v>
      </c>
      <c r="BA55" s="30">
        <v>0</v>
      </c>
      <c r="BB55" s="30">
        <v>0</v>
      </c>
      <c r="BC55" s="30">
        <v>0</v>
      </c>
      <c r="BD55" s="30">
        <v>0</v>
      </c>
      <c r="BE55" s="30">
        <v>0</v>
      </c>
      <c r="BF55" s="30">
        <v>0</v>
      </c>
      <c r="BG55" s="30">
        <v>0</v>
      </c>
      <c r="BH55" s="30">
        <v>0</v>
      </c>
      <c r="BI55" s="6">
        <v>0</v>
      </c>
      <c r="BJ55" s="6">
        <v>0</v>
      </c>
      <c r="BK55" s="6">
        <v>0</v>
      </c>
      <c r="BL55" s="6">
        <v>0</v>
      </c>
      <c r="BM55" s="6">
        <v>0</v>
      </c>
      <c r="BN55" s="6">
        <v>0</v>
      </c>
      <c r="BO55" s="2">
        <f t="shared" si="2"/>
        <v>9</v>
      </c>
      <c r="BP55" s="6">
        <v>10</v>
      </c>
      <c r="BQ55" s="31">
        <f t="shared" si="27"/>
        <v>90</v>
      </c>
      <c r="BR55" s="31">
        <f t="shared" si="28"/>
        <v>0</v>
      </c>
      <c r="BS55" s="31">
        <f t="shared" si="29"/>
        <v>90</v>
      </c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</row>
    <row r="56" spans="1:91" x14ac:dyDescent="0.2">
      <c r="A56" s="6" t="s">
        <v>245</v>
      </c>
      <c r="B56" s="6" t="s">
        <v>50</v>
      </c>
      <c r="C56" s="6">
        <f t="shared" ref="C56:D56" si="62">SUM(G56+I56+K56+M56+O56+Q56+S56+U56+W56+Y56+AA56+AC56+AE56+AG56+AI56+AK56+AM56+AQ56+AS56+AU56+AW56+AY56+BA56+BC56+BE56+BG56+BI56+BK56+BM56)</f>
        <v>170</v>
      </c>
      <c r="D56" s="6">
        <f t="shared" si="62"/>
        <v>98</v>
      </c>
      <c r="E56" s="6">
        <f t="shared" si="1"/>
        <v>72</v>
      </c>
      <c r="F56" s="6" t="s">
        <v>246</v>
      </c>
      <c r="G56" s="6">
        <v>0</v>
      </c>
      <c r="H56" s="6">
        <v>0</v>
      </c>
      <c r="I56" s="6">
        <v>0</v>
      </c>
      <c r="J56" s="6">
        <v>0</v>
      </c>
      <c r="K56" s="6">
        <v>50</v>
      </c>
      <c r="L56" s="6">
        <v>0</v>
      </c>
      <c r="M56" s="6">
        <v>0</v>
      </c>
      <c r="N56" s="6">
        <v>0</v>
      </c>
      <c r="O56" s="6">
        <v>0</v>
      </c>
      <c r="P56" s="6">
        <v>50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3">
        <v>0</v>
      </c>
      <c r="X56" s="3">
        <v>0</v>
      </c>
      <c r="Y56" s="6">
        <f>42+30+48</f>
        <v>120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6">
        <v>0</v>
      </c>
      <c r="AH56" s="3">
        <v>0</v>
      </c>
      <c r="AI56" s="6">
        <v>0</v>
      </c>
      <c r="AJ56" s="22">
        <v>0</v>
      </c>
      <c r="AK56" s="6">
        <v>0</v>
      </c>
      <c r="AL56" s="22">
        <v>0</v>
      </c>
      <c r="AM56" s="6">
        <v>0</v>
      </c>
      <c r="AN56" s="22">
        <v>0</v>
      </c>
      <c r="AO56" s="6">
        <v>0</v>
      </c>
      <c r="AP56" s="22">
        <v>0</v>
      </c>
      <c r="AQ56" s="30">
        <v>0</v>
      </c>
      <c r="AR56" s="30">
        <v>0</v>
      </c>
      <c r="AS56" s="30">
        <v>0</v>
      </c>
      <c r="AT56" s="30">
        <v>0</v>
      </c>
      <c r="AU56" s="30">
        <v>0</v>
      </c>
      <c r="AV56" s="30">
        <v>0</v>
      </c>
      <c r="AW56" s="30">
        <v>0</v>
      </c>
      <c r="AX56" s="30">
        <v>0</v>
      </c>
      <c r="AY56" s="30">
        <v>0</v>
      </c>
      <c r="AZ56" s="30">
        <v>0</v>
      </c>
      <c r="BA56" s="30">
        <v>0</v>
      </c>
      <c r="BB56" s="30">
        <v>0</v>
      </c>
      <c r="BC56" s="30">
        <v>0</v>
      </c>
      <c r="BD56" s="30">
        <v>0</v>
      </c>
      <c r="BE56" s="30">
        <v>0</v>
      </c>
      <c r="BF56" s="22">
        <v>48</v>
      </c>
      <c r="BG56" s="30">
        <v>0</v>
      </c>
      <c r="BH56" s="30">
        <v>0</v>
      </c>
      <c r="BI56" s="6">
        <v>0</v>
      </c>
      <c r="BJ56" s="6">
        <v>0</v>
      </c>
      <c r="BK56" s="6">
        <v>0</v>
      </c>
      <c r="BL56" s="6">
        <v>0</v>
      </c>
      <c r="BM56" s="6">
        <v>0</v>
      </c>
      <c r="BN56" s="6">
        <v>0</v>
      </c>
      <c r="BO56" s="2">
        <f t="shared" si="2"/>
        <v>72</v>
      </c>
      <c r="BP56" s="6">
        <v>5</v>
      </c>
      <c r="BQ56" s="31">
        <f t="shared" si="27"/>
        <v>850</v>
      </c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</row>
    <row r="57" spans="1:91" x14ac:dyDescent="0.2">
      <c r="A57" s="6" t="s">
        <v>247</v>
      </c>
      <c r="B57" s="6" t="s">
        <v>50</v>
      </c>
      <c r="C57" s="6">
        <f t="shared" ref="C57:D57" si="63">SUM(G57+I57+K57+M57+O57+Q57+S57+U57+W57+Y57+AA57+AC57+AE57+AG57+AI57+AK57+AM57+AQ57+AS57+AU57+AW57+AY57+BA57+BC57+BE57+BG57+BI57+BK57+BM57)</f>
        <v>1492</v>
      </c>
      <c r="D57" s="6">
        <f t="shared" si="63"/>
        <v>0</v>
      </c>
      <c r="E57" s="6">
        <f t="shared" si="1"/>
        <v>1492</v>
      </c>
      <c r="F57" s="6" t="s">
        <v>16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3">
        <v>0</v>
      </c>
      <c r="X57" s="3">
        <v>0</v>
      </c>
      <c r="Y57" s="6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6">
        <v>0</v>
      </c>
      <c r="AH57" s="3">
        <v>0</v>
      </c>
      <c r="AI57" s="6">
        <v>0</v>
      </c>
      <c r="AJ57" s="22">
        <v>0</v>
      </c>
      <c r="AK57" s="6">
        <v>1492</v>
      </c>
      <c r="AL57" s="22">
        <v>0</v>
      </c>
      <c r="AM57" s="6">
        <v>0</v>
      </c>
      <c r="AN57" s="22">
        <v>0</v>
      </c>
      <c r="AO57" s="6">
        <v>0</v>
      </c>
      <c r="AP57" s="22">
        <v>0</v>
      </c>
      <c r="AQ57" s="30">
        <v>0</v>
      </c>
      <c r="AR57" s="30">
        <v>0</v>
      </c>
      <c r="AS57" s="30">
        <v>0</v>
      </c>
      <c r="AT57" s="30">
        <v>0</v>
      </c>
      <c r="AU57" s="30">
        <v>0</v>
      </c>
      <c r="AV57" s="30">
        <v>0</v>
      </c>
      <c r="AW57" s="30">
        <v>0</v>
      </c>
      <c r="AX57" s="30">
        <v>0</v>
      </c>
      <c r="AY57" s="30">
        <v>0</v>
      </c>
      <c r="AZ57" s="30">
        <v>0</v>
      </c>
      <c r="BA57" s="30">
        <v>0</v>
      </c>
      <c r="BB57" s="30">
        <v>0</v>
      </c>
      <c r="BC57" s="30">
        <v>0</v>
      </c>
      <c r="BD57" s="30">
        <v>0</v>
      </c>
      <c r="BE57" s="30">
        <v>0</v>
      </c>
      <c r="BF57" s="30">
        <v>0</v>
      </c>
      <c r="BG57" s="30">
        <v>0</v>
      </c>
      <c r="BH57" s="30">
        <v>0</v>
      </c>
      <c r="BI57" s="6">
        <v>0</v>
      </c>
      <c r="BJ57" s="6">
        <v>0</v>
      </c>
      <c r="BK57" s="6">
        <v>0</v>
      </c>
      <c r="BL57" s="6">
        <v>0</v>
      </c>
      <c r="BM57" s="6">
        <v>0</v>
      </c>
      <c r="BN57" s="6">
        <v>0</v>
      </c>
      <c r="BO57" s="2">
        <f t="shared" si="2"/>
        <v>1492</v>
      </c>
      <c r="BP57" s="6">
        <v>71</v>
      </c>
      <c r="BQ57" s="31">
        <f t="shared" si="27"/>
        <v>105932</v>
      </c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</row>
    <row r="58" spans="1:91" x14ac:dyDescent="0.2">
      <c r="A58" s="6" t="s">
        <v>248</v>
      </c>
      <c r="B58" s="6" t="s">
        <v>50</v>
      </c>
      <c r="C58" s="6">
        <f t="shared" ref="C58:D58" si="64">SUM(G58+I58+K58+M58+O58+Q58+S58+U58+W58+Y58+AA58+AC58+AE58+AG58+AI58+AK58+AM58+AQ58+AS58+AU58+AW58+AY58+BA58+BC58+BE58+BG58+BI58+BK58+BM58)</f>
        <v>38</v>
      </c>
      <c r="D58" s="6">
        <f t="shared" si="64"/>
        <v>0</v>
      </c>
      <c r="E58" s="6">
        <f t="shared" si="1"/>
        <v>38</v>
      </c>
      <c r="F58" s="6" t="s">
        <v>249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26">
        <v>0</v>
      </c>
      <c r="N58" s="26">
        <v>0</v>
      </c>
      <c r="O58" s="26">
        <v>0</v>
      </c>
      <c r="P58" s="22">
        <v>0</v>
      </c>
      <c r="Q58" s="26">
        <v>0</v>
      </c>
      <c r="R58" s="22">
        <v>0</v>
      </c>
      <c r="S58" s="26">
        <v>0</v>
      </c>
      <c r="T58" s="22">
        <v>0</v>
      </c>
      <c r="U58" s="26">
        <v>0</v>
      </c>
      <c r="V58" s="22">
        <v>0</v>
      </c>
      <c r="W58" s="26">
        <v>0</v>
      </c>
      <c r="X58" s="22">
        <v>0</v>
      </c>
      <c r="Y58" s="26">
        <v>0</v>
      </c>
      <c r="Z58" s="22">
        <v>0</v>
      </c>
      <c r="AA58" s="30">
        <v>0</v>
      </c>
      <c r="AB58" s="30">
        <v>0</v>
      </c>
      <c r="AC58" s="22">
        <v>0</v>
      </c>
      <c r="AD58" s="30">
        <v>0</v>
      </c>
      <c r="AE58" s="30">
        <v>0</v>
      </c>
      <c r="AF58" s="30">
        <v>0</v>
      </c>
      <c r="AG58" s="30">
        <v>0</v>
      </c>
      <c r="AH58" s="30">
        <v>0</v>
      </c>
      <c r="AI58" s="22">
        <v>0</v>
      </c>
      <c r="AJ58" s="30">
        <v>0</v>
      </c>
      <c r="AK58" s="30">
        <v>0</v>
      </c>
      <c r="AL58" s="30">
        <v>0</v>
      </c>
      <c r="AM58" s="30">
        <v>0</v>
      </c>
      <c r="AN58" s="30">
        <v>0</v>
      </c>
      <c r="AO58" s="30">
        <v>0</v>
      </c>
      <c r="AP58" s="30">
        <v>0</v>
      </c>
      <c r="AQ58" s="30">
        <v>0</v>
      </c>
      <c r="AR58" s="22">
        <v>0</v>
      </c>
      <c r="AS58" s="22">
        <v>38</v>
      </c>
      <c r="AT58" s="30">
        <v>0</v>
      </c>
      <c r="AU58" s="30">
        <v>0</v>
      </c>
      <c r="AV58" s="30">
        <v>0</v>
      </c>
      <c r="AW58" s="30">
        <v>0</v>
      </c>
      <c r="AX58" s="30">
        <v>0</v>
      </c>
      <c r="AY58" s="30">
        <v>0</v>
      </c>
      <c r="AZ58" s="30">
        <v>0</v>
      </c>
      <c r="BA58" s="30">
        <v>0</v>
      </c>
      <c r="BB58" s="30">
        <v>0</v>
      </c>
      <c r="BC58" s="30">
        <v>0</v>
      </c>
      <c r="BD58" s="30">
        <v>0</v>
      </c>
      <c r="BE58" s="30">
        <v>0</v>
      </c>
      <c r="BF58" s="30">
        <v>0</v>
      </c>
      <c r="BG58" s="30">
        <v>0</v>
      </c>
      <c r="BH58" s="30">
        <v>0</v>
      </c>
      <c r="BI58" s="6">
        <v>0</v>
      </c>
      <c r="BJ58" s="6">
        <v>0</v>
      </c>
      <c r="BK58" s="6">
        <v>0</v>
      </c>
      <c r="BL58" s="6">
        <v>0</v>
      </c>
      <c r="BM58" s="6">
        <v>0</v>
      </c>
      <c r="BN58" s="6">
        <v>0</v>
      </c>
      <c r="BO58" s="2">
        <f t="shared" si="2"/>
        <v>38</v>
      </c>
      <c r="BP58" s="6">
        <v>25.9</v>
      </c>
      <c r="BQ58" s="6">
        <f t="shared" si="27"/>
        <v>984.19999999999993</v>
      </c>
      <c r="BR58" s="6">
        <f>D58*BP58</f>
        <v>0</v>
      </c>
      <c r="BS58" s="6">
        <f>E58*BP58</f>
        <v>984.19999999999993</v>
      </c>
      <c r="BT58" s="19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</row>
    <row r="59" spans="1:91" x14ac:dyDescent="0.2">
      <c r="A59" s="6" t="s">
        <v>250</v>
      </c>
      <c r="B59" s="6" t="s">
        <v>50</v>
      </c>
      <c r="C59" s="6">
        <f t="shared" ref="C59:D59" si="65">SUM(G59+I59+K59+M59+O59+Q59+S59+U59+W59+Y59+AA59+AC59+AE59+AG59+AI59+AK59+AM59+AQ59+AS59+AU59+AW59+AY59+BA59+BC59+BE59+BG59+BI59+BK59+BM59)</f>
        <v>50</v>
      </c>
      <c r="D59" s="6">
        <f t="shared" si="65"/>
        <v>50</v>
      </c>
      <c r="E59" s="6">
        <f t="shared" si="1"/>
        <v>0</v>
      </c>
      <c r="F59" s="6" t="s">
        <v>20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26">
        <v>0</v>
      </c>
      <c r="N59" s="26">
        <v>0</v>
      </c>
      <c r="O59" s="26">
        <v>0</v>
      </c>
      <c r="P59" s="22">
        <v>0</v>
      </c>
      <c r="Q59" s="26">
        <v>0</v>
      </c>
      <c r="R59" s="22">
        <v>0</v>
      </c>
      <c r="S59" s="26">
        <v>0</v>
      </c>
      <c r="T59" s="22">
        <v>0</v>
      </c>
      <c r="U59" s="26">
        <v>0</v>
      </c>
      <c r="V59" s="22">
        <v>0</v>
      </c>
      <c r="W59" s="26">
        <v>0</v>
      </c>
      <c r="X59" s="22">
        <v>0</v>
      </c>
      <c r="Y59" s="26">
        <v>0</v>
      </c>
      <c r="Z59" s="22">
        <v>0</v>
      </c>
      <c r="AA59" s="30">
        <v>0</v>
      </c>
      <c r="AB59" s="30">
        <v>0</v>
      </c>
      <c r="AC59" s="30">
        <v>0</v>
      </c>
      <c r="AD59" s="30">
        <v>0</v>
      </c>
      <c r="AE59" s="30">
        <v>0</v>
      </c>
      <c r="AF59" s="30">
        <v>0</v>
      </c>
      <c r="AG59" s="30">
        <v>0</v>
      </c>
      <c r="AH59" s="30">
        <v>0</v>
      </c>
      <c r="AI59" s="22">
        <v>0</v>
      </c>
      <c r="AJ59" s="30">
        <v>0</v>
      </c>
      <c r="AK59" s="30">
        <v>0</v>
      </c>
      <c r="AL59" s="30">
        <v>0</v>
      </c>
      <c r="AM59" s="30">
        <v>0</v>
      </c>
      <c r="AN59" s="30">
        <v>0</v>
      </c>
      <c r="AO59" s="30">
        <v>0</v>
      </c>
      <c r="AP59" s="30">
        <v>0</v>
      </c>
      <c r="AQ59" s="30">
        <v>0</v>
      </c>
      <c r="AR59" s="22">
        <v>0</v>
      </c>
      <c r="AS59" s="6">
        <v>0</v>
      </c>
      <c r="AT59" s="30">
        <v>0</v>
      </c>
      <c r="AU59" s="6">
        <v>0</v>
      </c>
      <c r="AV59" s="30">
        <v>0</v>
      </c>
      <c r="AW59" s="6">
        <v>50</v>
      </c>
      <c r="AX59" s="6">
        <v>10</v>
      </c>
      <c r="AY59" s="6">
        <v>0</v>
      </c>
      <c r="AZ59" s="6">
        <v>0</v>
      </c>
      <c r="BA59" s="6">
        <v>0</v>
      </c>
      <c r="BB59" s="6">
        <v>0</v>
      </c>
      <c r="BC59" s="6">
        <v>0</v>
      </c>
      <c r="BD59" s="6">
        <v>0</v>
      </c>
      <c r="BE59" s="6">
        <v>0</v>
      </c>
      <c r="BF59" s="6">
        <v>0</v>
      </c>
      <c r="BG59" s="6">
        <v>0</v>
      </c>
      <c r="BH59" s="6">
        <v>0</v>
      </c>
      <c r="BI59" s="6">
        <v>0</v>
      </c>
      <c r="BJ59" s="6">
        <f t="shared" ref="BJ59:BJ60" si="66">20+20</f>
        <v>40</v>
      </c>
      <c r="BK59" s="6">
        <v>0</v>
      </c>
      <c r="BL59" s="6">
        <v>0</v>
      </c>
      <c r="BM59" s="6">
        <v>0</v>
      </c>
      <c r="BN59" s="6">
        <v>0</v>
      </c>
      <c r="BO59" s="2">
        <f t="shared" si="2"/>
        <v>0</v>
      </c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</row>
    <row r="60" spans="1:91" x14ac:dyDescent="0.2">
      <c r="A60" s="6" t="s">
        <v>251</v>
      </c>
      <c r="B60" s="6" t="s">
        <v>50</v>
      </c>
      <c r="C60" s="6">
        <f t="shared" ref="C60:D60" si="67">SUM(G60+I60+K60+M60+O60+Q60+S60+U60+W60+Y60+AA60+AC60+AE60+AG60+AI60+AK60+AM60+AQ60+AS60+AU60+AW60+AY60+BA60+BC60+BE60+BG60+BI60+BK60+BM60)</f>
        <v>50</v>
      </c>
      <c r="D60" s="6">
        <f t="shared" si="67"/>
        <v>50</v>
      </c>
      <c r="E60" s="6">
        <f t="shared" si="1"/>
        <v>0</v>
      </c>
      <c r="F60" s="6" t="s">
        <v>20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26">
        <v>0</v>
      </c>
      <c r="N60" s="26">
        <v>0</v>
      </c>
      <c r="O60" s="26">
        <v>0</v>
      </c>
      <c r="P60" s="22">
        <v>0</v>
      </c>
      <c r="Q60" s="26">
        <v>0</v>
      </c>
      <c r="R60" s="22">
        <v>0</v>
      </c>
      <c r="S60" s="26">
        <v>0</v>
      </c>
      <c r="T60" s="22">
        <v>0</v>
      </c>
      <c r="U60" s="26">
        <v>0</v>
      </c>
      <c r="V60" s="22">
        <v>0</v>
      </c>
      <c r="W60" s="26">
        <v>0</v>
      </c>
      <c r="X60" s="22">
        <v>0</v>
      </c>
      <c r="Y60" s="26">
        <v>0</v>
      </c>
      <c r="Z60" s="22">
        <v>0</v>
      </c>
      <c r="AA60" s="30">
        <v>0</v>
      </c>
      <c r="AB60" s="30">
        <v>0</v>
      </c>
      <c r="AC60" s="30">
        <v>0</v>
      </c>
      <c r="AD60" s="30">
        <v>0</v>
      </c>
      <c r="AE60" s="30">
        <v>0</v>
      </c>
      <c r="AF60" s="30">
        <v>0</v>
      </c>
      <c r="AG60" s="30">
        <v>0</v>
      </c>
      <c r="AH60" s="30">
        <v>0</v>
      </c>
      <c r="AI60" s="22">
        <v>0</v>
      </c>
      <c r="AJ60" s="30">
        <v>0</v>
      </c>
      <c r="AK60" s="30">
        <v>0</v>
      </c>
      <c r="AL60" s="30">
        <v>0</v>
      </c>
      <c r="AM60" s="30">
        <v>0</v>
      </c>
      <c r="AN60" s="30">
        <v>0</v>
      </c>
      <c r="AO60" s="30">
        <v>0</v>
      </c>
      <c r="AP60" s="30">
        <v>0</v>
      </c>
      <c r="AQ60" s="30">
        <v>0</v>
      </c>
      <c r="AR60" s="22">
        <v>0</v>
      </c>
      <c r="AS60" s="6">
        <v>0</v>
      </c>
      <c r="AT60" s="30">
        <v>0</v>
      </c>
      <c r="AU60" s="6">
        <v>0</v>
      </c>
      <c r="AV60" s="30">
        <v>0</v>
      </c>
      <c r="AW60" s="6">
        <v>50</v>
      </c>
      <c r="AX60" s="6">
        <v>10</v>
      </c>
      <c r="AY60" s="6">
        <v>0</v>
      </c>
      <c r="AZ60" s="6">
        <v>0</v>
      </c>
      <c r="BA60" s="6">
        <v>0</v>
      </c>
      <c r="BB60" s="6">
        <v>0</v>
      </c>
      <c r="BC60" s="6">
        <v>0</v>
      </c>
      <c r="BD60" s="6">
        <v>0</v>
      </c>
      <c r="BE60" s="6">
        <v>0</v>
      </c>
      <c r="BF60" s="6">
        <v>0</v>
      </c>
      <c r="BG60" s="6">
        <v>0</v>
      </c>
      <c r="BH60" s="6">
        <v>0</v>
      </c>
      <c r="BI60" s="6">
        <v>0</v>
      </c>
      <c r="BJ60" s="6">
        <f t="shared" si="66"/>
        <v>40</v>
      </c>
      <c r="BK60" s="6">
        <v>0</v>
      </c>
      <c r="BL60" s="6">
        <v>0</v>
      </c>
      <c r="BM60" s="6">
        <v>0</v>
      </c>
      <c r="BN60" s="6">
        <v>0</v>
      </c>
      <c r="BO60" s="2">
        <f t="shared" si="2"/>
        <v>0</v>
      </c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</row>
    <row r="61" spans="1:91" ht="15.75" customHeight="1" x14ac:dyDescent="0.2">
      <c r="A61" s="6" t="s">
        <v>252</v>
      </c>
      <c r="B61" s="6" t="s">
        <v>50</v>
      </c>
      <c r="C61" s="6">
        <f t="shared" ref="C61:D61" si="68">SUM(G61+I61+K61+M61+O61+Q61+S61+U61+W61+Y61+AA61+AC61+AE61+AG61+AI61+AK61+AM61+AQ61+AS61+AU61+AW61+AY61+BA61+BC61+BE61+BG61+BI61+BK61+BM61)</f>
        <v>50</v>
      </c>
      <c r="D61" s="6">
        <f t="shared" si="68"/>
        <v>40</v>
      </c>
      <c r="E61" s="6">
        <f t="shared" si="1"/>
        <v>10</v>
      </c>
      <c r="F61" s="6" t="s">
        <v>20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26">
        <v>0</v>
      </c>
      <c r="N61" s="26">
        <v>0</v>
      </c>
      <c r="O61" s="26">
        <v>0</v>
      </c>
      <c r="P61" s="22">
        <v>0</v>
      </c>
      <c r="Q61" s="26">
        <v>0</v>
      </c>
      <c r="R61" s="22">
        <v>0</v>
      </c>
      <c r="S61" s="26">
        <v>0</v>
      </c>
      <c r="T61" s="22">
        <v>0</v>
      </c>
      <c r="U61" s="26">
        <v>0</v>
      </c>
      <c r="V61" s="22">
        <v>0</v>
      </c>
      <c r="W61" s="26">
        <v>0</v>
      </c>
      <c r="X61" s="22">
        <v>0</v>
      </c>
      <c r="Y61" s="26">
        <v>0</v>
      </c>
      <c r="Z61" s="22">
        <v>0</v>
      </c>
      <c r="AA61" s="30">
        <v>0</v>
      </c>
      <c r="AB61" s="30">
        <v>0</v>
      </c>
      <c r="AC61" s="30">
        <v>0</v>
      </c>
      <c r="AD61" s="30">
        <v>0</v>
      </c>
      <c r="AE61" s="30">
        <v>0</v>
      </c>
      <c r="AF61" s="30">
        <v>0</v>
      </c>
      <c r="AG61" s="30">
        <v>0</v>
      </c>
      <c r="AH61" s="30">
        <v>0</v>
      </c>
      <c r="AI61" s="22">
        <v>0</v>
      </c>
      <c r="AJ61" s="30">
        <v>0</v>
      </c>
      <c r="AK61" s="30">
        <v>0</v>
      </c>
      <c r="AL61" s="30">
        <v>0</v>
      </c>
      <c r="AM61" s="30">
        <v>0</v>
      </c>
      <c r="AN61" s="30">
        <v>0</v>
      </c>
      <c r="AO61" s="30">
        <v>0</v>
      </c>
      <c r="AP61" s="30">
        <v>0</v>
      </c>
      <c r="AQ61" s="30">
        <v>0</v>
      </c>
      <c r="AR61" s="22">
        <v>0</v>
      </c>
      <c r="AS61" s="6">
        <v>0</v>
      </c>
      <c r="AT61" s="30">
        <v>0</v>
      </c>
      <c r="AU61" s="6">
        <v>0</v>
      </c>
      <c r="AV61" s="30">
        <v>0</v>
      </c>
      <c r="AW61" s="6">
        <v>50</v>
      </c>
      <c r="AX61" s="6">
        <v>10</v>
      </c>
      <c r="AY61" s="6">
        <v>0</v>
      </c>
      <c r="AZ61" s="6">
        <v>0</v>
      </c>
      <c r="BA61" s="6">
        <v>0</v>
      </c>
      <c r="BB61" s="6">
        <v>0</v>
      </c>
      <c r="BC61" s="6">
        <v>0</v>
      </c>
      <c r="BD61" s="6">
        <v>0</v>
      </c>
      <c r="BE61" s="6">
        <v>0</v>
      </c>
      <c r="BF61" s="6">
        <v>0</v>
      </c>
      <c r="BG61" s="6">
        <v>0</v>
      </c>
      <c r="BH61" s="6">
        <v>0</v>
      </c>
      <c r="BI61" s="6">
        <v>0</v>
      </c>
      <c r="BJ61" s="6">
        <f>20+10</f>
        <v>30</v>
      </c>
      <c r="BK61" s="6">
        <v>0</v>
      </c>
      <c r="BL61" s="6">
        <v>0</v>
      </c>
      <c r="BM61" s="6">
        <v>0</v>
      </c>
      <c r="BN61" s="6">
        <v>0</v>
      </c>
      <c r="BO61" s="2">
        <f t="shared" si="2"/>
        <v>10</v>
      </c>
      <c r="BP61" s="2"/>
      <c r="BQ61" s="2"/>
      <c r="BR61" s="6"/>
      <c r="BS61" s="6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</row>
    <row r="62" spans="1:91" ht="15.75" customHeight="1" x14ac:dyDescent="0.2">
      <c r="A62" s="6" t="s">
        <v>253</v>
      </c>
      <c r="B62" s="6" t="s">
        <v>50</v>
      </c>
      <c r="C62" s="6">
        <f t="shared" ref="C62:D62" si="69">SUM(G62+I62+K62+M62+O62+Q62+S62+U62+W62+Y62+AA62+AC62+AE62+AG62+AI62+AK62+AM62+AQ62+AS62+AU62+AW62+AY62+BA62+BC62+BE62+BG62+BI62+BK62+BM62)</f>
        <v>40</v>
      </c>
      <c r="D62" s="6">
        <f t="shared" si="69"/>
        <v>0</v>
      </c>
      <c r="E62" s="6">
        <f t="shared" si="1"/>
        <v>40</v>
      </c>
      <c r="F62" s="6" t="s">
        <v>20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26">
        <v>0</v>
      </c>
      <c r="N62" s="26">
        <v>0</v>
      </c>
      <c r="O62" s="26">
        <v>0</v>
      </c>
      <c r="P62" s="22">
        <v>0</v>
      </c>
      <c r="Q62" s="26">
        <v>0</v>
      </c>
      <c r="R62" s="22">
        <v>0</v>
      </c>
      <c r="S62" s="26">
        <v>0</v>
      </c>
      <c r="T62" s="22">
        <v>0</v>
      </c>
      <c r="U62" s="26">
        <v>0</v>
      </c>
      <c r="V62" s="22">
        <v>0</v>
      </c>
      <c r="W62" s="26">
        <v>0</v>
      </c>
      <c r="X62" s="22">
        <v>0</v>
      </c>
      <c r="Y62" s="26">
        <v>0</v>
      </c>
      <c r="Z62" s="22">
        <v>0</v>
      </c>
      <c r="AA62" s="30">
        <v>0</v>
      </c>
      <c r="AB62" s="30">
        <v>0</v>
      </c>
      <c r="AC62" s="30">
        <v>0</v>
      </c>
      <c r="AD62" s="30">
        <v>0</v>
      </c>
      <c r="AE62" s="30">
        <v>0</v>
      </c>
      <c r="AF62" s="30">
        <v>0</v>
      </c>
      <c r="AG62" s="30">
        <v>0</v>
      </c>
      <c r="AH62" s="30">
        <v>0</v>
      </c>
      <c r="AI62" s="22">
        <v>0</v>
      </c>
      <c r="AJ62" s="30">
        <v>0</v>
      </c>
      <c r="AK62" s="30">
        <v>0</v>
      </c>
      <c r="AL62" s="30">
        <v>0</v>
      </c>
      <c r="AM62" s="30">
        <v>0</v>
      </c>
      <c r="AN62" s="30">
        <v>0</v>
      </c>
      <c r="AO62" s="30">
        <v>0</v>
      </c>
      <c r="AP62" s="30">
        <v>0</v>
      </c>
      <c r="AQ62" s="30">
        <v>0</v>
      </c>
      <c r="AR62" s="22">
        <v>0</v>
      </c>
      <c r="AS62" s="6">
        <v>0</v>
      </c>
      <c r="AT62" s="30">
        <v>0</v>
      </c>
      <c r="AU62" s="6">
        <v>40</v>
      </c>
      <c r="AV62" s="30">
        <v>0</v>
      </c>
      <c r="AW62" s="6">
        <v>0</v>
      </c>
      <c r="AX62" s="6">
        <v>0</v>
      </c>
      <c r="AY62" s="6">
        <v>0</v>
      </c>
      <c r="AZ62" s="6">
        <v>0</v>
      </c>
      <c r="BA62" s="6">
        <v>0</v>
      </c>
      <c r="BB62" s="6">
        <v>0</v>
      </c>
      <c r="BC62" s="6">
        <v>0</v>
      </c>
      <c r="BD62" s="6">
        <v>0</v>
      </c>
      <c r="BE62" s="6">
        <v>0</v>
      </c>
      <c r="BF62" s="6">
        <v>0</v>
      </c>
      <c r="BG62" s="6">
        <v>0</v>
      </c>
      <c r="BH62" s="6">
        <v>0</v>
      </c>
      <c r="BI62" s="6">
        <v>0</v>
      </c>
      <c r="BJ62" s="6">
        <v>0</v>
      </c>
      <c r="BK62" s="6">
        <v>0</v>
      </c>
      <c r="BL62" s="6">
        <v>0</v>
      </c>
      <c r="BM62" s="6">
        <v>0</v>
      </c>
      <c r="BN62" s="6">
        <v>0</v>
      </c>
      <c r="BO62" s="2">
        <f t="shared" si="2"/>
        <v>40</v>
      </c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</row>
    <row r="63" spans="1:91" ht="15.75" customHeight="1" x14ac:dyDescent="0.2">
      <c r="A63" s="6" t="s">
        <v>254</v>
      </c>
      <c r="B63" s="6" t="s">
        <v>50</v>
      </c>
      <c r="C63" s="6">
        <f t="shared" ref="C63:D63" si="70">SUM(G63+I63+K63+M63+O63+Q63+S63+U63+W63+Y63+AA63+AC63+AE63+AG63+AI63+AK63+AM63+AQ63+AS63+AU63+AW63+AY63+BA63+BC63+BE63+BG63+BI63+BK63+BM63)</f>
        <v>2400</v>
      </c>
      <c r="D63" s="6">
        <f t="shared" si="70"/>
        <v>0</v>
      </c>
      <c r="E63" s="6">
        <f t="shared" si="1"/>
        <v>2400</v>
      </c>
      <c r="F63" s="6" t="s">
        <v>20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22">
        <v>0</v>
      </c>
      <c r="N63" s="22">
        <v>0</v>
      </c>
      <c r="O63" s="22">
        <v>0</v>
      </c>
      <c r="P63" s="22">
        <v>0</v>
      </c>
      <c r="Q63" s="22">
        <v>0</v>
      </c>
      <c r="R63" s="22">
        <v>0</v>
      </c>
      <c r="S63" s="22">
        <v>0</v>
      </c>
      <c r="T63" s="22">
        <v>0</v>
      </c>
      <c r="U63" s="22">
        <v>0</v>
      </c>
      <c r="V63" s="22">
        <v>0</v>
      </c>
      <c r="W63" s="22">
        <v>0</v>
      </c>
      <c r="X63" s="22">
        <v>0</v>
      </c>
      <c r="Y63" s="22">
        <v>0</v>
      </c>
      <c r="Z63" s="22">
        <v>0</v>
      </c>
      <c r="AA63" s="22">
        <v>0</v>
      </c>
      <c r="AB63" s="22">
        <v>0</v>
      </c>
      <c r="AC63" s="22">
        <v>0</v>
      </c>
      <c r="AD63" s="22">
        <v>0</v>
      </c>
      <c r="AE63" s="22">
        <v>0</v>
      </c>
      <c r="AF63" s="22">
        <v>0</v>
      </c>
      <c r="AG63" s="22">
        <v>0</v>
      </c>
      <c r="AH63" s="22">
        <v>0</v>
      </c>
      <c r="AI63" s="22">
        <v>0</v>
      </c>
      <c r="AJ63" s="22">
        <v>0</v>
      </c>
      <c r="AK63" s="22">
        <v>0</v>
      </c>
      <c r="AL63" s="22">
        <v>0</v>
      </c>
      <c r="AM63" s="22">
        <v>0</v>
      </c>
      <c r="AN63" s="22">
        <v>0</v>
      </c>
      <c r="AO63" s="22">
        <v>0</v>
      </c>
      <c r="AP63" s="22">
        <v>0</v>
      </c>
      <c r="AQ63" s="22">
        <v>0</v>
      </c>
      <c r="AR63" s="22">
        <v>0</v>
      </c>
      <c r="AS63" s="6">
        <v>0</v>
      </c>
      <c r="AT63" s="22">
        <v>0</v>
      </c>
      <c r="AU63" s="6">
        <v>0</v>
      </c>
      <c r="AV63" s="30">
        <v>0</v>
      </c>
      <c r="AW63" s="6">
        <v>1900</v>
      </c>
      <c r="AX63" s="6">
        <v>0</v>
      </c>
      <c r="AY63" s="6">
        <v>0</v>
      </c>
      <c r="AZ63" s="6">
        <v>0</v>
      </c>
      <c r="BA63" s="6">
        <v>0</v>
      </c>
      <c r="BB63" s="6">
        <v>0</v>
      </c>
      <c r="BC63" s="6">
        <v>0</v>
      </c>
      <c r="BD63" s="6">
        <v>0</v>
      </c>
      <c r="BE63" s="6">
        <v>0</v>
      </c>
      <c r="BF63" s="6">
        <v>0</v>
      </c>
      <c r="BG63" s="6">
        <v>0</v>
      </c>
      <c r="BH63" s="6">
        <v>0</v>
      </c>
      <c r="BI63" s="6">
        <f>200+100+200</f>
        <v>500</v>
      </c>
      <c r="BJ63" s="6">
        <v>0</v>
      </c>
      <c r="BK63" s="6">
        <v>0</v>
      </c>
      <c r="BL63" s="6">
        <v>0</v>
      </c>
      <c r="BM63" s="6">
        <v>0</v>
      </c>
      <c r="BN63" s="6">
        <v>0</v>
      </c>
      <c r="BO63" s="2">
        <f t="shared" si="2"/>
        <v>2400</v>
      </c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</row>
    <row r="64" spans="1:91" ht="15.75" customHeight="1" x14ac:dyDescent="0.2">
      <c r="A64" s="2"/>
      <c r="B64" s="2"/>
      <c r="C64" s="2"/>
      <c r="D64" s="6"/>
      <c r="E64" s="6"/>
      <c r="F64" s="2"/>
      <c r="G64" s="2"/>
      <c r="H64" s="2"/>
      <c r="I64" s="2"/>
      <c r="J64" s="2"/>
      <c r="K64" s="2"/>
      <c r="L64" s="2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6"/>
      <c r="BJ64" s="6"/>
      <c r="BK64" s="6"/>
      <c r="BL64" s="6"/>
      <c r="BM64" s="6"/>
      <c r="BN64" s="6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</row>
    <row r="65" spans="1:91" ht="15.75" customHeight="1" x14ac:dyDescent="0.2">
      <c r="A65" s="2"/>
      <c r="B65" s="2"/>
      <c r="C65" s="2"/>
      <c r="D65" s="2"/>
      <c r="E65" s="6"/>
      <c r="F65" s="2"/>
      <c r="G65" s="2"/>
      <c r="H65" s="2"/>
      <c r="I65" s="2"/>
      <c r="J65" s="2"/>
      <c r="K65" s="2"/>
      <c r="L65" s="2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6"/>
      <c r="BJ65" s="6"/>
      <c r="BK65" s="6"/>
      <c r="BL65" s="6"/>
      <c r="BM65" s="6"/>
      <c r="BN65" s="6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</row>
    <row r="66" spans="1:91" ht="15.75" customHeight="1" x14ac:dyDescent="0.2">
      <c r="A66" s="2"/>
      <c r="B66" s="2"/>
      <c r="C66" s="2"/>
      <c r="D66" s="2"/>
      <c r="E66" s="6"/>
      <c r="F66" s="2"/>
      <c r="G66" s="2"/>
      <c r="H66" s="2"/>
      <c r="I66" s="2"/>
      <c r="J66" s="2"/>
      <c r="K66" s="2"/>
      <c r="L66" s="2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6"/>
      <c r="BJ66" s="6"/>
      <c r="BK66" s="6"/>
      <c r="BL66" s="6"/>
      <c r="BM66" s="6"/>
      <c r="BN66" s="6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</row>
    <row r="67" spans="1:91" ht="15.75" customHeight="1" x14ac:dyDescent="0.2">
      <c r="A67" s="2"/>
      <c r="B67" s="2"/>
      <c r="C67" s="2"/>
      <c r="D67" s="2"/>
      <c r="E67" s="6"/>
      <c r="F67" s="2"/>
      <c r="G67" s="2"/>
      <c r="H67" s="2"/>
      <c r="I67" s="2"/>
      <c r="J67" s="2"/>
      <c r="K67" s="2"/>
      <c r="L67" s="2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6"/>
      <c r="BJ67" s="6"/>
      <c r="BK67" s="6"/>
      <c r="BL67" s="6"/>
      <c r="BM67" s="6"/>
      <c r="BN67" s="6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</row>
    <row r="68" spans="1:91" ht="15.75" customHeight="1" x14ac:dyDescent="0.2">
      <c r="A68" s="2"/>
      <c r="B68" s="2"/>
      <c r="C68" s="2"/>
      <c r="D68" s="2"/>
      <c r="E68" s="6"/>
      <c r="F68" s="2"/>
      <c r="G68" s="2"/>
      <c r="H68" s="2"/>
      <c r="I68" s="2"/>
      <c r="J68" s="2"/>
      <c r="K68" s="2"/>
      <c r="L68" s="2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6"/>
      <c r="BJ68" s="6"/>
      <c r="BK68" s="6"/>
      <c r="BL68" s="6"/>
      <c r="BM68" s="6"/>
      <c r="BN68" s="6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</row>
    <row r="69" spans="1:91" ht="15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6"/>
      <c r="BJ69" s="6"/>
      <c r="BK69" s="6"/>
      <c r="BL69" s="6"/>
      <c r="BM69" s="6"/>
      <c r="BN69" s="6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</row>
    <row r="70" spans="1:91" ht="15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6"/>
      <c r="BJ70" s="6"/>
      <c r="BK70" s="6"/>
      <c r="BL70" s="6"/>
      <c r="BM70" s="6"/>
      <c r="BN70" s="6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</row>
    <row r="71" spans="1:91" ht="15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6"/>
      <c r="BJ71" s="6"/>
      <c r="BK71" s="6"/>
      <c r="BL71" s="6"/>
      <c r="BM71" s="6"/>
      <c r="BN71" s="6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</row>
    <row r="72" spans="1:91" ht="15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6"/>
      <c r="BJ72" s="6"/>
      <c r="BK72" s="6"/>
      <c r="BL72" s="6"/>
      <c r="BM72" s="6"/>
      <c r="BN72" s="6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</row>
    <row r="73" spans="1:91" ht="15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6"/>
      <c r="BJ73" s="6"/>
      <c r="BK73" s="6"/>
      <c r="BL73" s="6"/>
      <c r="BM73" s="6"/>
      <c r="BN73" s="6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</row>
    <row r="74" spans="1:91" ht="15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6"/>
      <c r="BJ74" s="6"/>
      <c r="BK74" s="6"/>
      <c r="BL74" s="6"/>
      <c r="BM74" s="6"/>
      <c r="BN74" s="6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</row>
    <row r="75" spans="1:91" ht="15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6"/>
      <c r="BJ75" s="6"/>
      <c r="BK75" s="6"/>
      <c r="BL75" s="6"/>
      <c r="BM75" s="6"/>
      <c r="BN75" s="6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</row>
    <row r="76" spans="1:91" ht="15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6"/>
      <c r="BJ76" s="6"/>
      <c r="BK76" s="6"/>
      <c r="BL76" s="6"/>
      <c r="BM76" s="6"/>
      <c r="BN76" s="6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</row>
    <row r="77" spans="1:91" ht="15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6"/>
      <c r="BJ77" s="6"/>
      <c r="BK77" s="6"/>
      <c r="BL77" s="6"/>
      <c r="BM77" s="6"/>
      <c r="BN77" s="6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</row>
    <row r="78" spans="1:91" ht="15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6"/>
      <c r="BJ78" s="6"/>
      <c r="BK78" s="6"/>
      <c r="BL78" s="6"/>
      <c r="BM78" s="6"/>
      <c r="BN78" s="6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</row>
    <row r="79" spans="1:91" ht="15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6"/>
      <c r="BJ79" s="6"/>
      <c r="BK79" s="6"/>
      <c r="BL79" s="6"/>
      <c r="BM79" s="6"/>
      <c r="BN79" s="6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</row>
    <row r="80" spans="1:91" ht="15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6"/>
      <c r="BJ80" s="6"/>
      <c r="BK80" s="6"/>
      <c r="BL80" s="6"/>
      <c r="BM80" s="6"/>
      <c r="BN80" s="6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</row>
    <row r="81" spans="1:91" ht="15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6"/>
      <c r="BJ81" s="6"/>
      <c r="BK81" s="6"/>
      <c r="BL81" s="6"/>
      <c r="BM81" s="6"/>
      <c r="BN81" s="6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</row>
    <row r="82" spans="1:91" ht="15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6"/>
      <c r="BJ82" s="6"/>
      <c r="BK82" s="6"/>
      <c r="BL82" s="6"/>
      <c r="BM82" s="6"/>
      <c r="BN82" s="6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</row>
    <row r="83" spans="1:91" ht="15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6"/>
      <c r="BJ83" s="6"/>
      <c r="BK83" s="6"/>
      <c r="BL83" s="6"/>
      <c r="BM83" s="6"/>
      <c r="BN83" s="6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</row>
    <row r="84" spans="1:91" ht="15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6"/>
      <c r="BJ84" s="6"/>
      <c r="BK84" s="6"/>
      <c r="BL84" s="6"/>
      <c r="BM84" s="6"/>
      <c r="BN84" s="6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</row>
    <row r="85" spans="1:91" ht="15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6"/>
      <c r="BJ85" s="6"/>
      <c r="BK85" s="6"/>
      <c r="BL85" s="6"/>
      <c r="BM85" s="6"/>
      <c r="BN85" s="6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</row>
    <row r="86" spans="1:91" ht="15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6"/>
      <c r="BJ86" s="6"/>
      <c r="BK86" s="6"/>
      <c r="BL86" s="6"/>
      <c r="BM86" s="6"/>
      <c r="BN86" s="6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</row>
    <row r="87" spans="1:91" ht="15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6"/>
      <c r="BJ87" s="6"/>
      <c r="BK87" s="6"/>
      <c r="BL87" s="6"/>
      <c r="BM87" s="6"/>
      <c r="BN87" s="6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</row>
    <row r="88" spans="1:91" ht="15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6"/>
      <c r="BJ88" s="6"/>
      <c r="BK88" s="6"/>
      <c r="BL88" s="6"/>
      <c r="BM88" s="6"/>
      <c r="BN88" s="6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</row>
    <row r="89" spans="1:91" ht="15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6"/>
      <c r="BJ89" s="6"/>
      <c r="BK89" s="6"/>
      <c r="BL89" s="6"/>
      <c r="BM89" s="6"/>
      <c r="BN89" s="6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</row>
    <row r="90" spans="1:91" ht="15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6"/>
      <c r="BJ90" s="6"/>
      <c r="BK90" s="6"/>
      <c r="BL90" s="6"/>
      <c r="BM90" s="6"/>
      <c r="BN90" s="6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</row>
    <row r="91" spans="1:91" ht="15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6"/>
      <c r="BJ91" s="6"/>
      <c r="BK91" s="6"/>
      <c r="BL91" s="6"/>
      <c r="BM91" s="6"/>
      <c r="BN91" s="6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</row>
    <row r="92" spans="1:91" ht="15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6"/>
      <c r="BJ92" s="6"/>
      <c r="BK92" s="6"/>
      <c r="BL92" s="6"/>
      <c r="BM92" s="6"/>
      <c r="BN92" s="6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</row>
    <row r="93" spans="1:91" ht="15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6"/>
      <c r="BJ93" s="6"/>
      <c r="BK93" s="6"/>
      <c r="BL93" s="6"/>
      <c r="BM93" s="6"/>
      <c r="BN93" s="6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</row>
    <row r="94" spans="1:91" ht="15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6"/>
      <c r="BJ94" s="6"/>
      <c r="BK94" s="6"/>
      <c r="BL94" s="6"/>
      <c r="BM94" s="6"/>
      <c r="BN94" s="6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</row>
    <row r="95" spans="1:91" ht="15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6"/>
      <c r="BJ95" s="6"/>
      <c r="BK95" s="6"/>
      <c r="BL95" s="6"/>
      <c r="BM95" s="6"/>
      <c r="BN95" s="6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</row>
    <row r="96" spans="1:91" ht="15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6"/>
      <c r="BJ96" s="6"/>
      <c r="BK96" s="6"/>
      <c r="BL96" s="6"/>
      <c r="BM96" s="6"/>
      <c r="BN96" s="6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</row>
    <row r="97" spans="1:91" ht="15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6"/>
      <c r="BJ97" s="6"/>
      <c r="BK97" s="6"/>
      <c r="BL97" s="6"/>
      <c r="BM97" s="6"/>
      <c r="BN97" s="6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</row>
    <row r="98" spans="1:91" ht="15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6"/>
      <c r="BJ98" s="6"/>
      <c r="BK98" s="6"/>
      <c r="BL98" s="6"/>
      <c r="BM98" s="6"/>
      <c r="BN98" s="6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</row>
    <row r="99" spans="1:91" ht="15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6"/>
      <c r="BJ99" s="6"/>
      <c r="BK99" s="6"/>
      <c r="BL99" s="6"/>
      <c r="BM99" s="6"/>
      <c r="BN99" s="6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</row>
    <row r="100" spans="1:91" ht="15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6"/>
      <c r="BJ100" s="6"/>
      <c r="BK100" s="6"/>
      <c r="BL100" s="6"/>
      <c r="BM100" s="6"/>
      <c r="BN100" s="6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</row>
    <row r="101" spans="1:91" ht="15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6"/>
      <c r="BJ101" s="6"/>
      <c r="BK101" s="6"/>
      <c r="BL101" s="6"/>
      <c r="BM101" s="6"/>
      <c r="BN101" s="6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</row>
    <row r="102" spans="1:91" ht="15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6"/>
      <c r="BJ102" s="6"/>
      <c r="BK102" s="6"/>
      <c r="BL102" s="6"/>
      <c r="BM102" s="6"/>
      <c r="BN102" s="6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</row>
    <row r="103" spans="1:91" ht="15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6"/>
      <c r="BJ103" s="6"/>
      <c r="BK103" s="6"/>
      <c r="BL103" s="6"/>
      <c r="BM103" s="6"/>
      <c r="BN103" s="6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</row>
    <row r="104" spans="1:91" ht="15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6"/>
      <c r="BJ104" s="6"/>
      <c r="BK104" s="6"/>
      <c r="BL104" s="6"/>
      <c r="BM104" s="6"/>
      <c r="BN104" s="6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</row>
    <row r="105" spans="1:91" ht="15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6"/>
      <c r="BJ105" s="6"/>
      <c r="BK105" s="6"/>
      <c r="BL105" s="6"/>
      <c r="BM105" s="6"/>
      <c r="BN105" s="6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</row>
    <row r="106" spans="1:91" ht="15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6"/>
      <c r="BJ106" s="6"/>
      <c r="BK106" s="6"/>
      <c r="BL106" s="6"/>
      <c r="BM106" s="6"/>
      <c r="BN106" s="6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</row>
    <row r="107" spans="1:91" ht="15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6"/>
      <c r="BJ107" s="6"/>
      <c r="BK107" s="6"/>
      <c r="BL107" s="6"/>
      <c r="BM107" s="6"/>
      <c r="BN107" s="6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</row>
    <row r="108" spans="1:91" ht="15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6"/>
      <c r="BJ108" s="6"/>
      <c r="BK108" s="6"/>
      <c r="BL108" s="6"/>
      <c r="BM108" s="6"/>
      <c r="BN108" s="6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</row>
    <row r="109" spans="1:91" ht="15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6"/>
      <c r="BJ109" s="6"/>
      <c r="BK109" s="6"/>
      <c r="BL109" s="6"/>
      <c r="BM109" s="6"/>
      <c r="BN109" s="6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</row>
    <row r="110" spans="1:91" ht="15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6"/>
      <c r="BJ110" s="6"/>
      <c r="BK110" s="6"/>
      <c r="BL110" s="6"/>
      <c r="BM110" s="6"/>
      <c r="BN110" s="6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</row>
    <row r="111" spans="1:91" ht="15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6"/>
      <c r="BJ111" s="6"/>
      <c r="BK111" s="6"/>
      <c r="BL111" s="6"/>
      <c r="BM111" s="6"/>
      <c r="BN111" s="6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</row>
    <row r="112" spans="1:91" ht="15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6"/>
      <c r="BJ112" s="6"/>
      <c r="BK112" s="6"/>
      <c r="BL112" s="6"/>
      <c r="BM112" s="6"/>
      <c r="BN112" s="6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</row>
    <row r="113" spans="1:91" ht="15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6"/>
      <c r="BJ113" s="6"/>
      <c r="BK113" s="6"/>
      <c r="BL113" s="6"/>
      <c r="BM113" s="6"/>
      <c r="BN113" s="6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</row>
    <row r="114" spans="1:91" ht="15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6"/>
      <c r="BJ114" s="6"/>
      <c r="BK114" s="6"/>
      <c r="BL114" s="6"/>
      <c r="BM114" s="6"/>
      <c r="BN114" s="6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</row>
    <row r="115" spans="1:91" ht="15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6"/>
      <c r="BJ115" s="6"/>
      <c r="BK115" s="6"/>
      <c r="BL115" s="6"/>
      <c r="BM115" s="6"/>
      <c r="BN115" s="6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</row>
    <row r="116" spans="1:91" ht="15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</row>
    <row r="117" spans="1:91" ht="15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</row>
    <row r="118" spans="1:91" ht="15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</row>
    <row r="119" spans="1:91" ht="15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</row>
    <row r="120" spans="1:91" ht="15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</row>
    <row r="121" spans="1:91" ht="15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</row>
    <row r="122" spans="1:91" ht="15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</row>
    <row r="123" spans="1:91" ht="15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</row>
    <row r="124" spans="1:91" ht="15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</row>
    <row r="125" spans="1:91" ht="15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</row>
    <row r="126" spans="1:91" ht="15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</row>
    <row r="127" spans="1:91" ht="15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</row>
    <row r="128" spans="1:91" ht="15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</row>
    <row r="129" spans="1:91" ht="15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</row>
    <row r="130" spans="1:91" ht="15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</row>
    <row r="131" spans="1:91" ht="15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</row>
    <row r="132" spans="1:91" ht="15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</row>
    <row r="133" spans="1:91" ht="15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</row>
    <row r="134" spans="1:91" ht="15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</row>
    <row r="135" spans="1:91" ht="15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</row>
    <row r="136" spans="1:91" ht="15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</row>
    <row r="137" spans="1:91" ht="15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</row>
    <row r="138" spans="1:91" ht="15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</row>
    <row r="139" spans="1:91" ht="15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</row>
    <row r="140" spans="1:91" ht="15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</row>
    <row r="141" spans="1:91" ht="15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</row>
    <row r="142" spans="1:91" ht="15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</row>
    <row r="143" spans="1:91" ht="15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</row>
    <row r="144" spans="1:91" ht="15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</row>
    <row r="145" spans="1:91" ht="15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</row>
    <row r="146" spans="1:91" ht="15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</row>
    <row r="147" spans="1:91" ht="15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</row>
    <row r="148" spans="1:91" ht="15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</row>
    <row r="149" spans="1:91" ht="15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</row>
    <row r="150" spans="1:91" ht="15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</row>
    <row r="151" spans="1:91" ht="15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</row>
    <row r="152" spans="1:91" ht="15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</row>
    <row r="153" spans="1:91" ht="15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</row>
    <row r="154" spans="1:91" ht="15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</row>
    <row r="155" spans="1:91" ht="15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</row>
    <row r="156" spans="1:91" ht="15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</row>
    <row r="157" spans="1:91" ht="15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</row>
    <row r="158" spans="1:91" ht="15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</row>
    <row r="159" spans="1:91" ht="15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</row>
    <row r="160" spans="1:91" ht="15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</row>
    <row r="161" spans="1:91" ht="15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</row>
    <row r="162" spans="1:91" ht="15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</row>
    <row r="163" spans="1:91" ht="15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</row>
    <row r="164" spans="1:91" ht="15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</row>
    <row r="165" spans="1:91" ht="15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</row>
    <row r="166" spans="1:91" ht="15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</row>
    <row r="167" spans="1:91" ht="15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</row>
    <row r="168" spans="1:91" ht="15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</row>
    <row r="169" spans="1:91" ht="15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</row>
    <row r="170" spans="1:91" ht="15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</row>
    <row r="171" spans="1:91" ht="15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</row>
    <row r="172" spans="1:91" ht="15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</row>
    <row r="173" spans="1:91" ht="15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</row>
    <row r="174" spans="1:91" ht="15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</row>
    <row r="175" spans="1:91" ht="15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</row>
    <row r="176" spans="1:91" ht="15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</row>
    <row r="177" spans="1:91" ht="15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</row>
    <row r="178" spans="1:91" ht="15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</row>
    <row r="179" spans="1:91" ht="15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</row>
    <row r="180" spans="1:91" ht="15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</row>
    <row r="181" spans="1:91" ht="15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</row>
    <row r="182" spans="1:91" ht="15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</row>
    <row r="183" spans="1:91" ht="15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</row>
    <row r="184" spans="1:91" ht="15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</row>
    <row r="185" spans="1:91" ht="15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</row>
    <row r="186" spans="1:91" ht="15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</row>
    <row r="187" spans="1:91" ht="15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</row>
    <row r="188" spans="1:91" ht="15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</row>
    <row r="189" spans="1:91" ht="15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  <c r="AD189" s="29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</row>
    <row r="190" spans="1:91" ht="15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  <c r="AD190" s="29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</row>
    <row r="191" spans="1:91" ht="15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</row>
    <row r="192" spans="1:91" ht="15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  <c r="AD192" s="29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</row>
    <row r="193" spans="1:91" ht="15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  <c r="AD193" s="29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</row>
    <row r="194" spans="1:91" ht="15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  <c r="AD194" s="29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</row>
    <row r="195" spans="1:91" ht="15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  <c r="AD195" s="29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</row>
    <row r="196" spans="1:91" ht="15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  <c r="AD196" s="29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</row>
    <row r="197" spans="1:91" ht="15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  <c r="AD197" s="29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</row>
    <row r="198" spans="1:91" ht="15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</row>
    <row r="199" spans="1:91" ht="15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  <c r="AD199" s="29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</row>
    <row r="200" spans="1:91" ht="15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  <c r="AD200" s="29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</row>
    <row r="201" spans="1:91" ht="15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</row>
    <row r="202" spans="1:91" ht="15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  <c r="AD202" s="29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</row>
    <row r="203" spans="1:91" ht="15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  <c r="AD203" s="29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</row>
    <row r="204" spans="1:91" ht="15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  <c r="AD204" s="29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</row>
    <row r="205" spans="1:91" ht="15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  <c r="AD205" s="29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</row>
    <row r="206" spans="1:91" ht="15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  <c r="AD206" s="29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</row>
    <row r="207" spans="1:91" ht="15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  <c r="AD207" s="29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</row>
    <row r="208" spans="1:91" ht="15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  <c r="AD208" s="29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</row>
    <row r="209" spans="1:91" ht="15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  <c r="AD209" s="29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</row>
    <row r="210" spans="1:91" ht="15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  <c r="AD210" s="29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</row>
    <row r="211" spans="1:91" ht="15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  <c r="AC211" s="29"/>
      <c r="AD211" s="29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</row>
    <row r="212" spans="1:91" ht="15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  <c r="AC212" s="29"/>
      <c r="AD212" s="29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</row>
    <row r="213" spans="1:91" ht="15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  <c r="AD213" s="29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</row>
    <row r="214" spans="1:91" ht="15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  <c r="AD214" s="29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</row>
    <row r="215" spans="1:91" ht="15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  <c r="AC215" s="29"/>
      <c r="AD215" s="29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</row>
    <row r="216" spans="1:91" ht="15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  <c r="AC216" s="29"/>
      <c r="AD216" s="29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</row>
    <row r="217" spans="1:91" ht="15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  <c r="AC217" s="29"/>
      <c r="AD217" s="29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</row>
    <row r="218" spans="1:91" ht="15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  <c r="AD218" s="29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</row>
    <row r="219" spans="1:91" ht="15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  <c r="AC219" s="29"/>
      <c r="AD219" s="29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</row>
    <row r="220" spans="1:91" ht="15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  <c r="AC220" s="29"/>
      <c r="AD220" s="29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</row>
    <row r="221" spans="1:91" ht="15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  <c r="AC221" s="29"/>
      <c r="AD221" s="29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</row>
    <row r="222" spans="1:91" ht="15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  <c r="AD222" s="29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</row>
    <row r="223" spans="1:91" ht="15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  <c r="AC223" s="29"/>
      <c r="AD223" s="29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</row>
    <row r="224" spans="1:91" ht="15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  <c r="AC224" s="29"/>
      <c r="AD224" s="29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</row>
    <row r="225" spans="1:91" ht="15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  <c r="AC225" s="29"/>
      <c r="AD225" s="29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</row>
    <row r="226" spans="1:91" ht="15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  <c r="AC226" s="29"/>
      <c r="AD226" s="29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</row>
    <row r="227" spans="1:91" ht="15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</row>
    <row r="228" spans="1:91" ht="15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  <c r="AC228" s="29"/>
      <c r="AD228" s="29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</row>
    <row r="229" spans="1:91" ht="15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  <c r="AC229" s="29"/>
      <c r="AD229" s="29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</row>
    <row r="230" spans="1:91" ht="15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  <c r="AC230" s="29"/>
      <c r="AD230" s="29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</row>
    <row r="231" spans="1:91" ht="15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  <c r="AC231" s="29"/>
      <c r="AD231" s="29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</row>
    <row r="232" spans="1:91" ht="15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  <c r="AC232" s="29"/>
      <c r="AD232" s="29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</row>
    <row r="233" spans="1:91" ht="15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  <c r="AC233" s="29"/>
      <c r="AD233" s="29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</row>
    <row r="234" spans="1:91" ht="15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  <c r="AC234" s="29"/>
      <c r="AD234" s="29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</row>
    <row r="235" spans="1:91" ht="15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  <c r="AC235" s="29"/>
      <c r="AD235" s="29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</row>
    <row r="236" spans="1:91" ht="15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  <c r="AC236" s="29"/>
      <c r="AD236" s="29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</row>
    <row r="237" spans="1:91" ht="15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  <c r="AC237" s="29"/>
      <c r="AD237" s="29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</row>
    <row r="238" spans="1:91" ht="15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  <c r="AC238" s="29"/>
      <c r="AD238" s="29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</row>
    <row r="239" spans="1:91" ht="15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  <c r="AC239" s="29"/>
      <c r="AD239" s="29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</row>
    <row r="240" spans="1:91" ht="15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  <c r="AC240" s="29"/>
      <c r="AD240" s="29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</row>
    <row r="241" spans="1:91" ht="15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  <c r="AC241" s="29"/>
      <c r="AD241" s="29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</row>
    <row r="242" spans="1:91" ht="15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  <c r="AC242" s="29"/>
      <c r="AD242" s="29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</row>
    <row r="243" spans="1:91" ht="15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  <c r="AC243" s="29"/>
      <c r="AD243" s="29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</row>
    <row r="244" spans="1:91" ht="15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  <c r="AC244" s="29"/>
      <c r="AD244" s="29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</row>
    <row r="245" spans="1:91" ht="15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  <c r="AC245" s="29"/>
      <c r="AD245" s="29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</row>
    <row r="246" spans="1:91" ht="15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  <c r="AC246" s="29"/>
      <c r="AD246" s="29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</row>
    <row r="247" spans="1:91" ht="15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  <c r="AC247" s="29"/>
      <c r="AD247" s="29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</row>
    <row r="248" spans="1:91" ht="15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  <c r="AC248" s="29"/>
      <c r="AD248" s="29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</row>
    <row r="249" spans="1:91" ht="15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  <c r="AC249" s="29"/>
      <c r="AD249" s="29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</row>
    <row r="250" spans="1:91" ht="15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  <c r="AC250" s="29"/>
      <c r="AD250" s="29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</row>
    <row r="251" spans="1:91" ht="15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  <c r="AC251" s="29"/>
      <c r="AD251" s="29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</row>
    <row r="252" spans="1:91" ht="15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  <c r="AC252" s="29"/>
      <c r="AD252" s="29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</row>
    <row r="253" spans="1:91" ht="15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  <c r="AC253" s="29"/>
      <c r="AD253" s="29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</row>
    <row r="254" spans="1:91" ht="15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  <c r="AC254" s="29"/>
      <c r="AD254" s="29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</row>
    <row r="255" spans="1:91" ht="15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  <c r="AC255" s="29"/>
      <c r="AD255" s="29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</row>
    <row r="256" spans="1:91" ht="15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  <c r="AC256" s="29"/>
      <c r="AD256" s="29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</row>
    <row r="257" spans="1:91" ht="15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  <c r="AC257" s="29"/>
      <c r="AD257" s="29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</row>
    <row r="258" spans="1:91" ht="15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  <c r="AC258" s="29"/>
      <c r="AD258" s="29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</row>
    <row r="259" spans="1:91" ht="15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  <c r="AC259" s="29"/>
      <c r="AD259" s="29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</row>
    <row r="260" spans="1:91" ht="15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  <c r="AC260" s="29"/>
      <c r="AD260" s="29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</row>
    <row r="261" spans="1:91" ht="15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  <c r="AC261" s="29"/>
      <c r="AD261" s="29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</row>
    <row r="262" spans="1:91" ht="15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  <c r="AC262" s="29"/>
      <c r="AD262" s="29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</row>
    <row r="263" spans="1:91" ht="15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  <c r="AB263" s="29"/>
      <c r="AC263" s="29"/>
      <c r="AD263" s="29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</row>
    <row r="264" spans="1:91" ht="15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  <c r="AC264" s="29"/>
      <c r="AD264" s="29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</row>
    <row r="265" spans="1:91" ht="15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  <c r="AB265" s="29"/>
      <c r="AC265" s="29"/>
      <c r="AD265" s="29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</row>
    <row r="266" spans="1:91" ht="15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  <c r="AC266" s="29"/>
      <c r="AD266" s="29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</row>
    <row r="267" spans="1:91" ht="15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  <c r="AC267" s="29"/>
      <c r="AD267" s="29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</row>
    <row r="268" spans="1:91" ht="15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  <c r="AC268" s="29"/>
      <c r="AD268" s="29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</row>
    <row r="269" spans="1:91" ht="15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  <c r="AC269" s="29"/>
      <c r="AD269" s="29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</row>
    <row r="270" spans="1:91" ht="15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  <c r="AC270" s="29"/>
      <c r="AD270" s="29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</row>
    <row r="271" spans="1:91" ht="15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  <c r="AC271" s="29"/>
      <c r="AD271" s="29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</row>
    <row r="272" spans="1:91" ht="15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  <c r="AC272" s="29"/>
      <c r="AD272" s="29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</row>
    <row r="273" spans="1:91" ht="15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  <c r="AC273" s="29"/>
      <c r="AD273" s="29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</row>
    <row r="274" spans="1:91" ht="15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  <c r="AC274" s="29"/>
      <c r="AD274" s="29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</row>
    <row r="275" spans="1:91" ht="15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  <c r="AC275" s="29"/>
      <c r="AD275" s="29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</row>
    <row r="276" spans="1:91" ht="15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  <c r="AC276" s="29"/>
      <c r="AD276" s="29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</row>
    <row r="277" spans="1:91" ht="15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  <c r="AC277" s="29"/>
      <c r="AD277" s="29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</row>
    <row r="278" spans="1:91" ht="15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  <c r="AC278" s="29"/>
      <c r="AD278" s="29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</row>
    <row r="279" spans="1:91" ht="15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  <c r="AC279" s="29"/>
      <c r="AD279" s="29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</row>
    <row r="280" spans="1:91" ht="15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  <c r="AC280" s="29"/>
      <c r="AD280" s="29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</row>
    <row r="281" spans="1:91" ht="15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  <c r="AC281" s="29"/>
      <c r="AD281" s="29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</row>
    <row r="282" spans="1:91" ht="15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  <c r="AC282" s="29"/>
      <c r="AD282" s="29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</row>
    <row r="283" spans="1:91" ht="15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  <c r="AC283" s="29"/>
      <c r="AD283" s="29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</row>
    <row r="284" spans="1:91" ht="15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  <c r="AC284" s="29"/>
      <c r="AD284" s="29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</row>
    <row r="285" spans="1:91" ht="15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  <c r="AC285" s="29"/>
      <c r="AD285" s="29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</row>
    <row r="286" spans="1:91" ht="15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  <c r="AD286" s="29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</row>
    <row r="287" spans="1:91" ht="15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  <c r="AC287" s="29"/>
      <c r="AD287" s="29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</row>
    <row r="288" spans="1:91" ht="15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  <c r="AC288" s="29"/>
      <c r="AD288" s="29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</row>
    <row r="289" spans="1:91" ht="15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  <c r="AC289" s="29"/>
      <c r="AD289" s="29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</row>
    <row r="290" spans="1:91" ht="15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  <c r="AC290" s="29"/>
      <c r="AD290" s="29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</row>
    <row r="291" spans="1:91" ht="15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  <c r="AB291" s="29"/>
      <c r="AC291" s="29"/>
      <c r="AD291" s="29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</row>
    <row r="292" spans="1:91" ht="15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  <c r="AC292" s="29"/>
      <c r="AD292" s="29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</row>
    <row r="293" spans="1:91" ht="15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  <c r="AB293" s="29"/>
      <c r="AC293" s="29"/>
      <c r="AD293" s="29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</row>
    <row r="294" spans="1:91" ht="15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  <c r="AC294" s="29"/>
      <c r="AD294" s="29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</row>
    <row r="295" spans="1:91" ht="15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  <c r="AB295" s="29"/>
      <c r="AC295" s="29"/>
      <c r="AD295" s="29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</row>
    <row r="296" spans="1:91" ht="15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  <c r="AC296" s="29"/>
      <c r="AD296" s="29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</row>
    <row r="297" spans="1:91" ht="15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  <c r="AC297" s="29"/>
      <c r="AD297" s="29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</row>
    <row r="298" spans="1:91" ht="15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  <c r="AC298" s="29"/>
      <c r="AD298" s="29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</row>
    <row r="299" spans="1:91" ht="15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  <c r="AC299" s="29"/>
      <c r="AD299" s="29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</row>
    <row r="300" spans="1:91" ht="15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  <c r="AC300" s="29"/>
      <c r="AD300" s="29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</row>
    <row r="301" spans="1:91" ht="15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  <c r="AB301" s="29"/>
      <c r="AC301" s="29"/>
      <c r="AD301" s="29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</row>
    <row r="302" spans="1:91" ht="15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  <c r="AC302" s="29"/>
      <c r="AD302" s="29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</row>
    <row r="303" spans="1:91" ht="15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  <c r="AC303" s="29"/>
      <c r="AD303" s="29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</row>
    <row r="304" spans="1:91" ht="15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  <c r="AC304" s="29"/>
      <c r="AD304" s="29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</row>
    <row r="305" spans="1:91" ht="15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  <c r="AC305" s="29"/>
      <c r="AD305" s="29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</row>
    <row r="306" spans="1:91" ht="15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  <c r="AC306" s="29"/>
      <c r="AD306" s="29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</row>
    <row r="307" spans="1:91" ht="15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  <c r="AC307" s="29"/>
      <c r="AD307" s="29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</row>
    <row r="308" spans="1:91" ht="15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  <c r="AC308" s="29"/>
      <c r="AD308" s="29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</row>
    <row r="309" spans="1:91" ht="15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  <c r="AC309" s="29"/>
      <c r="AD309" s="29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</row>
    <row r="310" spans="1:91" ht="15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  <c r="AC310" s="29"/>
      <c r="AD310" s="29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</row>
    <row r="311" spans="1:91" ht="15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  <c r="AB311" s="29"/>
      <c r="AC311" s="29"/>
      <c r="AD311" s="29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</row>
    <row r="312" spans="1:91" ht="15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  <c r="AC312" s="29"/>
      <c r="AD312" s="29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</row>
    <row r="313" spans="1:91" ht="15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  <c r="AB313" s="29"/>
      <c r="AC313" s="29"/>
      <c r="AD313" s="29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</row>
    <row r="314" spans="1:91" ht="15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  <c r="AC314" s="29"/>
      <c r="AD314" s="29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</row>
    <row r="315" spans="1:91" ht="15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  <c r="AB315" s="29"/>
      <c r="AC315" s="29"/>
      <c r="AD315" s="29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</row>
    <row r="316" spans="1:91" ht="15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  <c r="AC316" s="29"/>
      <c r="AD316" s="29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</row>
    <row r="317" spans="1:91" ht="15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  <c r="AB317" s="29"/>
      <c r="AC317" s="29"/>
      <c r="AD317" s="29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</row>
    <row r="318" spans="1:91" ht="15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  <c r="AC318" s="29"/>
      <c r="AD318" s="29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</row>
    <row r="319" spans="1:91" ht="15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  <c r="AB319" s="29"/>
      <c r="AC319" s="29"/>
      <c r="AD319" s="29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</row>
    <row r="320" spans="1:91" ht="15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  <c r="AC320" s="29"/>
      <c r="AD320" s="29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</row>
    <row r="321" spans="1:91" ht="15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  <c r="AB321" s="29"/>
      <c r="AC321" s="29"/>
      <c r="AD321" s="29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</row>
    <row r="322" spans="1:91" ht="15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  <c r="AC322" s="29"/>
      <c r="AD322" s="29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</row>
    <row r="323" spans="1:91" ht="15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  <c r="AB323" s="29"/>
      <c r="AC323" s="29"/>
      <c r="AD323" s="29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</row>
    <row r="324" spans="1:91" ht="15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  <c r="AC324" s="29"/>
      <c r="AD324" s="29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</row>
    <row r="325" spans="1:91" ht="15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  <c r="AB325" s="29"/>
      <c r="AC325" s="29"/>
      <c r="AD325" s="29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</row>
    <row r="326" spans="1:91" ht="15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  <c r="AB326" s="29"/>
      <c r="AC326" s="29"/>
      <c r="AD326" s="29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</row>
    <row r="327" spans="1:91" ht="15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  <c r="AB327" s="29"/>
      <c r="AC327" s="29"/>
      <c r="AD327" s="29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</row>
    <row r="328" spans="1:91" ht="15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  <c r="AC328" s="29"/>
      <c r="AD328" s="29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</row>
    <row r="329" spans="1:91" ht="15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  <c r="AB329" s="29"/>
      <c r="AC329" s="29"/>
      <c r="AD329" s="29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</row>
    <row r="330" spans="1:91" ht="15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  <c r="AC330" s="29"/>
      <c r="AD330" s="29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</row>
    <row r="331" spans="1:91" ht="15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  <c r="AB331" s="29"/>
      <c r="AC331" s="29"/>
      <c r="AD331" s="29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</row>
    <row r="332" spans="1:91" ht="15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  <c r="AC332" s="29"/>
      <c r="AD332" s="29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</row>
    <row r="333" spans="1:91" ht="15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  <c r="AC333" s="29"/>
      <c r="AD333" s="29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</row>
    <row r="334" spans="1:91" ht="15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  <c r="AC334" s="29"/>
      <c r="AD334" s="29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</row>
    <row r="335" spans="1:91" ht="15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  <c r="AB335" s="29"/>
      <c r="AC335" s="29"/>
      <c r="AD335" s="29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</row>
    <row r="336" spans="1:91" ht="15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  <c r="AC336" s="29"/>
      <c r="AD336" s="29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</row>
    <row r="337" spans="1:91" ht="15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  <c r="AB337" s="29"/>
      <c r="AC337" s="29"/>
      <c r="AD337" s="29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</row>
    <row r="338" spans="1:91" ht="15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  <c r="AC338" s="29"/>
      <c r="AD338" s="29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</row>
    <row r="339" spans="1:91" ht="15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  <c r="AB339" s="29"/>
      <c r="AC339" s="29"/>
      <c r="AD339" s="29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</row>
    <row r="340" spans="1:91" ht="15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  <c r="AC340" s="29"/>
      <c r="AD340" s="29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</row>
    <row r="341" spans="1:91" ht="15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  <c r="AB341" s="29"/>
      <c r="AC341" s="29"/>
      <c r="AD341" s="29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</row>
    <row r="342" spans="1:91" ht="15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  <c r="AC342" s="29"/>
      <c r="AD342" s="29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</row>
    <row r="343" spans="1:91" ht="15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  <c r="AB343" s="29"/>
      <c r="AC343" s="29"/>
      <c r="AD343" s="29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</row>
    <row r="344" spans="1:91" ht="15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  <c r="AB344" s="29"/>
      <c r="AC344" s="29"/>
      <c r="AD344" s="29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</row>
    <row r="345" spans="1:91" ht="15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  <c r="AB345" s="29"/>
      <c r="AC345" s="29"/>
      <c r="AD345" s="29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</row>
    <row r="346" spans="1:91" ht="15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  <c r="AB346" s="29"/>
      <c r="AC346" s="29"/>
      <c r="AD346" s="29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</row>
    <row r="347" spans="1:91" ht="15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  <c r="AB347" s="29"/>
      <c r="AC347" s="29"/>
      <c r="AD347" s="29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</row>
    <row r="348" spans="1:91" ht="15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  <c r="AC348" s="29"/>
      <c r="AD348" s="29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</row>
    <row r="349" spans="1:91" ht="15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  <c r="AB349" s="29"/>
      <c r="AC349" s="29"/>
      <c r="AD349" s="29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</row>
    <row r="350" spans="1:91" ht="15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  <c r="AC350" s="29"/>
      <c r="AD350" s="29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</row>
    <row r="351" spans="1:91" ht="15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  <c r="AC351" s="29"/>
      <c r="AD351" s="29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</row>
    <row r="352" spans="1:91" ht="15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  <c r="AC352" s="29"/>
      <c r="AD352" s="29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</row>
    <row r="353" spans="1:91" ht="15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  <c r="AB353" s="29"/>
      <c r="AC353" s="29"/>
      <c r="AD353" s="29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</row>
    <row r="354" spans="1:91" ht="15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  <c r="AC354" s="29"/>
      <c r="AD354" s="29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</row>
    <row r="355" spans="1:91" ht="15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  <c r="AB355" s="29"/>
      <c r="AC355" s="29"/>
      <c r="AD355" s="29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</row>
    <row r="356" spans="1:91" ht="15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  <c r="AC356" s="29"/>
      <c r="AD356" s="29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</row>
    <row r="357" spans="1:91" ht="15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  <c r="AB357" s="29"/>
      <c r="AC357" s="29"/>
      <c r="AD357" s="29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</row>
    <row r="358" spans="1:91" ht="15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  <c r="AC358" s="29"/>
      <c r="AD358" s="29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</row>
    <row r="359" spans="1:91" ht="15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  <c r="AB359" s="29"/>
      <c r="AC359" s="29"/>
      <c r="AD359" s="29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</row>
    <row r="360" spans="1:91" ht="15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  <c r="AC360" s="29"/>
      <c r="AD360" s="29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</row>
    <row r="361" spans="1:91" ht="15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  <c r="AB361" s="29"/>
      <c r="AC361" s="29"/>
      <c r="AD361" s="29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</row>
    <row r="362" spans="1:91" ht="15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  <c r="AB362" s="29"/>
      <c r="AC362" s="29"/>
      <c r="AD362" s="29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</row>
    <row r="363" spans="1:91" ht="15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  <c r="AB363" s="29"/>
      <c r="AC363" s="29"/>
      <c r="AD363" s="29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</row>
    <row r="364" spans="1:91" ht="15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  <c r="AC364" s="29"/>
      <c r="AD364" s="29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</row>
    <row r="365" spans="1:91" ht="15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  <c r="AB365" s="29"/>
      <c r="AC365" s="29"/>
      <c r="AD365" s="29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</row>
    <row r="366" spans="1:91" ht="15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  <c r="AC366" s="29"/>
      <c r="AD366" s="29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</row>
    <row r="367" spans="1:91" ht="15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  <c r="AB367" s="29"/>
      <c r="AC367" s="29"/>
      <c r="AD367" s="29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</row>
    <row r="368" spans="1:91" ht="15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  <c r="AC368" s="29"/>
      <c r="AD368" s="29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</row>
    <row r="369" spans="1:91" ht="15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  <c r="AC369" s="29"/>
      <c r="AD369" s="29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</row>
    <row r="370" spans="1:91" ht="15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  <c r="AC370" s="29"/>
      <c r="AD370" s="29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</row>
    <row r="371" spans="1:91" ht="15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  <c r="AB371" s="29"/>
      <c r="AC371" s="29"/>
      <c r="AD371" s="29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</row>
    <row r="372" spans="1:91" ht="15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  <c r="AC372" s="29"/>
      <c r="AD372" s="29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</row>
    <row r="373" spans="1:91" ht="15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  <c r="AB373" s="29"/>
      <c r="AC373" s="29"/>
      <c r="AD373" s="29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</row>
    <row r="374" spans="1:91" ht="15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  <c r="AC374" s="29"/>
      <c r="AD374" s="29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</row>
    <row r="375" spans="1:91" ht="15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  <c r="AB375" s="29"/>
      <c r="AC375" s="29"/>
      <c r="AD375" s="29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</row>
    <row r="376" spans="1:91" ht="15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  <c r="AC376" s="29"/>
      <c r="AD376" s="29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</row>
    <row r="377" spans="1:91" ht="15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  <c r="AB377" s="29"/>
      <c r="AC377" s="29"/>
      <c r="AD377" s="29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</row>
    <row r="378" spans="1:91" ht="15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  <c r="AC378" s="29"/>
      <c r="AD378" s="29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</row>
    <row r="379" spans="1:91" ht="15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  <c r="AB379" s="29"/>
      <c r="AC379" s="29"/>
      <c r="AD379" s="29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</row>
    <row r="380" spans="1:91" ht="15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  <c r="AC380" s="29"/>
      <c r="AD380" s="29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</row>
    <row r="381" spans="1:91" ht="15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  <c r="AC381" s="29"/>
      <c r="AD381" s="29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</row>
    <row r="382" spans="1:91" ht="15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  <c r="AC382" s="29"/>
      <c r="AD382" s="29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</row>
    <row r="383" spans="1:91" ht="15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  <c r="AB383" s="29"/>
      <c r="AC383" s="29"/>
      <c r="AD383" s="29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</row>
    <row r="384" spans="1:91" ht="15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  <c r="AC384" s="29"/>
      <c r="AD384" s="29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</row>
    <row r="385" spans="1:91" ht="15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  <c r="AB385" s="29"/>
      <c r="AC385" s="29"/>
      <c r="AD385" s="29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</row>
    <row r="386" spans="1:91" ht="15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  <c r="AB386" s="29"/>
      <c r="AC386" s="29"/>
      <c r="AD386" s="29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</row>
    <row r="387" spans="1:91" ht="15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  <c r="AB387" s="29"/>
      <c r="AC387" s="29"/>
      <c r="AD387" s="29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</row>
    <row r="388" spans="1:91" ht="15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  <c r="AC388" s="29"/>
      <c r="AD388" s="29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</row>
    <row r="389" spans="1:91" ht="15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  <c r="AB389" s="29"/>
      <c r="AC389" s="29"/>
      <c r="AD389" s="29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</row>
    <row r="390" spans="1:91" ht="15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  <c r="AC390" s="29"/>
      <c r="AD390" s="29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</row>
    <row r="391" spans="1:91" ht="15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  <c r="AB391" s="29"/>
      <c r="AC391" s="29"/>
      <c r="AD391" s="29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</row>
    <row r="392" spans="1:91" ht="15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  <c r="AC392" s="29"/>
      <c r="AD392" s="29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</row>
    <row r="393" spans="1:91" ht="15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  <c r="AC393" s="29"/>
      <c r="AD393" s="29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</row>
    <row r="394" spans="1:91" ht="15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  <c r="AB394" s="29"/>
      <c r="AC394" s="29"/>
      <c r="AD394" s="29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</row>
    <row r="395" spans="1:91" ht="15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  <c r="AB395" s="29"/>
      <c r="AC395" s="29"/>
      <c r="AD395" s="29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</row>
    <row r="396" spans="1:91" ht="15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  <c r="AC396" s="29"/>
      <c r="AD396" s="29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</row>
    <row r="397" spans="1:91" ht="15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  <c r="AC397" s="29"/>
      <c r="AD397" s="29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</row>
    <row r="398" spans="1:91" ht="15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  <c r="AC398" s="29"/>
      <c r="AD398" s="29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</row>
    <row r="399" spans="1:91" ht="15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  <c r="AB399" s="29"/>
      <c r="AC399" s="29"/>
      <c r="AD399" s="29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</row>
    <row r="400" spans="1:91" ht="15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  <c r="AC400" s="29"/>
      <c r="AD400" s="29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</row>
    <row r="401" spans="1:91" ht="15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  <c r="AB401" s="29"/>
      <c r="AC401" s="29"/>
      <c r="AD401" s="29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</row>
    <row r="402" spans="1:91" ht="15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  <c r="AC402" s="29"/>
      <c r="AD402" s="29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</row>
    <row r="403" spans="1:91" ht="15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  <c r="AB403" s="29"/>
      <c r="AC403" s="29"/>
      <c r="AD403" s="29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</row>
    <row r="404" spans="1:91" ht="15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  <c r="AC404" s="29"/>
      <c r="AD404" s="29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</row>
    <row r="405" spans="1:91" ht="15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  <c r="AB405" s="29"/>
      <c r="AC405" s="29"/>
      <c r="AD405" s="29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</row>
    <row r="406" spans="1:91" ht="15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  <c r="AC406" s="29"/>
      <c r="AD406" s="29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</row>
    <row r="407" spans="1:91" ht="15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  <c r="AB407" s="29"/>
      <c r="AC407" s="29"/>
      <c r="AD407" s="29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</row>
    <row r="408" spans="1:91" ht="15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  <c r="AC408" s="29"/>
      <c r="AD408" s="29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</row>
    <row r="409" spans="1:91" ht="15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  <c r="AB409" s="29"/>
      <c r="AC409" s="29"/>
      <c r="AD409" s="29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</row>
    <row r="410" spans="1:91" ht="15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  <c r="AC410" s="29"/>
      <c r="AD410" s="29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</row>
    <row r="411" spans="1:91" ht="15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  <c r="AB411" s="29"/>
      <c r="AC411" s="29"/>
      <c r="AD411" s="29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</row>
    <row r="412" spans="1:91" ht="15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  <c r="AC412" s="29"/>
      <c r="AD412" s="29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</row>
    <row r="413" spans="1:91" ht="15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  <c r="AB413" s="29"/>
      <c r="AC413" s="29"/>
      <c r="AD413" s="29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</row>
    <row r="414" spans="1:91" ht="15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  <c r="AC414" s="29"/>
      <c r="AD414" s="29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</row>
    <row r="415" spans="1:91" ht="15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  <c r="AB415" s="29"/>
      <c r="AC415" s="29"/>
      <c r="AD415" s="29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</row>
    <row r="416" spans="1:91" ht="15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  <c r="AC416" s="29"/>
      <c r="AD416" s="29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</row>
    <row r="417" spans="1:91" ht="15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  <c r="AB417" s="29"/>
      <c r="AC417" s="29"/>
      <c r="AD417" s="29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</row>
    <row r="418" spans="1:91" ht="15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  <c r="AC418" s="29"/>
      <c r="AD418" s="29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</row>
    <row r="419" spans="1:91" ht="15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  <c r="AC419" s="29"/>
      <c r="AD419" s="29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</row>
    <row r="420" spans="1:91" ht="15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  <c r="AC420" s="29"/>
      <c r="AD420" s="29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</row>
    <row r="421" spans="1:91" ht="15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  <c r="AB421" s="29"/>
      <c r="AC421" s="29"/>
      <c r="AD421" s="29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</row>
    <row r="422" spans="1:91" ht="15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  <c r="AB422" s="29"/>
      <c r="AC422" s="29"/>
      <c r="AD422" s="29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</row>
    <row r="423" spans="1:91" ht="15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  <c r="AB423" s="29"/>
      <c r="AC423" s="29"/>
      <c r="AD423" s="29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</row>
    <row r="424" spans="1:91" ht="15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  <c r="AC424" s="29"/>
      <c r="AD424" s="29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</row>
    <row r="425" spans="1:91" ht="15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  <c r="AB425" s="29"/>
      <c r="AC425" s="29"/>
      <c r="AD425" s="29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</row>
    <row r="426" spans="1:91" ht="15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  <c r="AC426" s="29"/>
      <c r="AD426" s="29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</row>
    <row r="427" spans="1:91" ht="15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  <c r="AC427" s="29"/>
      <c r="AD427" s="29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</row>
    <row r="428" spans="1:91" ht="15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  <c r="AC428" s="29"/>
      <c r="AD428" s="29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</row>
    <row r="429" spans="1:91" ht="15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  <c r="AC429" s="29"/>
      <c r="AD429" s="29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</row>
    <row r="430" spans="1:91" ht="15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  <c r="AC430" s="29"/>
      <c r="AD430" s="29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</row>
    <row r="431" spans="1:91" ht="15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  <c r="AB431" s="29"/>
      <c r="AC431" s="29"/>
      <c r="AD431" s="29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</row>
    <row r="432" spans="1:91" ht="15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  <c r="AC432" s="29"/>
      <c r="AD432" s="29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</row>
    <row r="433" spans="1:91" ht="15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  <c r="AB433" s="29"/>
      <c r="AC433" s="29"/>
      <c r="AD433" s="29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</row>
    <row r="434" spans="1:91" ht="15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  <c r="AC434" s="29"/>
      <c r="AD434" s="29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</row>
    <row r="435" spans="1:91" ht="15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  <c r="AB435" s="29"/>
      <c r="AC435" s="29"/>
      <c r="AD435" s="29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</row>
    <row r="436" spans="1:91" ht="15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  <c r="AC436" s="29"/>
      <c r="AD436" s="29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</row>
    <row r="437" spans="1:91" ht="15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  <c r="AB437" s="29"/>
      <c r="AC437" s="29"/>
      <c r="AD437" s="29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</row>
    <row r="438" spans="1:91" ht="15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  <c r="AC438" s="29"/>
      <c r="AD438" s="29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</row>
    <row r="439" spans="1:91" ht="15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  <c r="AB439" s="29"/>
      <c r="AC439" s="29"/>
      <c r="AD439" s="29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</row>
    <row r="440" spans="1:91" ht="15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  <c r="AC440" s="29"/>
      <c r="AD440" s="29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</row>
    <row r="441" spans="1:91" ht="15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  <c r="AB441" s="29"/>
      <c r="AC441" s="29"/>
      <c r="AD441" s="29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</row>
    <row r="442" spans="1:91" ht="15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  <c r="AB442" s="29"/>
      <c r="AC442" s="29"/>
      <c r="AD442" s="29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</row>
    <row r="443" spans="1:91" ht="15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  <c r="AB443" s="29"/>
      <c r="AC443" s="29"/>
      <c r="AD443" s="29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</row>
    <row r="444" spans="1:91" ht="15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  <c r="AC444" s="29"/>
      <c r="AD444" s="29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</row>
    <row r="445" spans="1:91" ht="15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  <c r="AB445" s="29"/>
      <c r="AC445" s="29"/>
      <c r="AD445" s="29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</row>
    <row r="446" spans="1:91" ht="15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  <c r="AC446" s="29"/>
      <c r="AD446" s="29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</row>
    <row r="447" spans="1:91" ht="15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  <c r="AB447" s="29"/>
      <c r="AC447" s="29"/>
      <c r="AD447" s="29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</row>
    <row r="448" spans="1:91" ht="15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  <c r="AC448" s="29"/>
      <c r="AD448" s="29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</row>
    <row r="449" spans="1:91" ht="15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  <c r="AB449" s="29"/>
      <c r="AC449" s="29"/>
      <c r="AD449" s="29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</row>
    <row r="450" spans="1:91" ht="15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  <c r="AC450" s="29"/>
      <c r="AD450" s="29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</row>
    <row r="451" spans="1:91" ht="15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  <c r="AB451" s="29"/>
      <c r="AC451" s="29"/>
      <c r="AD451" s="29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</row>
    <row r="452" spans="1:91" ht="15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  <c r="AC452" s="29"/>
      <c r="AD452" s="29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</row>
    <row r="453" spans="1:91" ht="15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  <c r="AB453" s="29"/>
      <c r="AC453" s="29"/>
      <c r="AD453" s="29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</row>
    <row r="454" spans="1:91" ht="15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  <c r="AC454" s="29"/>
      <c r="AD454" s="29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</row>
    <row r="455" spans="1:91" ht="15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  <c r="AB455" s="29"/>
      <c r="AC455" s="29"/>
      <c r="AD455" s="29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</row>
    <row r="456" spans="1:91" ht="15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  <c r="AC456" s="29"/>
      <c r="AD456" s="29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</row>
    <row r="457" spans="1:91" ht="15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  <c r="AB457" s="29"/>
      <c r="AC457" s="29"/>
      <c r="AD457" s="29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</row>
    <row r="458" spans="1:91" ht="15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  <c r="AC458" s="29"/>
      <c r="AD458" s="29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</row>
    <row r="459" spans="1:91" ht="15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  <c r="AB459" s="29"/>
      <c r="AC459" s="29"/>
      <c r="AD459" s="29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</row>
    <row r="460" spans="1:91" ht="15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  <c r="AC460" s="29"/>
      <c r="AD460" s="29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</row>
    <row r="461" spans="1:91" ht="15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  <c r="AB461" s="29"/>
      <c r="AC461" s="29"/>
      <c r="AD461" s="29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</row>
    <row r="462" spans="1:91" ht="15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  <c r="AB462" s="29"/>
      <c r="AC462" s="29"/>
      <c r="AD462" s="29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</row>
    <row r="463" spans="1:91" ht="15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  <c r="AB463" s="29"/>
      <c r="AC463" s="29"/>
      <c r="AD463" s="29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</row>
    <row r="464" spans="1:91" ht="15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  <c r="AB464" s="29"/>
      <c r="AC464" s="29"/>
      <c r="AD464" s="29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</row>
    <row r="465" spans="1:91" ht="15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  <c r="AB465" s="29"/>
      <c r="AC465" s="29"/>
      <c r="AD465" s="29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</row>
    <row r="466" spans="1:91" ht="15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  <c r="AB466" s="29"/>
      <c r="AC466" s="29"/>
      <c r="AD466" s="29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</row>
    <row r="467" spans="1:91" ht="15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  <c r="AB467" s="29"/>
      <c r="AC467" s="29"/>
      <c r="AD467" s="29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</row>
    <row r="468" spans="1:91" ht="15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  <c r="AB468" s="29"/>
      <c r="AC468" s="29"/>
      <c r="AD468" s="29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</row>
    <row r="469" spans="1:91" ht="15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  <c r="AB469" s="29"/>
      <c r="AC469" s="29"/>
      <c r="AD469" s="29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</row>
    <row r="470" spans="1:91" ht="15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  <c r="AB470" s="29"/>
      <c r="AC470" s="29"/>
      <c r="AD470" s="29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</row>
    <row r="471" spans="1:91" ht="15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  <c r="AB471" s="29"/>
      <c r="AC471" s="29"/>
      <c r="AD471" s="29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</row>
    <row r="472" spans="1:91" ht="15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  <c r="AB472" s="29"/>
      <c r="AC472" s="29"/>
      <c r="AD472" s="29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</row>
    <row r="473" spans="1:91" ht="15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  <c r="AB473" s="29"/>
      <c r="AC473" s="29"/>
      <c r="AD473" s="29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</row>
    <row r="474" spans="1:91" ht="15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  <c r="AC474" s="29"/>
      <c r="AD474" s="29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</row>
    <row r="475" spans="1:91" ht="15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  <c r="AB475" s="29"/>
      <c r="AC475" s="29"/>
      <c r="AD475" s="29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</row>
    <row r="476" spans="1:91" ht="15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  <c r="AC476" s="29"/>
      <c r="AD476" s="29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</row>
    <row r="477" spans="1:91" ht="15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  <c r="AB477" s="29"/>
      <c r="AC477" s="29"/>
      <c r="AD477" s="29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</row>
    <row r="478" spans="1:91" ht="15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  <c r="AB478" s="29"/>
      <c r="AC478" s="29"/>
      <c r="AD478" s="29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</row>
    <row r="479" spans="1:91" ht="15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  <c r="AB479" s="29"/>
      <c r="AC479" s="29"/>
      <c r="AD479" s="29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</row>
    <row r="480" spans="1:91" ht="15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  <c r="AC480" s="29"/>
      <c r="AD480" s="29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</row>
    <row r="481" spans="1:91" ht="15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  <c r="AB481" s="29"/>
      <c r="AC481" s="29"/>
      <c r="AD481" s="29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</row>
    <row r="482" spans="1:91" ht="15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  <c r="AC482" s="29"/>
      <c r="AD482" s="29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</row>
    <row r="483" spans="1:91" ht="15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  <c r="AB483" s="29"/>
      <c r="AC483" s="29"/>
      <c r="AD483" s="29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</row>
    <row r="484" spans="1:91" ht="15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  <c r="AC484" s="29"/>
      <c r="AD484" s="29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</row>
    <row r="485" spans="1:91" ht="15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  <c r="AB485" s="29"/>
      <c r="AC485" s="29"/>
      <c r="AD485" s="29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</row>
    <row r="486" spans="1:91" ht="15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  <c r="AC486" s="29"/>
      <c r="AD486" s="29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</row>
    <row r="487" spans="1:91" ht="15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  <c r="AB487" s="29"/>
      <c r="AC487" s="29"/>
      <c r="AD487" s="29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</row>
    <row r="488" spans="1:91" ht="15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  <c r="AC488" s="29"/>
      <c r="AD488" s="29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</row>
    <row r="489" spans="1:91" ht="15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  <c r="AB489" s="29"/>
      <c r="AC489" s="29"/>
      <c r="AD489" s="29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</row>
    <row r="490" spans="1:91" ht="15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  <c r="AC490" s="29"/>
      <c r="AD490" s="29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</row>
    <row r="491" spans="1:91" ht="15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  <c r="AB491" s="29"/>
      <c r="AC491" s="29"/>
      <c r="AD491" s="29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</row>
    <row r="492" spans="1:91" ht="15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  <c r="AC492" s="29"/>
      <c r="AD492" s="29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</row>
    <row r="493" spans="1:91" ht="15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  <c r="AB493" s="29"/>
      <c r="AC493" s="29"/>
      <c r="AD493" s="29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</row>
    <row r="494" spans="1:91" ht="15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  <c r="AC494" s="29"/>
      <c r="AD494" s="29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</row>
    <row r="495" spans="1:91" ht="15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  <c r="AB495" s="29"/>
      <c r="AC495" s="29"/>
      <c r="AD495" s="29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</row>
    <row r="496" spans="1:91" ht="15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  <c r="AB496" s="29"/>
      <c r="AC496" s="29"/>
      <c r="AD496" s="29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</row>
    <row r="497" spans="1:91" ht="15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  <c r="AB497" s="29"/>
      <c r="AC497" s="29"/>
      <c r="AD497" s="29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</row>
    <row r="498" spans="1:91" ht="15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  <c r="AC498" s="29"/>
      <c r="AD498" s="29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</row>
    <row r="499" spans="1:91" ht="15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  <c r="AB499" s="29"/>
      <c r="AC499" s="29"/>
      <c r="AD499" s="29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</row>
    <row r="500" spans="1:91" ht="15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  <c r="AC500" s="29"/>
      <c r="AD500" s="29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</row>
    <row r="501" spans="1:91" ht="15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  <c r="AB501" s="29"/>
      <c r="AC501" s="29"/>
      <c r="AD501" s="29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</row>
    <row r="502" spans="1:91" ht="15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  <c r="AC502" s="29"/>
      <c r="AD502" s="29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</row>
    <row r="503" spans="1:91" ht="15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  <c r="AB503" s="29"/>
      <c r="AC503" s="29"/>
      <c r="AD503" s="29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</row>
    <row r="504" spans="1:91" ht="15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  <c r="AC504" s="29"/>
      <c r="AD504" s="29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</row>
    <row r="505" spans="1:91" ht="15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  <c r="AB505" s="29"/>
      <c r="AC505" s="29"/>
      <c r="AD505" s="29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</row>
    <row r="506" spans="1:91" ht="15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  <c r="AB506" s="29"/>
      <c r="AC506" s="29"/>
      <c r="AD506" s="29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</row>
    <row r="507" spans="1:91" ht="15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  <c r="AB507" s="29"/>
      <c r="AC507" s="29"/>
      <c r="AD507" s="29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</row>
    <row r="508" spans="1:91" ht="15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  <c r="AB508" s="29"/>
      <c r="AC508" s="29"/>
      <c r="AD508" s="29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</row>
    <row r="509" spans="1:91" ht="15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  <c r="AB509" s="29"/>
      <c r="AC509" s="29"/>
      <c r="AD509" s="29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</row>
    <row r="510" spans="1:91" ht="15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  <c r="AB510" s="29"/>
      <c r="AC510" s="29"/>
      <c r="AD510" s="29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</row>
    <row r="511" spans="1:91" ht="15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  <c r="AB511" s="29"/>
      <c r="AC511" s="29"/>
      <c r="AD511" s="29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</row>
    <row r="512" spans="1:91" ht="15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  <c r="AB512" s="29"/>
      <c r="AC512" s="29"/>
      <c r="AD512" s="29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</row>
    <row r="513" spans="1:91" ht="15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  <c r="AB513" s="29"/>
      <c r="AC513" s="29"/>
      <c r="AD513" s="29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</row>
    <row r="514" spans="1:91" ht="15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  <c r="AB514" s="29"/>
      <c r="AC514" s="29"/>
      <c r="AD514" s="29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</row>
    <row r="515" spans="1:91" ht="15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  <c r="AB515" s="29"/>
      <c r="AC515" s="29"/>
      <c r="AD515" s="29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</row>
    <row r="516" spans="1:91" ht="15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  <c r="AB516" s="29"/>
      <c r="AC516" s="29"/>
      <c r="AD516" s="29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</row>
    <row r="517" spans="1:91" ht="15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  <c r="AB517" s="29"/>
      <c r="AC517" s="29"/>
      <c r="AD517" s="29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</row>
    <row r="518" spans="1:91" ht="15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  <c r="AB518" s="29"/>
      <c r="AC518" s="29"/>
      <c r="AD518" s="29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</row>
    <row r="519" spans="1:91" ht="15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  <c r="AB519" s="29"/>
      <c r="AC519" s="29"/>
      <c r="AD519" s="29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</row>
    <row r="520" spans="1:91" ht="15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  <c r="AB520" s="29"/>
      <c r="AC520" s="29"/>
      <c r="AD520" s="29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</row>
    <row r="521" spans="1:91" ht="15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  <c r="AB521" s="29"/>
      <c r="AC521" s="29"/>
      <c r="AD521" s="29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</row>
    <row r="522" spans="1:91" ht="15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  <c r="AB522" s="29"/>
      <c r="AC522" s="29"/>
      <c r="AD522" s="29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</row>
    <row r="523" spans="1:91" ht="15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  <c r="AB523" s="29"/>
      <c r="AC523" s="29"/>
      <c r="AD523" s="29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</row>
    <row r="524" spans="1:91" ht="15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  <c r="AB524" s="29"/>
      <c r="AC524" s="29"/>
      <c r="AD524" s="29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</row>
    <row r="525" spans="1:91" ht="15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  <c r="AB525" s="29"/>
      <c r="AC525" s="29"/>
      <c r="AD525" s="29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</row>
    <row r="526" spans="1:91" ht="15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  <c r="AB526" s="29"/>
      <c r="AC526" s="29"/>
      <c r="AD526" s="29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</row>
    <row r="527" spans="1:91" ht="15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  <c r="AB527" s="29"/>
      <c r="AC527" s="29"/>
      <c r="AD527" s="29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</row>
    <row r="528" spans="1:91" ht="15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  <c r="AB528" s="29"/>
      <c r="AC528" s="29"/>
      <c r="AD528" s="29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</row>
    <row r="529" spans="1:91" ht="15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  <c r="AB529" s="29"/>
      <c r="AC529" s="29"/>
      <c r="AD529" s="29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</row>
    <row r="530" spans="1:91" ht="15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  <c r="AB530" s="29"/>
      <c r="AC530" s="29"/>
      <c r="AD530" s="29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</row>
    <row r="531" spans="1:91" ht="15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  <c r="AB531" s="29"/>
      <c r="AC531" s="29"/>
      <c r="AD531" s="29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</row>
    <row r="532" spans="1:91" ht="15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  <c r="AB532" s="29"/>
      <c r="AC532" s="29"/>
      <c r="AD532" s="29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</row>
    <row r="533" spans="1:91" ht="15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  <c r="AB533" s="29"/>
      <c r="AC533" s="29"/>
      <c r="AD533" s="29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</row>
    <row r="534" spans="1:91" ht="15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  <c r="AB534" s="29"/>
      <c r="AC534" s="29"/>
      <c r="AD534" s="29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</row>
    <row r="535" spans="1:91" ht="15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  <c r="AB535" s="29"/>
      <c r="AC535" s="29"/>
      <c r="AD535" s="29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</row>
    <row r="536" spans="1:91" ht="15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  <c r="AB536" s="29"/>
      <c r="AC536" s="29"/>
      <c r="AD536" s="29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</row>
    <row r="537" spans="1:91" ht="15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  <c r="AB537" s="29"/>
      <c r="AC537" s="29"/>
      <c r="AD537" s="29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</row>
    <row r="538" spans="1:91" ht="15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  <c r="AB538" s="29"/>
      <c r="AC538" s="29"/>
      <c r="AD538" s="29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</row>
    <row r="539" spans="1:91" ht="15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  <c r="AB539" s="29"/>
      <c r="AC539" s="29"/>
      <c r="AD539" s="29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</row>
    <row r="540" spans="1:91" ht="15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  <c r="AB540" s="29"/>
      <c r="AC540" s="29"/>
      <c r="AD540" s="29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</row>
    <row r="541" spans="1:91" ht="15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  <c r="AB541" s="29"/>
      <c r="AC541" s="29"/>
      <c r="AD541" s="29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</row>
    <row r="542" spans="1:91" ht="15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  <c r="AB542" s="29"/>
      <c r="AC542" s="29"/>
      <c r="AD542" s="29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</row>
    <row r="543" spans="1:91" ht="15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  <c r="AB543" s="29"/>
      <c r="AC543" s="29"/>
      <c r="AD543" s="29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</row>
    <row r="544" spans="1:91" ht="15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  <c r="AB544" s="29"/>
      <c r="AC544" s="29"/>
      <c r="AD544" s="29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</row>
    <row r="545" spans="1:91" ht="15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  <c r="AB545" s="29"/>
      <c r="AC545" s="29"/>
      <c r="AD545" s="29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</row>
    <row r="546" spans="1:91" ht="15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  <c r="AB546" s="29"/>
      <c r="AC546" s="29"/>
      <c r="AD546" s="29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</row>
    <row r="547" spans="1:91" ht="15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  <c r="AB547" s="29"/>
      <c r="AC547" s="29"/>
      <c r="AD547" s="29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</row>
    <row r="548" spans="1:91" ht="15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  <c r="AB548" s="29"/>
      <c r="AC548" s="29"/>
      <c r="AD548" s="29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</row>
    <row r="549" spans="1:91" ht="15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  <c r="AB549" s="29"/>
      <c r="AC549" s="29"/>
      <c r="AD549" s="29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</row>
    <row r="550" spans="1:91" ht="15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  <c r="AB550" s="29"/>
      <c r="AC550" s="29"/>
      <c r="AD550" s="29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</row>
    <row r="551" spans="1:91" ht="15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  <c r="AB551" s="29"/>
      <c r="AC551" s="29"/>
      <c r="AD551" s="29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</row>
    <row r="552" spans="1:91" ht="15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  <c r="AC552" s="29"/>
      <c r="AD552" s="29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</row>
    <row r="553" spans="1:91" ht="15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  <c r="AB553" s="29"/>
      <c r="AC553" s="29"/>
      <c r="AD553" s="29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</row>
    <row r="554" spans="1:91" ht="15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  <c r="AB554" s="29"/>
      <c r="AC554" s="29"/>
      <c r="AD554" s="29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</row>
    <row r="555" spans="1:91" ht="15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  <c r="AB555" s="29"/>
      <c r="AC555" s="29"/>
      <c r="AD555" s="29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</row>
    <row r="556" spans="1:91" ht="15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  <c r="AB556" s="29"/>
      <c r="AC556" s="29"/>
      <c r="AD556" s="29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</row>
    <row r="557" spans="1:91" ht="15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  <c r="AB557" s="29"/>
      <c r="AC557" s="29"/>
      <c r="AD557" s="29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</row>
    <row r="558" spans="1:91" ht="15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  <c r="AB558" s="29"/>
      <c r="AC558" s="29"/>
      <c r="AD558" s="29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</row>
    <row r="559" spans="1:91" ht="15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  <c r="AB559" s="29"/>
      <c r="AC559" s="29"/>
      <c r="AD559" s="29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</row>
    <row r="560" spans="1:91" ht="15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  <c r="AB560" s="29"/>
      <c r="AC560" s="29"/>
      <c r="AD560" s="29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</row>
    <row r="561" spans="1:91" ht="15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  <c r="AB561" s="29"/>
      <c r="AC561" s="29"/>
      <c r="AD561" s="29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</row>
    <row r="562" spans="1:91" ht="15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  <c r="AB562" s="29"/>
      <c r="AC562" s="29"/>
      <c r="AD562" s="29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</row>
    <row r="563" spans="1:91" ht="15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  <c r="AB563" s="29"/>
      <c r="AC563" s="29"/>
      <c r="AD563" s="29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</row>
    <row r="564" spans="1:91" ht="15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  <c r="AB564" s="29"/>
      <c r="AC564" s="29"/>
      <c r="AD564" s="29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</row>
    <row r="565" spans="1:91" ht="15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  <c r="AB565" s="29"/>
      <c r="AC565" s="29"/>
      <c r="AD565" s="29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</row>
    <row r="566" spans="1:91" ht="15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  <c r="AB566" s="29"/>
      <c r="AC566" s="29"/>
      <c r="AD566" s="29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</row>
    <row r="567" spans="1:91" ht="15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  <c r="AB567" s="29"/>
      <c r="AC567" s="29"/>
      <c r="AD567" s="29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</row>
    <row r="568" spans="1:91" ht="15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  <c r="AB568" s="29"/>
      <c r="AC568" s="29"/>
      <c r="AD568" s="29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</row>
    <row r="569" spans="1:91" ht="15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  <c r="AB569" s="29"/>
      <c r="AC569" s="29"/>
      <c r="AD569" s="29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</row>
    <row r="570" spans="1:91" ht="15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  <c r="AB570" s="29"/>
      <c r="AC570" s="29"/>
      <c r="AD570" s="29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</row>
    <row r="571" spans="1:91" ht="15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  <c r="AB571" s="29"/>
      <c r="AC571" s="29"/>
      <c r="AD571" s="29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</row>
    <row r="572" spans="1:91" ht="15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  <c r="AB572" s="29"/>
      <c r="AC572" s="29"/>
      <c r="AD572" s="29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</row>
    <row r="573" spans="1:91" ht="15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  <c r="AB573" s="29"/>
      <c r="AC573" s="29"/>
      <c r="AD573" s="29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</row>
    <row r="574" spans="1:91" ht="15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  <c r="AB574" s="29"/>
      <c r="AC574" s="29"/>
      <c r="AD574" s="29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</row>
    <row r="575" spans="1:91" ht="15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  <c r="AB575" s="29"/>
      <c r="AC575" s="29"/>
      <c r="AD575" s="29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</row>
    <row r="576" spans="1:91" ht="15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  <c r="AB576" s="29"/>
      <c r="AC576" s="29"/>
      <c r="AD576" s="29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</row>
    <row r="577" spans="1:91" ht="15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  <c r="AB577" s="29"/>
      <c r="AC577" s="29"/>
      <c r="AD577" s="29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</row>
    <row r="578" spans="1:91" ht="15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  <c r="AB578" s="29"/>
      <c r="AC578" s="29"/>
      <c r="AD578" s="29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</row>
    <row r="579" spans="1:91" ht="15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  <c r="AB579" s="29"/>
      <c r="AC579" s="29"/>
      <c r="AD579" s="29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</row>
    <row r="580" spans="1:91" ht="15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  <c r="AB580" s="29"/>
      <c r="AC580" s="29"/>
      <c r="AD580" s="29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</row>
    <row r="581" spans="1:91" ht="15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  <c r="AB581" s="29"/>
      <c r="AC581" s="29"/>
      <c r="AD581" s="29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</row>
    <row r="582" spans="1:91" ht="15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  <c r="AB582" s="29"/>
      <c r="AC582" s="29"/>
      <c r="AD582" s="29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</row>
    <row r="583" spans="1:91" ht="15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  <c r="AB583" s="29"/>
      <c r="AC583" s="29"/>
      <c r="AD583" s="29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</row>
    <row r="584" spans="1:91" ht="15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  <c r="AB584" s="29"/>
      <c r="AC584" s="29"/>
      <c r="AD584" s="29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</row>
    <row r="585" spans="1:91" ht="15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  <c r="AB585" s="29"/>
      <c r="AC585" s="29"/>
      <c r="AD585" s="29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</row>
    <row r="586" spans="1:91" ht="15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  <c r="AB586" s="29"/>
      <c r="AC586" s="29"/>
      <c r="AD586" s="29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</row>
    <row r="587" spans="1:91" ht="15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  <c r="AB587" s="29"/>
      <c r="AC587" s="29"/>
      <c r="AD587" s="29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</row>
    <row r="588" spans="1:91" ht="15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  <c r="AB588" s="29"/>
      <c r="AC588" s="29"/>
      <c r="AD588" s="29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</row>
    <row r="589" spans="1:91" ht="15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  <c r="AB589" s="29"/>
      <c r="AC589" s="29"/>
      <c r="AD589" s="29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</row>
    <row r="590" spans="1:91" ht="15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  <c r="AB590" s="29"/>
      <c r="AC590" s="29"/>
      <c r="AD590" s="29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</row>
    <row r="591" spans="1:91" ht="15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  <c r="AB591" s="29"/>
      <c r="AC591" s="29"/>
      <c r="AD591" s="29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</row>
    <row r="592" spans="1:91" ht="15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  <c r="AB592" s="29"/>
      <c r="AC592" s="29"/>
      <c r="AD592" s="29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</row>
    <row r="593" spans="1:91" ht="15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  <c r="AB593" s="29"/>
      <c r="AC593" s="29"/>
      <c r="AD593" s="29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</row>
    <row r="594" spans="1:91" ht="15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  <c r="AB594" s="29"/>
      <c r="AC594" s="29"/>
      <c r="AD594" s="29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</row>
    <row r="595" spans="1:91" ht="15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  <c r="AB595" s="29"/>
      <c r="AC595" s="29"/>
      <c r="AD595" s="29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</row>
    <row r="596" spans="1:91" ht="15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  <c r="AB596" s="29"/>
      <c r="AC596" s="29"/>
      <c r="AD596" s="29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</row>
    <row r="597" spans="1:91" ht="15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  <c r="AB597" s="29"/>
      <c r="AC597" s="29"/>
      <c r="AD597" s="29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</row>
    <row r="598" spans="1:91" ht="15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  <c r="AB598" s="29"/>
      <c r="AC598" s="29"/>
      <c r="AD598" s="29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</row>
    <row r="599" spans="1:91" ht="15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  <c r="AB599" s="29"/>
      <c r="AC599" s="29"/>
      <c r="AD599" s="29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</row>
    <row r="600" spans="1:91" ht="15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  <c r="AB600" s="29"/>
      <c r="AC600" s="29"/>
      <c r="AD600" s="29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</row>
    <row r="601" spans="1:91" ht="15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  <c r="AB601" s="29"/>
      <c r="AC601" s="29"/>
      <c r="AD601" s="29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</row>
    <row r="602" spans="1:91" ht="15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  <c r="AB602" s="29"/>
      <c r="AC602" s="29"/>
      <c r="AD602" s="29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</row>
    <row r="603" spans="1:91" ht="15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  <c r="AB603" s="29"/>
      <c r="AC603" s="29"/>
      <c r="AD603" s="29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</row>
    <row r="604" spans="1:91" ht="15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  <c r="AB604" s="29"/>
      <c r="AC604" s="29"/>
      <c r="AD604" s="29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</row>
    <row r="605" spans="1:91" ht="15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  <c r="AB605" s="29"/>
      <c r="AC605" s="29"/>
      <c r="AD605" s="29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</row>
    <row r="606" spans="1:91" ht="15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  <c r="AB606" s="29"/>
      <c r="AC606" s="29"/>
      <c r="AD606" s="29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</row>
    <row r="607" spans="1:91" ht="15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  <c r="AB607" s="29"/>
      <c r="AC607" s="29"/>
      <c r="AD607" s="29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</row>
    <row r="608" spans="1:91" ht="15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  <c r="AB608" s="29"/>
      <c r="AC608" s="29"/>
      <c r="AD608" s="29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</row>
    <row r="609" spans="1:91" ht="15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  <c r="AB609" s="29"/>
      <c r="AC609" s="29"/>
      <c r="AD609" s="29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</row>
    <row r="610" spans="1:91" ht="15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  <c r="AB610" s="29"/>
      <c r="AC610" s="29"/>
      <c r="AD610" s="29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</row>
    <row r="611" spans="1:91" ht="15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  <c r="AB611" s="29"/>
      <c r="AC611" s="29"/>
      <c r="AD611" s="29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</row>
    <row r="612" spans="1:91" ht="15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  <c r="AB612" s="29"/>
      <c r="AC612" s="29"/>
      <c r="AD612" s="29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</row>
    <row r="613" spans="1:91" ht="15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  <c r="AB613" s="29"/>
      <c r="AC613" s="29"/>
      <c r="AD613" s="29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</row>
    <row r="614" spans="1:91" ht="15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  <c r="AB614" s="29"/>
      <c r="AC614" s="29"/>
      <c r="AD614" s="29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</row>
    <row r="615" spans="1:91" ht="15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  <c r="AB615" s="29"/>
      <c r="AC615" s="29"/>
      <c r="AD615" s="29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</row>
    <row r="616" spans="1:91" ht="15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  <c r="AB616" s="29"/>
      <c r="AC616" s="29"/>
      <c r="AD616" s="29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</row>
    <row r="617" spans="1:91" ht="15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  <c r="AB617" s="29"/>
      <c r="AC617" s="29"/>
      <c r="AD617" s="29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</row>
    <row r="618" spans="1:91" ht="15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  <c r="AB618" s="29"/>
      <c r="AC618" s="29"/>
      <c r="AD618" s="29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</row>
    <row r="619" spans="1:91" ht="15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  <c r="AB619" s="29"/>
      <c r="AC619" s="29"/>
      <c r="AD619" s="29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</row>
    <row r="620" spans="1:91" ht="15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  <c r="AB620" s="29"/>
      <c r="AC620" s="29"/>
      <c r="AD620" s="29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</row>
    <row r="621" spans="1:91" ht="15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  <c r="AB621" s="29"/>
      <c r="AC621" s="29"/>
      <c r="AD621" s="29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</row>
    <row r="622" spans="1:91" ht="15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  <c r="AB622" s="29"/>
      <c r="AC622" s="29"/>
      <c r="AD622" s="29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</row>
    <row r="623" spans="1:91" ht="15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  <c r="AB623" s="29"/>
      <c r="AC623" s="29"/>
      <c r="AD623" s="29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</row>
    <row r="624" spans="1:91" ht="15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  <c r="AB624" s="29"/>
      <c r="AC624" s="29"/>
      <c r="AD624" s="29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</row>
    <row r="625" spans="1:91" ht="15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  <c r="AB625" s="29"/>
      <c r="AC625" s="29"/>
      <c r="AD625" s="29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</row>
    <row r="626" spans="1:91" ht="15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  <c r="AB626" s="29"/>
      <c r="AC626" s="29"/>
      <c r="AD626" s="29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</row>
    <row r="627" spans="1:91" ht="15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  <c r="AB627" s="29"/>
      <c r="AC627" s="29"/>
      <c r="AD627" s="29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</row>
    <row r="628" spans="1:91" ht="15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  <c r="AB628" s="29"/>
      <c r="AC628" s="29"/>
      <c r="AD628" s="29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</row>
    <row r="629" spans="1:91" ht="15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  <c r="AB629" s="29"/>
      <c r="AC629" s="29"/>
      <c r="AD629" s="29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</row>
    <row r="630" spans="1:91" ht="15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  <c r="AB630" s="29"/>
      <c r="AC630" s="29"/>
      <c r="AD630" s="29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</row>
    <row r="631" spans="1:91" ht="15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  <c r="AB631" s="29"/>
      <c r="AC631" s="29"/>
      <c r="AD631" s="29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</row>
    <row r="632" spans="1:91" ht="15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  <c r="AB632" s="29"/>
      <c r="AC632" s="29"/>
      <c r="AD632" s="29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</row>
    <row r="633" spans="1:91" ht="15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  <c r="AB633" s="29"/>
      <c r="AC633" s="29"/>
      <c r="AD633" s="29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</row>
    <row r="634" spans="1:91" ht="15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  <c r="AB634" s="29"/>
      <c r="AC634" s="29"/>
      <c r="AD634" s="29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</row>
    <row r="635" spans="1:91" ht="15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  <c r="AB635" s="29"/>
      <c r="AC635" s="29"/>
      <c r="AD635" s="29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</row>
    <row r="636" spans="1:91" ht="15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  <c r="AB636" s="29"/>
      <c r="AC636" s="29"/>
      <c r="AD636" s="29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</row>
    <row r="637" spans="1:91" ht="15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  <c r="AB637" s="29"/>
      <c r="AC637" s="29"/>
      <c r="AD637" s="29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</row>
    <row r="638" spans="1:91" ht="15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  <c r="AB638" s="29"/>
      <c r="AC638" s="29"/>
      <c r="AD638" s="29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</row>
    <row r="639" spans="1:91" ht="15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  <c r="AB639" s="29"/>
      <c r="AC639" s="29"/>
      <c r="AD639" s="29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</row>
    <row r="640" spans="1:91" ht="15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  <c r="AB640" s="29"/>
      <c r="AC640" s="29"/>
      <c r="AD640" s="29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</row>
    <row r="641" spans="1:91" ht="15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  <c r="AB641" s="29"/>
      <c r="AC641" s="29"/>
      <c r="AD641" s="29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</row>
    <row r="642" spans="1:91" ht="15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  <c r="AB642" s="29"/>
      <c r="AC642" s="29"/>
      <c r="AD642" s="29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</row>
    <row r="643" spans="1:91" ht="15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  <c r="AB643" s="29"/>
      <c r="AC643" s="29"/>
      <c r="AD643" s="29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</row>
    <row r="644" spans="1:91" ht="15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  <c r="AB644" s="29"/>
      <c r="AC644" s="29"/>
      <c r="AD644" s="29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</row>
    <row r="645" spans="1:91" ht="15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  <c r="AB645" s="29"/>
      <c r="AC645" s="29"/>
      <c r="AD645" s="29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</row>
    <row r="646" spans="1:91" ht="15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  <c r="AB646" s="29"/>
      <c r="AC646" s="29"/>
      <c r="AD646" s="29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</row>
    <row r="647" spans="1:91" ht="15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  <c r="AB647" s="29"/>
      <c r="AC647" s="29"/>
      <c r="AD647" s="29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</row>
    <row r="648" spans="1:91" ht="15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  <c r="AB648" s="29"/>
      <c r="AC648" s="29"/>
      <c r="AD648" s="29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</row>
    <row r="649" spans="1:91" ht="15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  <c r="AB649" s="29"/>
      <c r="AC649" s="29"/>
      <c r="AD649" s="29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</row>
    <row r="650" spans="1:91" ht="15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  <c r="AB650" s="29"/>
      <c r="AC650" s="29"/>
      <c r="AD650" s="29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</row>
    <row r="651" spans="1:91" ht="15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  <c r="AB651" s="29"/>
      <c r="AC651" s="29"/>
      <c r="AD651" s="29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</row>
    <row r="652" spans="1:91" ht="15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  <c r="AB652" s="29"/>
      <c r="AC652" s="29"/>
      <c r="AD652" s="29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</row>
    <row r="653" spans="1:91" ht="15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  <c r="AB653" s="29"/>
      <c r="AC653" s="29"/>
      <c r="AD653" s="29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</row>
    <row r="654" spans="1:91" ht="15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  <c r="AB654" s="29"/>
      <c r="AC654" s="29"/>
      <c r="AD654" s="29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</row>
    <row r="655" spans="1:91" ht="15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  <c r="AB655" s="29"/>
      <c r="AC655" s="29"/>
      <c r="AD655" s="29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</row>
    <row r="656" spans="1:91" ht="15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  <c r="AB656" s="29"/>
      <c r="AC656" s="29"/>
      <c r="AD656" s="29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</row>
    <row r="657" spans="1:91" ht="15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  <c r="AB657" s="29"/>
      <c r="AC657" s="29"/>
      <c r="AD657" s="29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</row>
    <row r="658" spans="1:91" ht="15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  <c r="AB658" s="29"/>
      <c r="AC658" s="29"/>
      <c r="AD658" s="29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</row>
    <row r="659" spans="1:91" ht="15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  <c r="AB659" s="29"/>
      <c r="AC659" s="29"/>
      <c r="AD659" s="29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</row>
    <row r="660" spans="1:91" ht="15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  <c r="AB660" s="29"/>
      <c r="AC660" s="29"/>
      <c r="AD660" s="29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</row>
    <row r="661" spans="1:91" ht="15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  <c r="AB661" s="29"/>
      <c r="AC661" s="29"/>
      <c r="AD661" s="29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</row>
    <row r="662" spans="1:91" ht="15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  <c r="AB662" s="29"/>
      <c r="AC662" s="29"/>
      <c r="AD662" s="29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</row>
    <row r="663" spans="1:91" ht="15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  <c r="AB663" s="29"/>
      <c r="AC663" s="29"/>
      <c r="AD663" s="29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</row>
    <row r="664" spans="1:91" ht="15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  <c r="AB664" s="29"/>
      <c r="AC664" s="29"/>
      <c r="AD664" s="29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</row>
    <row r="665" spans="1:91" ht="15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  <c r="AB665" s="29"/>
      <c r="AC665" s="29"/>
      <c r="AD665" s="29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</row>
    <row r="666" spans="1:91" ht="15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  <c r="AB666" s="29"/>
      <c r="AC666" s="29"/>
      <c r="AD666" s="29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</row>
    <row r="667" spans="1:91" ht="15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  <c r="AB667" s="29"/>
      <c r="AC667" s="29"/>
      <c r="AD667" s="29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</row>
    <row r="668" spans="1:91" ht="15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  <c r="AB668" s="29"/>
      <c r="AC668" s="29"/>
      <c r="AD668" s="29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</row>
    <row r="669" spans="1:91" ht="15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  <c r="AB669" s="29"/>
      <c r="AC669" s="29"/>
      <c r="AD669" s="29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</row>
    <row r="670" spans="1:91" ht="15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  <c r="AB670" s="29"/>
      <c r="AC670" s="29"/>
      <c r="AD670" s="29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</row>
    <row r="671" spans="1:91" ht="15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  <c r="AB671" s="29"/>
      <c r="AC671" s="29"/>
      <c r="AD671" s="29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</row>
    <row r="672" spans="1:91" ht="15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  <c r="AB672" s="29"/>
      <c r="AC672" s="29"/>
      <c r="AD672" s="29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</row>
    <row r="673" spans="1:91" ht="15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  <c r="AB673" s="29"/>
      <c r="AC673" s="29"/>
      <c r="AD673" s="29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</row>
    <row r="674" spans="1:91" ht="15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  <c r="AB674" s="29"/>
      <c r="AC674" s="29"/>
      <c r="AD674" s="29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</row>
    <row r="675" spans="1:91" ht="15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  <c r="AB675" s="29"/>
      <c r="AC675" s="29"/>
      <c r="AD675" s="29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</row>
    <row r="676" spans="1:91" ht="15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  <c r="AB676" s="29"/>
      <c r="AC676" s="29"/>
      <c r="AD676" s="29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</row>
    <row r="677" spans="1:91" ht="15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  <c r="AB677" s="29"/>
      <c r="AC677" s="29"/>
      <c r="AD677" s="29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</row>
    <row r="678" spans="1:91" ht="15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  <c r="AB678" s="29"/>
      <c r="AC678" s="29"/>
      <c r="AD678" s="29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</row>
    <row r="679" spans="1:91" ht="15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  <c r="AB679" s="29"/>
      <c r="AC679" s="29"/>
      <c r="AD679" s="29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</row>
    <row r="680" spans="1:91" ht="15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  <c r="AB680" s="29"/>
      <c r="AC680" s="29"/>
      <c r="AD680" s="29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</row>
    <row r="681" spans="1:91" ht="15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  <c r="AB681" s="29"/>
      <c r="AC681" s="29"/>
      <c r="AD681" s="29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</row>
    <row r="682" spans="1:91" ht="15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  <c r="AB682" s="29"/>
      <c r="AC682" s="29"/>
      <c r="AD682" s="29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</row>
    <row r="683" spans="1:91" ht="15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  <c r="AB683" s="29"/>
      <c r="AC683" s="29"/>
      <c r="AD683" s="29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</row>
    <row r="684" spans="1:91" ht="15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  <c r="AB684" s="29"/>
      <c r="AC684" s="29"/>
      <c r="AD684" s="29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</row>
    <row r="685" spans="1:91" ht="15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  <c r="AB685" s="29"/>
      <c r="AC685" s="29"/>
      <c r="AD685" s="29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</row>
    <row r="686" spans="1:91" ht="15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  <c r="AB686" s="29"/>
      <c r="AC686" s="29"/>
      <c r="AD686" s="29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  <c r="CK686" s="2"/>
      <c r="CL686" s="2"/>
      <c r="CM686" s="2"/>
    </row>
    <row r="687" spans="1:91" ht="15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  <c r="AB687" s="29"/>
      <c r="AC687" s="29"/>
      <c r="AD687" s="29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  <c r="CK687" s="2"/>
      <c r="CL687" s="2"/>
      <c r="CM687" s="2"/>
    </row>
    <row r="688" spans="1:91" ht="15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  <c r="AB688" s="29"/>
      <c r="AC688" s="29"/>
      <c r="AD688" s="29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  <c r="CK688" s="2"/>
      <c r="CL688" s="2"/>
      <c r="CM688" s="2"/>
    </row>
    <row r="689" spans="1:91" ht="15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  <c r="AB689" s="29"/>
      <c r="AC689" s="29"/>
      <c r="AD689" s="29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  <c r="CK689" s="2"/>
      <c r="CL689" s="2"/>
      <c r="CM689" s="2"/>
    </row>
    <row r="690" spans="1:91" ht="15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  <c r="AB690" s="29"/>
      <c r="AC690" s="29"/>
      <c r="AD690" s="29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</row>
    <row r="691" spans="1:91" ht="15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  <c r="AB691" s="29"/>
      <c r="AC691" s="29"/>
      <c r="AD691" s="29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</row>
    <row r="692" spans="1:91" ht="15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  <c r="AB692" s="29"/>
      <c r="AC692" s="29"/>
      <c r="AD692" s="29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</row>
    <row r="693" spans="1:91" ht="15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  <c r="AB693" s="29"/>
      <c r="AC693" s="29"/>
      <c r="AD693" s="29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</row>
    <row r="694" spans="1:91" ht="15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  <c r="AB694" s="29"/>
      <c r="AC694" s="29"/>
      <c r="AD694" s="29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</row>
    <row r="695" spans="1:91" ht="15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  <c r="AB695" s="29"/>
      <c r="AC695" s="29"/>
      <c r="AD695" s="29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</row>
    <row r="696" spans="1:91" ht="15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  <c r="AB696" s="29"/>
      <c r="AC696" s="29"/>
      <c r="AD696" s="29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</row>
    <row r="697" spans="1:91" ht="15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  <c r="AB697" s="29"/>
      <c r="AC697" s="29"/>
      <c r="AD697" s="29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</row>
    <row r="698" spans="1:91" ht="15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  <c r="AB698" s="29"/>
      <c r="AC698" s="29"/>
      <c r="AD698" s="29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</row>
    <row r="699" spans="1:91" ht="15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  <c r="AB699" s="29"/>
      <c r="AC699" s="29"/>
      <c r="AD699" s="29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</row>
    <row r="700" spans="1:91" ht="15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  <c r="AB700" s="29"/>
      <c r="AC700" s="29"/>
      <c r="AD700" s="29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</row>
    <row r="701" spans="1:91" ht="15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  <c r="AB701" s="29"/>
      <c r="AC701" s="29"/>
      <c r="AD701" s="29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</row>
    <row r="702" spans="1:91" ht="15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  <c r="AB702" s="29"/>
      <c r="AC702" s="29"/>
      <c r="AD702" s="29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</row>
    <row r="703" spans="1:91" ht="15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  <c r="AB703" s="29"/>
      <c r="AC703" s="29"/>
      <c r="AD703" s="29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</row>
    <row r="704" spans="1:91" ht="15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  <c r="AB704" s="29"/>
      <c r="AC704" s="29"/>
      <c r="AD704" s="29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</row>
    <row r="705" spans="1:91" ht="15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  <c r="AB705" s="29"/>
      <c r="AC705" s="29"/>
      <c r="AD705" s="29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</row>
    <row r="706" spans="1:91" ht="15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  <c r="AB706" s="29"/>
      <c r="AC706" s="29"/>
      <c r="AD706" s="29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</row>
    <row r="707" spans="1:91" ht="15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  <c r="AB707" s="29"/>
      <c r="AC707" s="29"/>
      <c r="AD707" s="29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</row>
    <row r="708" spans="1:91" ht="15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  <c r="AB708" s="29"/>
      <c r="AC708" s="29"/>
      <c r="AD708" s="29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</row>
    <row r="709" spans="1:91" ht="15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  <c r="AB709" s="29"/>
      <c r="AC709" s="29"/>
      <c r="AD709" s="29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</row>
    <row r="710" spans="1:91" ht="15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  <c r="AB710" s="29"/>
      <c r="AC710" s="29"/>
      <c r="AD710" s="29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  <c r="CK710" s="2"/>
      <c r="CL710" s="2"/>
      <c r="CM710" s="2"/>
    </row>
    <row r="711" spans="1:91" ht="15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  <c r="AB711" s="29"/>
      <c r="AC711" s="29"/>
      <c r="AD711" s="29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  <c r="CK711" s="2"/>
      <c r="CL711" s="2"/>
      <c r="CM711" s="2"/>
    </row>
    <row r="712" spans="1:91" ht="15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  <c r="AB712" s="29"/>
      <c r="AC712" s="29"/>
      <c r="AD712" s="29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  <c r="CK712" s="2"/>
      <c r="CL712" s="2"/>
      <c r="CM712" s="2"/>
    </row>
    <row r="713" spans="1:91" ht="15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  <c r="AB713" s="29"/>
      <c r="AC713" s="29"/>
      <c r="AD713" s="29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  <c r="CK713" s="2"/>
      <c r="CL713" s="2"/>
      <c r="CM713" s="2"/>
    </row>
    <row r="714" spans="1:91" ht="15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  <c r="AB714" s="29"/>
      <c r="AC714" s="29"/>
      <c r="AD714" s="29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</row>
    <row r="715" spans="1:91" ht="15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  <c r="AB715" s="29"/>
      <c r="AC715" s="29"/>
      <c r="AD715" s="29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</row>
    <row r="716" spans="1:91" ht="15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  <c r="AB716" s="29"/>
      <c r="AC716" s="29"/>
      <c r="AD716" s="29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</row>
    <row r="717" spans="1:91" ht="15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  <c r="AB717" s="29"/>
      <c r="AC717" s="29"/>
      <c r="AD717" s="29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</row>
    <row r="718" spans="1:91" ht="15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  <c r="AB718" s="29"/>
      <c r="AC718" s="29"/>
      <c r="AD718" s="29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</row>
    <row r="719" spans="1:91" ht="15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  <c r="AB719" s="29"/>
      <c r="AC719" s="29"/>
      <c r="AD719" s="29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</row>
    <row r="720" spans="1:91" ht="15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  <c r="AB720" s="29"/>
      <c r="AC720" s="29"/>
      <c r="AD720" s="29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</row>
    <row r="721" spans="1:91" ht="15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  <c r="AB721" s="29"/>
      <c r="AC721" s="29"/>
      <c r="AD721" s="29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</row>
    <row r="722" spans="1:91" ht="15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  <c r="AB722" s="29"/>
      <c r="AC722" s="29"/>
      <c r="AD722" s="29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</row>
    <row r="723" spans="1:91" ht="15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  <c r="AB723" s="29"/>
      <c r="AC723" s="29"/>
      <c r="AD723" s="29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</row>
    <row r="724" spans="1:91" ht="15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  <c r="AB724" s="29"/>
      <c r="AC724" s="29"/>
      <c r="AD724" s="29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</row>
    <row r="725" spans="1:91" ht="15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  <c r="AB725" s="29"/>
      <c r="AC725" s="29"/>
      <c r="AD725" s="29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</row>
    <row r="726" spans="1:91" ht="15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  <c r="AB726" s="29"/>
      <c r="AC726" s="29"/>
      <c r="AD726" s="29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</row>
    <row r="727" spans="1:91" ht="15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  <c r="AB727" s="29"/>
      <c r="AC727" s="29"/>
      <c r="AD727" s="29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</row>
    <row r="728" spans="1:91" ht="15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  <c r="AB728" s="29"/>
      <c r="AC728" s="29"/>
      <c r="AD728" s="29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</row>
    <row r="729" spans="1:91" ht="15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  <c r="AB729" s="29"/>
      <c r="AC729" s="29"/>
      <c r="AD729" s="29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</row>
    <row r="730" spans="1:91" ht="15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  <c r="AB730" s="29"/>
      <c r="AC730" s="29"/>
      <c r="AD730" s="29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</row>
    <row r="731" spans="1:91" ht="15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  <c r="AB731" s="29"/>
      <c r="AC731" s="29"/>
      <c r="AD731" s="29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</row>
    <row r="732" spans="1:91" ht="15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  <c r="AB732" s="29"/>
      <c r="AC732" s="29"/>
      <c r="AD732" s="29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</row>
    <row r="733" spans="1:91" ht="15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  <c r="AB733" s="29"/>
      <c r="AC733" s="29"/>
      <c r="AD733" s="29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</row>
    <row r="734" spans="1:91" ht="15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  <c r="AB734" s="29"/>
      <c r="AC734" s="29"/>
      <c r="AD734" s="29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</row>
    <row r="735" spans="1:91" ht="15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  <c r="AB735" s="29"/>
      <c r="AC735" s="29"/>
      <c r="AD735" s="29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</row>
    <row r="736" spans="1:91" ht="15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  <c r="AB736" s="29"/>
      <c r="AC736" s="29"/>
      <c r="AD736" s="29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</row>
    <row r="737" spans="1:91" ht="15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  <c r="AB737" s="29"/>
      <c r="AC737" s="29"/>
      <c r="AD737" s="29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</row>
    <row r="738" spans="1:91" ht="15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  <c r="AB738" s="29"/>
      <c r="AC738" s="29"/>
      <c r="AD738" s="29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</row>
    <row r="739" spans="1:91" ht="15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  <c r="AB739" s="29"/>
      <c r="AC739" s="29"/>
      <c r="AD739" s="29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</row>
    <row r="740" spans="1:91" ht="15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  <c r="AB740" s="29"/>
      <c r="AC740" s="29"/>
      <c r="AD740" s="29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</row>
    <row r="741" spans="1:91" ht="15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  <c r="AB741" s="29"/>
      <c r="AC741" s="29"/>
      <c r="AD741" s="29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</row>
    <row r="742" spans="1:91" ht="15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  <c r="AB742" s="29"/>
      <c r="AC742" s="29"/>
      <c r="AD742" s="29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</row>
    <row r="743" spans="1:91" ht="15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  <c r="AB743" s="29"/>
      <c r="AC743" s="29"/>
      <c r="AD743" s="29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</row>
    <row r="744" spans="1:91" ht="15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  <c r="AB744" s="29"/>
      <c r="AC744" s="29"/>
      <c r="AD744" s="29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</row>
    <row r="745" spans="1:91" ht="15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  <c r="AB745" s="29"/>
      <c r="AC745" s="29"/>
      <c r="AD745" s="29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</row>
    <row r="746" spans="1:91" ht="15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  <c r="AB746" s="29"/>
      <c r="AC746" s="29"/>
      <c r="AD746" s="29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</row>
    <row r="747" spans="1:91" ht="15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  <c r="AB747" s="29"/>
      <c r="AC747" s="29"/>
      <c r="AD747" s="29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</row>
    <row r="748" spans="1:91" ht="15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  <c r="AB748" s="29"/>
      <c r="AC748" s="29"/>
      <c r="AD748" s="29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</row>
    <row r="749" spans="1:91" ht="15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  <c r="AB749" s="29"/>
      <c r="AC749" s="29"/>
      <c r="AD749" s="29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</row>
    <row r="750" spans="1:91" ht="15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  <c r="AB750" s="29"/>
      <c r="AC750" s="29"/>
      <c r="AD750" s="29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</row>
    <row r="751" spans="1:91" ht="15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  <c r="AB751" s="29"/>
      <c r="AC751" s="29"/>
      <c r="AD751" s="29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</row>
    <row r="752" spans="1:91" ht="15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  <c r="AB752" s="29"/>
      <c r="AC752" s="29"/>
      <c r="AD752" s="29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</row>
    <row r="753" spans="1:91" ht="15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  <c r="AB753" s="29"/>
      <c r="AC753" s="29"/>
      <c r="AD753" s="29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</row>
    <row r="754" spans="1:91" ht="15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  <c r="AB754" s="29"/>
      <c r="AC754" s="29"/>
      <c r="AD754" s="29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</row>
    <row r="755" spans="1:91" ht="15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  <c r="AB755" s="29"/>
      <c r="AC755" s="29"/>
      <c r="AD755" s="29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</row>
    <row r="756" spans="1:91" ht="15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  <c r="AB756" s="29"/>
      <c r="AC756" s="29"/>
      <c r="AD756" s="29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</row>
    <row r="757" spans="1:91" ht="15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  <c r="AB757" s="29"/>
      <c r="AC757" s="29"/>
      <c r="AD757" s="29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</row>
    <row r="758" spans="1:91" ht="15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  <c r="AB758" s="29"/>
      <c r="AC758" s="29"/>
      <c r="AD758" s="29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</row>
    <row r="759" spans="1:91" ht="15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  <c r="AB759" s="29"/>
      <c r="AC759" s="29"/>
      <c r="AD759" s="29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</row>
    <row r="760" spans="1:91" ht="15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  <c r="AB760" s="29"/>
      <c r="AC760" s="29"/>
      <c r="AD760" s="29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</row>
    <row r="761" spans="1:91" ht="15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  <c r="AB761" s="29"/>
      <c r="AC761" s="29"/>
      <c r="AD761" s="29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</row>
    <row r="762" spans="1:91" ht="15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  <c r="AB762" s="29"/>
      <c r="AC762" s="29"/>
      <c r="AD762" s="29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</row>
    <row r="763" spans="1:91" ht="15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  <c r="AB763" s="29"/>
      <c r="AC763" s="29"/>
      <c r="AD763" s="29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</row>
    <row r="764" spans="1:91" ht="15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  <c r="AB764" s="29"/>
      <c r="AC764" s="29"/>
      <c r="AD764" s="29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</row>
    <row r="765" spans="1:91" ht="15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  <c r="AB765" s="29"/>
      <c r="AC765" s="29"/>
      <c r="AD765" s="29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</row>
    <row r="766" spans="1:91" ht="15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  <c r="AB766" s="29"/>
      <c r="AC766" s="29"/>
      <c r="AD766" s="29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</row>
    <row r="767" spans="1:91" ht="15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  <c r="AB767" s="29"/>
      <c r="AC767" s="29"/>
      <c r="AD767" s="29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</row>
    <row r="768" spans="1:91" ht="15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  <c r="AB768" s="29"/>
      <c r="AC768" s="29"/>
      <c r="AD768" s="29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</row>
    <row r="769" spans="1:91" ht="15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  <c r="AB769" s="29"/>
      <c r="AC769" s="29"/>
      <c r="AD769" s="29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</row>
    <row r="770" spans="1:91" ht="15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  <c r="AB770" s="29"/>
      <c r="AC770" s="29"/>
      <c r="AD770" s="29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</row>
    <row r="771" spans="1:91" ht="15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  <c r="AB771" s="29"/>
      <c r="AC771" s="29"/>
      <c r="AD771" s="29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</row>
    <row r="772" spans="1:91" ht="15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  <c r="AB772" s="29"/>
      <c r="AC772" s="29"/>
      <c r="AD772" s="29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</row>
    <row r="773" spans="1:91" ht="15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  <c r="AB773" s="29"/>
      <c r="AC773" s="29"/>
      <c r="AD773" s="29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</row>
    <row r="774" spans="1:91" ht="15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  <c r="AB774" s="29"/>
      <c r="AC774" s="29"/>
      <c r="AD774" s="29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</row>
    <row r="775" spans="1:91" ht="15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  <c r="AB775" s="29"/>
      <c r="AC775" s="29"/>
      <c r="AD775" s="29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</row>
    <row r="776" spans="1:91" ht="15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  <c r="AB776" s="29"/>
      <c r="AC776" s="29"/>
      <c r="AD776" s="29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</row>
    <row r="777" spans="1:91" ht="15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  <c r="AB777" s="29"/>
      <c r="AC777" s="29"/>
      <c r="AD777" s="29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</row>
    <row r="778" spans="1:91" ht="15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  <c r="AB778" s="29"/>
      <c r="AC778" s="29"/>
      <c r="AD778" s="29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</row>
    <row r="779" spans="1:91" ht="15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  <c r="AB779" s="29"/>
      <c r="AC779" s="29"/>
      <c r="AD779" s="29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</row>
    <row r="780" spans="1:91" ht="15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  <c r="AB780" s="29"/>
      <c r="AC780" s="29"/>
      <c r="AD780" s="29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</row>
    <row r="781" spans="1:91" ht="15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  <c r="AB781" s="29"/>
      <c r="AC781" s="29"/>
      <c r="AD781" s="29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</row>
    <row r="782" spans="1:91" ht="15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  <c r="AB782" s="29"/>
      <c r="AC782" s="29"/>
      <c r="AD782" s="29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</row>
    <row r="783" spans="1:91" ht="15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  <c r="AB783" s="29"/>
      <c r="AC783" s="29"/>
      <c r="AD783" s="29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</row>
    <row r="784" spans="1:91" ht="15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  <c r="AB784" s="29"/>
      <c r="AC784" s="29"/>
      <c r="AD784" s="29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</row>
    <row r="785" spans="1:91" ht="15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  <c r="AB785" s="29"/>
      <c r="AC785" s="29"/>
      <c r="AD785" s="29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</row>
    <row r="786" spans="1:91" ht="15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  <c r="AB786" s="29"/>
      <c r="AC786" s="29"/>
      <c r="AD786" s="29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</row>
    <row r="787" spans="1:91" ht="15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  <c r="AB787" s="29"/>
      <c r="AC787" s="29"/>
      <c r="AD787" s="29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</row>
    <row r="788" spans="1:91" ht="15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  <c r="AB788" s="29"/>
      <c r="AC788" s="29"/>
      <c r="AD788" s="29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</row>
    <row r="789" spans="1:91" ht="15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  <c r="AB789" s="29"/>
      <c r="AC789" s="29"/>
      <c r="AD789" s="29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</row>
    <row r="790" spans="1:91" ht="15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  <c r="AB790" s="29"/>
      <c r="AC790" s="29"/>
      <c r="AD790" s="29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</row>
    <row r="791" spans="1:91" ht="15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  <c r="AB791" s="29"/>
      <c r="AC791" s="29"/>
      <c r="AD791" s="29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</row>
    <row r="792" spans="1:91" ht="15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  <c r="AB792" s="29"/>
      <c r="AC792" s="29"/>
      <c r="AD792" s="29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</row>
    <row r="793" spans="1:91" ht="15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  <c r="AB793" s="29"/>
      <c r="AC793" s="29"/>
      <c r="AD793" s="29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</row>
    <row r="794" spans="1:91" ht="15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  <c r="AB794" s="29"/>
      <c r="AC794" s="29"/>
      <c r="AD794" s="29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</row>
    <row r="795" spans="1:91" ht="15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  <c r="AB795" s="29"/>
      <c r="AC795" s="29"/>
      <c r="AD795" s="29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</row>
    <row r="796" spans="1:91" ht="15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  <c r="AB796" s="29"/>
      <c r="AC796" s="29"/>
      <c r="AD796" s="29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</row>
    <row r="797" spans="1:91" ht="15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  <c r="AB797" s="29"/>
      <c r="AC797" s="29"/>
      <c r="AD797" s="29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</row>
    <row r="798" spans="1:91" ht="15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  <c r="AB798" s="29"/>
      <c r="AC798" s="29"/>
      <c r="AD798" s="29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</row>
    <row r="799" spans="1:91" ht="15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  <c r="AB799" s="29"/>
      <c r="AC799" s="29"/>
      <c r="AD799" s="29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</row>
    <row r="800" spans="1:91" ht="15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  <c r="AB800" s="29"/>
      <c r="AC800" s="29"/>
      <c r="AD800" s="29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</row>
    <row r="801" spans="1:91" ht="15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  <c r="AB801" s="29"/>
      <c r="AC801" s="29"/>
      <c r="AD801" s="29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</row>
    <row r="802" spans="1:91" ht="15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  <c r="AB802" s="29"/>
      <c r="AC802" s="29"/>
      <c r="AD802" s="29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</row>
    <row r="803" spans="1:91" ht="15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  <c r="AB803" s="29"/>
      <c r="AC803" s="29"/>
      <c r="AD803" s="29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</row>
    <row r="804" spans="1:91" ht="15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  <c r="AB804" s="29"/>
      <c r="AC804" s="29"/>
      <c r="AD804" s="29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</row>
    <row r="805" spans="1:91" ht="15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  <c r="AB805" s="29"/>
      <c r="AC805" s="29"/>
      <c r="AD805" s="29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</row>
    <row r="806" spans="1:91" ht="15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  <c r="AB806" s="29"/>
      <c r="AC806" s="29"/>
      <c r="AD806" s="29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</row>
    <row r="807" spans="1:91" ht="15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  <c r="AB807" s="29"/>
      <c r="AC807" s="29"/>
      <c r="AD807" s="29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</row>
    <row r="808" spans="1:91" ht="15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  <c r="AB808" s="29"/>
      <c r="AC808" s="29"/>
      <c r="AD808" s="29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</row>
    <row r="809" spans="1:91" ht="15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  <c r="AB809" s="29"/>
      <c r="AC809" s="29"/>
      <c r="AD809" s="29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</row>
    <row r="810" spans="1:91" ht="15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  <c r="AB810" s="29"/>
      <c r="AC810" s="29"/>
      <c r="AD810" s="29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</row>
    <row r="811" spans="1:91" ht="15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  <c r="AB811" s="29"/>
      <c r="AC811" s="29"/>
      <c r="AD811" s="29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</row>
    <row r="812" spans="1:91" ht="15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  <c r="AB812" s="29"/>
      <c r="AC812" s="29"/>
      <c r="AD812" s="29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</row>
    <row r="813" spans="1:91" ht="15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  <c r="AA813" s="29"/>
      <c r="AB813" s="29"/>
      <c r="AC813" s="29"/>
      <c r="AD813" s="29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</row>
    <row r="814" spans="1:91" ht="15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  <c r="AB814" s="29"/>
      <c r="AC814" s="29"/>
      <c r="AD814" s="29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</row>
    <row r="815" spans="1:91" ht="15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  <c r="AB815" s="29"/>
      <c r="AC815" s="29"/>
      <c r="AD815" s="29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</row>
    <row r="816" spans="1:91" ht="15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  <c r="AB816" s="29"/>
      <c r="AC816" s="29"/>
      <c r="AD816" s="29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</row>
    <row r="817" spans="1:91" ht="15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  <c r="AB817" s="29"/>
      <c r="AC817" s="29"/>
      <c r="AD817" s="29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</row>
    <row r="818" spans="1:91" ht="15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  <c r="AB818" s="29"/>
      <c r="AC818" s="29"/>
      <c r="AD818" s="29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</row>
    <row r="819" spans="1:91" ht="15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  <c r="AB819" s="29"/>
      <c r="AC819" s="29"/>
      <c r="AD819" s="29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</row>
    <row r="820" spans="1:91" ht="15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  <c r="AB820" s="29"/>
      <c r="AC820" s="29"/>
      <c r="AD820" s="29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</row>
    <row r="821" spans="1:91" ht="15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  <c r="AB821" s="29"/>
      <c r="AC821" s="29"/>
      <c r="AD821" s="29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</row>
    <row r="822" spans="1:91" ht="15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  <c r="AB822" s="29"/>
      <c r="AC822" s="29"/>
      <c r="AD822" s="29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</row>
    <row r="823" spans="1:91" ht="15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  <c r="AB823" s="29"/>
      <c r="AC823" s="29"/>
      <c r="AD823" s="29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</row>
    <row r="824" spans="1:91" ht="15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  <c r="AB824" s="29"/>
      <c r="AC824" s="29"/>
      <c r="AD824" s="29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</row>
    <row r="825" spans="1:91" ht="15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  <c r="AA825" s="29"/>
      <c r="AB825" s="29"/>
      <c r="AC825" s="29"/>
      <c r="AD825" s="29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</row>
    <row r="826" spans="1:91" ht="15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  <c r="AB826" s="29"/>
      <c r="AC826" s="29"/>
      <c r="AD826" s="29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</row>
    <row r="827" spans="1:91" ht="15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  <c r="AA827" s="29"/>
      <c r="AB827" s="29"/>
      <c r="AC827" s="29"/>
      <c r="AD827" s="29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</row>
    <row r="828" spans="1:91" ht="15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  <c r="AB828" s="29"/>
      <c r="AC828" s="29"/>
      <c r="AD828" s="29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</row>
    <row r="829" spans="1:91" ht="15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  <c r="AB829" s="29"/>
      <c r="AC829" s="29"/>
      <c r="AD829" s="29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</row>
    <row r="830" spans="1:91" ht="15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  <c r="AB830" s="29"/>
      <c r="AC830" s="29"/>
      <c r="AD830" s="29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</row>
    <row r="831" spans="1:91" ht="15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  <c r="AA831" s="29"/>
      <c r="AB831" s="29"/>
      <c r="AC831" s="29"/>
      <c r="AD831" s="29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</row>
    <row r="832" spans="1:91" ht="15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  <c r="AB832" s="29"/>
      <c r="AC832" s="29"/>
      <c r="AD832" s="29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</row>
    <row r="833" spans="1:91" ht="15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  <c r="AA833" s="29"/>
      <c r="AB833" s="29"/>
      <c r="AC833" s="29"/>
      <c r="AD833" s="29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</row>
    <row r="834" spans="1:91" ht="15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  <c r="AB834" s="29"/>
      <c r="AC834" s="29"/>
      <c r="AD834" s="29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</row>
    <row r="835" spans="1:91" ht="15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  <c r="AA835" s="29"/>
      <c r="AB835" s="29"/>
      <c r="AC835" s="29"/>
      <c r="AD835" s="29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</row>
    <row r="836" spans="1:91" ht="15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  <c r="AB836" s="29"/>
      <c r="AC836" s="29"/>
      <c r="AD836" s="29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</row>
    <row r="837" spans="1:91" ht="15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  <c r="AA837" s="29"/>
      <c r="AB837" s="29"/>
      <c r="AC837" s="29"/>
      <c r="AD837" s="29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</row>
    <row r="838" spans="1:91" ht="15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  <c r="AB838" s="29"/>
      <c r="AC838" s="29"/>
      <c r="AD838" s="29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</row>
    <row r="839" spans="1:91" ht="15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  <c r="AA839" s="29"/>
      <c r="AB839" s="29"/>
      <c r="AC839" s="29"/>
      <c r="AD839" s="29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</row>
    <row r="840" spans="1:91" ht="15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  <c r="AB840" s="29"/>
      <c r="AC840" s="29"/>
      <c r="AD840" s="29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</row>
    <row r="841" spans="1:91" ht="15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  <c r="AB841" s="29"/>
      <c r="AC841" s="29"/>
      <c r="AD841" s="29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</row>
    <row r="842" spans="1:91" ht="15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  <c r="AB842" s="29"/>
      <c r="AC842" s="29"/>
      <c r="AD842" s="29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</row>
    <row r="843" spans="1:91" ht="15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  <c r="AA843" s="29"/>
      <c r="AB843" s="29"/>
      <c r="AC843" s="29"/>
      <c r="AD843" s="29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</row>
    <row r="844" spans="1:91" ht="15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  <c r="AB844" s="29"/>
      <c r="AC844" s="29"/>
      <c r="AD844" s="29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</row>
    <row r="845" spans="1:91" ht="15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  <c r="AA845" s="29"/>
      <c r="AB845" s="29"/>
      <c r="AC845" s="29"/>
      <c r="AD845" s="29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</row>
    <row r="846" spans="1:91" ht="15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  <c r="AB846" s="29"/>
      <c r="AC846" s="29"/>
      <c r="AD846" s="29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</row>
    <row r="847" spans="1:91" ht="15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29"/>
      <c r="AB847" s="29"/>
      <c r="AC847" s="29"/>
      <c r="AD847" s="29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</row>
    <row r="848" spans="1:91" ht="15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  <c r="AB848" s="29"/>
      <c r="AC848" s="29"/>
      <c r="AD848" s="29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</row>
    <row r="849" spans="1:91" ht="15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  <c r="AB849" s="29"/>
      <c r="AC849" s="29"/>
      <c r="AD849" s="29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</row>
    <row r="850" spans="1:91" ht="15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  <c r="AB850" s="29"/>
      <c r="AC850" s="29"/>
      <c r="AD850" s="29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</row>
    <row r="851" spans="1:91" ht="15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  <c r="AA851" s="29"/>
      <c r="AB851" s="29"/>
      <c r="AC851" s="29"/>
      <c r="AD851" s="29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</row>
    <row r="852" spans="1:91" ht="15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  <c r="AB852" s="29"/>
      <c r="AC852" s="29"/>
      <c r="AD852" s="29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</row>
    <row r="853" spans="1:91" ht="15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  <c r="AB853" s="29"/>
      <c r="AC853" s="29"/>
      <c r="AD853" s="29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</row>
    <row r="854" spans="1:91" ht="15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  <c r="AB854" s="29"/>
      <c r="AC854" s="29"/>
      <c r="AD854" s="29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</row>
    <row r="855" spans="1:91" ht="15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29"/>
      <c r="AB855" s="29"/>
      <c r="AC855" s="29"/>
      <c r="AD855" s="29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</row>
    <row r="856" spans="1:91" ht="15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  <c r="AB856" s="29"/>
      <c r="AC856" s="29"/>
      <c r="AD856" s="29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</row>
    <row r="857" spans="1:91" ht="15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  <c r="AA857" s="29"/>
      <c r="AB857" s="29"/>
      <c r="AC857" s="29"/>
      <c r="AD857" s="29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</row>
    <row r="858" spans="1:91" ht="15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  <c r="AB858" s="29"/>
      <c r="AC858" s="29"/>
      <c r="AD858" s="29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</row>
    <row r="859" spans="1:91" ht="15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  <c r="AB859" s="29"/>
      <c r="AC859" s="29"/>
      <c r="AD859" s="29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</row>
    <row r="860" spans="1:91" ht="15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  <c r="AB860" s="29"/>
      <c r="AC860" s="29"/>
      <c r="AD860" s="29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</row>
    <row r="861" spans="1:91" ht="15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  <c r="AA861" s="29"/>
      <c r="AB861" s="29"/>
      <c r="AC861" s="29"/>
      <c r="AD861" s="29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</row>
    <row r="862" spans="1:91" ht="15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  <c r="AB862" s="29"/>
      <c r="AC862" s="29"/>
      <c r="AD862" s="29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</row>
    <row r="863" spans="1:91" ht="15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  <c r="AB863" s="29"/>
      <c r="AC863" s="29"/>
      <c r="AD863" s="29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</row>
    <row r="864" spans="1:91" ht="15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  <c r="AB864" s="29"/>
      <c r="AC864" s="29"/>
      <c r="AD864" s="29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</row>
    <row r="865" spans="1:91" ht="15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  <c r="AB865" s="29"/>
      <c r="AC865" s="29"/>
      <c r="AD865" s="29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</row>
    <row r="866" spans="1:91" ht="15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  <c r="AB866" s="29"/>
      <c r="AC866" s="29"/>
      <c r="AD866" s="29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</row>
    <row r="867" spans="1:91" ht="15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  <c r="AB867" s="29"/>
      <c r="AC867" s="29"/>
      <c r="AD867" s="29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</row>
    <row r="868" spans="1:91" ht="15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  <c r="AB868" s="29"/>
      <c r="AC868" s="29"/>
      <c r="AD868" s="29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</row>
    <row r="869" spans="1:91" ht="15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29"/>
      <c r="AB869" s="29"/>
      <c r="AC869" s="29"/>
      <c r="AD869" s="29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</row>
    <row r="870" spans="1:91" ht="15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  <c r="AB870" s="29"/>
      <c r="AC870" s="29"/>
      <c r="AD870" s="29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</row>
    <row r="871" spans="1:91" ht="15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  <c r="AA871" s="29"/>
      <c r="AB871" s="29"/>
      <c r="AC871" s="29"/>
      <c r="AD871" s="29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</row>
    <row r="872" spans="1:91" ht="15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  <c r="AB872" s="29"/>
      <c r="AC872" s="29"/>
      <c r="AD872" s="29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</row>
    <row r="873" spans="1:91" ht="15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29"/>
      <c r="AB873" s="29"/>
      <c r="AC873" s="29"/>
      <c r="AD873" s="29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</row>
    <row r="874" spans="1:91" ht="15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  <c r="AB874" s="29"/>
      <c r="AC874" s="29"/>
      <c r="AD874" s="29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</row>
    <row r="875" spans="1:91" ht="15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29"/>
      <c r="AB875" s="29"/>
      <c r="AC875" s="29"/>
      <c r="AD875" s="29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</row>
    <row r="876" spans="1:91" ht="15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  <c r="AB876" s="29"/>
      <c r="AC876" s="29"/>
      <c r="AD876" s="29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</row>
    <row r="877" spans="1:91" ht="15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29"/>
      <c r="AB877" s="29"/>
      <c r="AC877" s="29"/>
      <c r="AD877" s="29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</row>
    <row r="878" spans="1:91" ht="15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  <c r="AB878" s="29"/>
      <c r="AC878" s="29"/>
      <c r="AD878" s="29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</row>
    <row r="879" spans="1:91" ht="15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29"/>
      <c r="AB879" s="29"/>
      <c r="AC879" s="29"/>
      <c r="AD879" s="29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</row>
    <row r="880" spans="1:91" ht="15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  <c r="AB880" s="29"/>
      <c r="AC880" s="29"/>
      <c r="AD880" s="29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</row>
    <row r="881" spans="1:91" ht="15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  <c r="AB881" s="29"/>
      <c r="AC881" s="29"/>
      <c r="AD881" s="29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</row>
    <row r="882" spans="1:91" ht="15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  <c r="AB882" s="29"/>
      <c r="AC882" s="29"/>
      <c r="AD882" s="29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</row>
    <row r="883" spans="1:91" ht="15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  <c r="AB883" s="29"/>
      <c r="AC883" s="29"/>
      <c r="AD883" s="29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</row>
    <row r="884" spans="1:91" ht="15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  <c r="AB884" s="29"/>
      <c r="AC884" s="29"/>
      <c r="AD884" s="29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</row>
    <row r="885" spans="1:91" ht="15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  <c r="AB885" s="29"/>
      <c r="AC885" s="29"/>
      <c r="AD885" s="29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</row>
    <row r="886" spans="1:91" ht="15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  <c r="AB886" s="29"/>
      <c r="AC886" s="29"/>
      <c r="AD886" s="29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</row>
    <row r="887" spans="1:91" ht="15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  <c r="AB887" s="29"/>
      <c r="AC887" s="29"/>
      <c r="AD887" s="29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</row>
    <row r="888" spans="1:91" ht="15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  <c r="AB888" s="29"/>
      <c r="AC888" s="29"/>
      <c r="AD888" s="29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</row>
    <row r="889" spans="1:91" ht="15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29"/>
      <c r="AB889" s="29"/>
      <c r="AC889" s="29"/>
      <c r="AD889" s="29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</row>
    <row r="890" spans="1:91" ht="15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  <c r="AB890" s="29"/>
      <c r="AC890" s="29"/>
      <c r="AD890" s="29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</row>
    <row r="891" spans="1:91" ht="15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  <c r="AB891" s="29"/>
      <c r="AC891" s="29"/>
      <c r="AD891" s="29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</row>
    <row r="892" spans="1:91" ht="15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  <c r="AB892" s="29"/>
      <c r="AC892" s="29"/>
      <c r="AD892" s="29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</row>
    <row r="893" spans="1:91" ht="15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  <c r="AA893" s="29"/>
      <c r="AB893" s="29"/>
      <c r="AC893" s="29"/>
      <c r="AD893" s="29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</row>
    <row r="894" spans="1:91" ht="15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  <c r="AB894" s="29"/>
      <c r="AC894" s="29"/>
      <c r="AD894" s="29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</row>
    <row r="895" spans="1:91" ht="15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  <c r="AA895" s="29"/>
      <c r="AB895" s="29"/>
      <c r="AC895" s="29"/>
      <c r="AD895" s="29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</row>
    <row r="896" spans="1:91" ht="15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  <c r="AB896" s="29"/>
      <c r="AC896" s="29"/>
      <c r="AD896" s="29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</row>
    <row r="897" spans="1:91" ht="15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  <c r="AA897" s="29"/>
      <c r="AB897" s="29"/>
      <c r="AC897" s="29"/>
      <c r="AD897" s="29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</row>
    <row r="898" spans="1:91" ht="15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  <c r="AB898" s="29"/>
      <c r="AC898" s="29"/>
      <c r="AD898" s="29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</row>
    <row r="899" spans="1:91" ht="15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  <c r="AA899" s="29"/>
      <c r="AB899" s="29"/>
      <c r="AC899" s="29"/>
      <c r="AD899" s="29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</row>
    <row r="900" spans="1:91" ht="15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  <c r="AB900" s="29"/>
      <c r="AC900" s="29"/>
      <c r="AD900" s="29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</row>
    <row r="901" spans="1:91" ht="15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  <c r="AA901" s="29"/>
      <c r="AB901" s="29"/>
      <c r="AC901" s="29"/>
      <c r="AD901" s="29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</row>
    <row r="902" spans="1:91" ht="15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29"/>
      <c r="AB902" s="29"/>
      <c r="AC902" s="29"/>
      <c r="AD902" s="29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</row>
    <row r="903" spans="1:91" ht="15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  <c r="AA903" s="29"/>
      <c r="AB903" s="29"/>
      <c r="AC903" s="29"/>
      <c r="AD903" s="29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</row>
    <row r="904" spans="1:91" ht="15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  <c r="AB904" s="29"/>
      <c r="AC904" s="29"/>
      <c r="AD904" s="29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</row>
    <row r="905" spans="1:91" ht="15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  <c r="AA905" s="29"/>
      <c r="AB905" s="29"/>
      <c r="AC905" s="29"/>
      <c r="AD905" s="29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</row>
    <row r="906" spans="1:91" ht="15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  <c r="AB906" s="29"/>
      <c r="AC906" s="29"/>
      <c r="AD906" s="29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</row>
    <row r="907" spans="1:91" ht="15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  <c r="AA907" s="29"/>
      <c r="AB907" s="29"/>
      <c r="AC907" s="29"/>
      <c r="AD907" s="29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</row>
    <row r="908" spans="1:91" ht="15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  <c r="AA908" s="29"/>
      <c r="AB908" s="29"/>
      <c r="AC908" s="29"/>
      <c r="AD908" s="29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</row>
    <row r="909" spans="1:91" ht="15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  <c r="AA909" s="29"/>
      <c r="AB909" s="29"/>
      <c r="AC909" s="29"/>
      <c r="AD909" s="29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</row>
    <row r="910" spans="1:91" ht="15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  <c r="AA910" s="29"/>
      <c r="AB910" s="29"/>
      <c r="AC910" s="29"/>
      <c r="AD910" s="29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</row>
    <row r="911" spans="1:91" ht="15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  <c r="AA911" s="29"/>
      <c r="AB911" s="29"/>
      <c r="AC911" s="29"/>
      <c r="AD911" s="29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</row>
    <row r="912" spans="1:91" ht="15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29"/>
      <c r="AB912" s="29"/>
      <c r="AC912" s="29"/>
      <c r="AD912" s="29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</row>
    <row r="913" spans="1:91" ht="15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  <c r="AA913" s="29"/>
      <c r="AB913" s="29"/>
      <c r="AC913" s="29"/>
      <c r="AD913" s="29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</row>
    <row r="914" spans="1:91" ht="15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29"/>
      <c r="AB914" s="29"/>
      <c r="AC914" s="29"/>
      <c r="AD914" s="29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</row>
    <row r="915" spans="1:91" ht="15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  <c r="AA915" s="29"/>
      <c r="AB915" s="29"/>
      <c r="AC915" s="29"/>
      <c r="AD915" s="29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</row>
    <row r="916" spans="1:91" ht="15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29"/>
      <c r="AB916" s="29"/>
      <c r="AC916" s="29"/>
      <c r="AD916" s="29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</row>
    <row r="917" spans="1:91" ht="15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  <c r="AA917" s="29"/>
      <c r="AB917" s="29"/>
      <c r="AC917" s="29"/>
      <c r="AD917" s="29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</row>
    <row r="918" spans="1:91" ht="15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  <c r="AA918" s="29"/>
      <c r="AB918" s="29"/>
      <c r="AC918" s="29"/>
      <c r="AD918" s="29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</row>
    <row r="919" spans="1:91" ht="15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  <c r="AA919" s="29"/>
      <c r="AB919" s="29"/>
      <c r="AC919" s="29"/>
      <c r="AD919" s="29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</row>
    <row r="920" spans="1:91" ht="15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29"/>
      <c r="AB920" s="29"/>
      <c r="AC920" s="29"/>
      <c r="AD920" s="29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</row>
    <row r="921" spans="1:91" ht="15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  <c r="AA921" s="29"/>
      <c r="AB921" s="29"/>
      <c r="AC921" s="29"/>
      <c r="AD921" s="29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</row>
    <row r="922" spans="1:91" ht="15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29"/>
      <c r="AB922" s="29"/>
      <c r="AC922" s="29"/>
      <c r="AD922" s="29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</row>
    <row r="923" spans="1:91" ht="15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  <c r="AA923" s="29"/>
      <c r="AB923" s="29"/>
      <c r="AC923" s="29"/>
      <c r="AD923" s="29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</row>
    <row r="924" spans="1:91" ht="15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  <c r="AA924" s="29"/>
      <c r="AB924" s="29"/>
      <c r="AC924" s="29"/>
      <c r="AD924" s="29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</row>
    <row r="925" spans="1:91" ht="15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  <c r="AA925" s="29"/>
      <c r="AB925" s="29"/>
      <c r="AC925" s="29"/>
      <c r="AD925" s="29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</row>
    <row r="926" spans="1:91" ht="15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  <c r="AA926" s="29"/>
      <c r="AB926" s="29"/>
      <c r="AC926" s="29"/>
      <c r="AD926" s="29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</row>
    <row r="927" spans="1:91" ht="15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  <c r="AA927" s="29"/>
      <c r="AB927" s="29"/>
      <c r="AC927" s="29"/>
      <c r="AD927" s="29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</row>
    <row r="928" spans="1:91" ht="15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  <c r="AA928" s="29"/>
      <c r="AB928" s="29"/>
      <c r="AC928" s="29"/>
      <c r="AD928" s="29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</row>
    <row r="929" spans="1:91" ht="15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  <c r="AA929" s="29"/>
      <c r="AB929" s="29"/>
      <c r="AC929" s="29"/>
      <c r="AD929" s="29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</row>
    <row r="930" spans="1:91" ht="15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  <c r="AA930" s="29"/>
      <c r="AB930" s="29"/>
      <c r="AC930" s="29"/>
      <c r="AD930" s="29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</row>
    <row r="931" spans="1:91" ht="15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  <c r="AA931" s="29"/>
      <c r="AB931" s="29"/>
      <c r="AC931" s="29"/>
      <c r="AD931" s="29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</row>
    <row r="932" spans="1:91" ht="15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  <c r="AA932" s="29"/>
      <c r="AB932" s="29"/>
      <c r="AC932" s="29"/>
      <c r="AD932" s="29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</row>
    <row r="933" spans="1:91" ht="15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  <c r="AA933" s="29"/>
      <c r="AB933" s="29"/>
      <c r="AC933" s="29"/>
      <c r="AD933" s="29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</row>
    <row r="934" spans="1:91" ht="15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29"/>
      <c r="AB934" s="29"/>
      <c r="AC934" s="29"/>
      <c r="AD934" s="29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</row>
    <row r="935" spans="1:91" ht="15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  <c r="AA935" s="29"/>
      <c r="AB935" s="29"/>
      <c r="AC935" s="29"/>
      <c r="AD935" s="29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</row>
    <row r="936" spans="1:91" ht="15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29"/>
      <c r="AB936" s="29"/>
      <c r="AC936" s="29"/>
      <c r="AD936" s="29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</row>
    <row r="937" spans="1:91" ht="15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  <c r="AA937" s="29"/>
      <c r="AB937" s="29"/>
      <c r="AC937" s="29"/>
      <c r="AD937" s="29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</row>
    <row r="938" spans="1:91" ht="15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  <c r="AA938" s="29"/>
      <c r="AB938" s="29"/>
      <c r="AC938" s="29"/>
      <c r="AD938" s="29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</row>
    <row r="939" spans="1:91" ht="15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  <c r="AA939" s="29"/>
      <c r="AB939" s="29"/>
      <c r="AC939" s="29"/>
      <c r="AD939" s="29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</row>
    <row r="940" spans="1:91" ht="15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  <c r="AA940" s="29"/>
      <c r="AB940" s="29"/>
      <c r="AC940" s="29"/>
      <c r="AD940" s="29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</row>
    <row r="941" spans="1:91" ht="15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  <c r="AA941" s="29"/>
      <c r="AB941" s="29"/>
      <c r="AC941" s="29"/>
      <c r="AD941" s="29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</row>
    <row r="942" spans="1:91" ht="15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  <c r="AA942" s="29"/>
      <c r="AB942" s="29"/>
      <c r="AC942" s="29"/>
      <c r="AD942" s="29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</row>
    <row r="943" spans="1:91" ht="15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  <c r="AA943" s="29"/>
      <c r="AB943" s="29"/>
      <c r="AC943" s="29"/>
      <c r="AD943" s="29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</row>
    <row r="944" spans="1:91" ht="15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  <c r="AA944" s="29"/>
      <c r="AB944" s="29"/>
      <c r="AC944" s="29"/>
      <c r="AD944" s="29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</row>
    <row r="945" spans="1:91" ht="15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  <c r="AA945" s="29"/>
      <c r="AB945" s="29"/>
      <c r="AC945" s="29"/>
      <c r="AD945" s="29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</row>
    <row r="946" spans="1:91" ht="15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  <c r="AA946" s="29"/>
      <c r="AB946" s="29"/>
      <c r="AC946" s="29"/>
      <c r="AD946" s="29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</row>
    <row r="947" spans="1:91" ht="15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  <c r="AA947" s="29"/>
      <c r="AB947" s="29"/>
      <c r="AC947" s="29"/>
      <c r="AD947" s="29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</row>
    <row r="948" spans="1:91" ht="15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  <c r="AA948" s="29"/>
      <c r="AB948" s="29"/>
      <c r="AC948" s="29"/>
      <c r="AD948" s="29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</row>
    <row r="949" spans="1:91" ht="15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  <c r="AA949" s="29"/>
      <c r="AB949" s="29"/>
      <c r="AC949" s="29"/>
      <c r="AD949" s="29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</row>
    <row r="950" spans="1:91" ht="15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  <c r="AA950" s="29"/>
      <c r="AB950" s="29"/>
      <c r="AC950" s="29"/>
      <c r="AD950" s="29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</row>
    <row r="951" spans="1:91" ht="15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  <c r="AA951" s="29"/>
      <c r="AB951" s="29"/>
      <c r="AC951" s="29"/>
      <c r="AD951" s="29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</row>
    <row r="952" spans="1:91" ht="15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  <c r="AA952" s="29"/>
      <c r="AB952" s="29"/>
      <c r="AC952" s="29"/>
      <c r="AD952" s="29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</row>
    <row r="953" spans="1:91" ht="15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  <c r="AA953" s="29"/>
      <c r="AB953" s="29"/>
      <c r="AC953" s="29"/>
      <c r="AD953" s="29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</row>
    <row r="954" spans="1:91" ht="15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  <c r="AA954" s="29"/>
      <c r="AB954" s="29"/>
      <c r="AC954" s="29"/>
      <c r="AD954" s="29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</row>
    <row r="955" spans="1:91" ht="15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  <c r="AA955" s="29"/>
      <c r="AB955" s="29"/>
      <c r="AC955" s="29"/>
      <c r="AD955" s="29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</row>
    <row r="956" spans="1:91" ht="15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  <c r="AA956" s="29"/>
      <c r="AB956" s="29"/>
      <c r="AC956" s="29"/>
      <c r="AD956" s="29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</row>
    <row r="957" spans="1:91" ht="15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  <c r="AA957" s="29"/>
      <c r="AB957" s="29"/>
      <c r="AC957" s="29"/>
      <c r="AD957" s="29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</row>
    <row r="958" spans="1:91" ht="15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  <c r="AA958" s="29"/>
      <c r="AB958" s="29"/>
      <c r="AC958" s="29"/>
      <c r="AD958" s="29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</row>
    <row r="959" spans="1:91" ht="15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  <c r="AA959" s="29"/>
      <c r="AB959" s="29"/>
      <c r="AC959" s="29"/>
      <c r="AD959" s="29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</row>
    <row r="960" spans="1:91" ht="15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  <c r="AA960" s="29"/>
      <c r="AB960" s="29"/>
      <c r="AC960" s="29"/>
      <c r="AD960" s="29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</row>
    <row r="961" spans="1:91" ht="15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  <c r="AA961" s="29"/>
      <c r="AB961" s="29"/>
      <c r="AC961" s="29"/>
      <c r="AD961" s="29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</row>
    <row r="962" spans="1:91" ht="15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  <c r="AA962" s="29"/>
      <c r="AB962" s="29"/>
      <c r="AC962" s="29"/>
      <c r="AD962" s="29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</row>
    <row r="963" spans="1:91" ht="15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  <c r="AA963" s="29"/>
      <c r="AB963" s="29"/>
      <c r="AC963" s="29"/>
      <c r="AD963" s="29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</row>
    <row r="964" spans="1:91" ht="15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  <c r="AA964" s="29"/>
      <c r="AB964" s="29"/>
      <c r="AC964" s="29"/>
      <c r="AD964" s="29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</row>
    <row r="965" spans="1:91" ht="15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  <c r="AA965" s="29"/>
      <c r="AB965" s="29"/>
      <c r="AC965" s="29"/>
      <c r="AD965" s="29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</row>
    <row r="966" spans="1:91" ht="15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  <c r="AA966" s="29"/>
      <c r="AB966" s="29"/>
      <c r="AC966" s="29"/>
      <c r="AD966" s="29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</row>
    <row r="967" spans="1:91" ht="15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  <c r="AA967" s="29"/>
      <c r="AB967" s="29"/>
      <c r="AC967" s="29"/>
      <c r="AD967" s="29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</row>
    <row r="968" spans="1:91" ht="15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  <c r="AA968" s="29"/>
      <c r="AB968" s="29"/>
      <c r="AC968" s="29"/>
      <c r="AD968" s="29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</row>
    <row r="969" spans="1:91" ht="15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  <c r="AA969" s="29"/>
      <c r="AB969" s="29"/>
      <c r="AC969" s="29"/>
      <c r="AD969" s="29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</row>
    <row r="970" spans="1:91" ht="15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  <c r="AA970" s="29"/>
      <c r="AB970" s="29"/>
      <c r="AC970" s="29"/>
      <c r="AD970" s="29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</row>
    <row r="971" spans="1:91" ht="15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  <c r="AA971" s="29"/>
      <c r="AB971" s="29"/>
      <c r="AC971" s="29"/>
      <c r="AD971" s="29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</row>
    <row r="972" spans="1:91" ht="15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  <c r="AA972" s="29"/>
      <c r="AB972" s="29"/>
      <c r="AC972" s="29"/>
      <c r="AD972" s="29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</row>
    <row r="973" spans="1:91" ht="15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  <c r="AA973" s="29"/>
      <c r="AB973" s="29"/>
      <c r="AC973" s="29"/>
      <c r="AD973" s="29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</row>
    <row r="974" spans="1:91" ht="15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  <c r="AA974" s="29"/>
      <c r="AB974" s="29"/>
      <c r="AC974" s="29"/>
      <c r="AD974" s="29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</row>
    <row r="975" spans="1:91" ht="15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  <c r="AA975" s="29"/>
      <c r="AB975" s="29"/>
      <c r="AC975" s="29"/>
      <c r="AD975" s="29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</row>
    <row r="976" spans="1:91" ht="15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  <c r="AA976" s="29"/>
      <c r="AB976" s="29"/>
      <c r="AC976" s="29"/>
      <c r="AD976" s="29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</row>
    <row r="977" spans="1:91" ht="15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  <c r="AA977" s="29"/>
      <c r="AB977" s="29"/>
      <c r="AC977" s="29"/>
      <c r="AD977" s="29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</row>
    <row r="978" spans="1:91" ht="15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  <c r="AA978" s="29"/>
      <c r="AB978" s="29"/>
      <c r="AC978" s="29"/>
      <c r="AD978" s="29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</row>
    <row r="979" spans="1:91" ht="15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  <c r="AA979" s="29"/>
      <c r="AB979" s="29"/>
      <c r="AC979" s="29"/>
      <c r="AD979" s="29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</row>
    <row r="980" spans="1:91" ht="15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  <c r="AA980" s="29"/>
      <c r="AB980" s="29"/>
      <c r="AC980" s="29"/>
      <c r="AD980" s="29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</row>
    <row r="981" spans="1:91" ht="15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  <c r="AA981" s="29"/>
      <c r="AB981" s="29"/>
      <c r="AC981" s="29"/>
      <c r="AD981" s="29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</row>
    <row r="982" spans="1:91" ht="15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  <c r="AA982" s="29"/>
      <c r="AB982" s="29"/>
      <c r="AC982" s="29"/>
      <c r="AD982" s="29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</row>
    <row r="983" spans="1:91" ht="15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  <c r="AA983" s="29"/>
      <c r="AB983" s="29"/>
      <c r="AC983" s="29"/>
      <c r="AD983" s="29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</row>
    <row r="984" spans="1:91" ht="15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  <c r="AA984" s="29"/>
      <c r="AB984" s="29"/>
      <c r="AC984" s="29"/>
      <c r="AD984" s="29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</row>
    <row r="985" spans="1:91" ht="15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  <c r="AA985" s="29"/>
      <c r="AB985" s="29"/>
      <c r="AC985" s="29"/>
      <c r="AD985" s="29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</row>
    <row r="986" spans="1:91" ht="15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  <c r="AA986" s="29"/>
      <c r="AB986" s="29"/>
      <c r="AC986" s="29"/>
      <c r="AD986" s="29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</row>
    <row r="987" spans="1:91" ht="15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  <c r="AA987" s="29"/>
      <c r="AB987" s="29"/>
      <c r="AC987" s="29"/>
      <c r="AD987" s="29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</row>
    <row r="988" spans="1:91" ht="15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  <c r="AA988" s="29"/>
      <c r="AB988" s="29"/>
      <c r="AC988" s="29"/>
      <c r="AD988" s="29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</row>
    <row r="989" spans="1:91" ht="15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  <c r="AA989" s="29"/>
      <c r="AB989" s="29"/>
      <c r="AC989" s="29"/>
      <c r="AD989" s="29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</row>
    <row r="990" spans="1:91" ht="15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  <c r="AA990" s="29"/>
      <c r="AB990" s="29"/>
      <c r="AC990" s="29"/>
      <c r="AD990" s="29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</row>
    <row r="991" spans="1:91" ht="15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  <c r="AA991" s="29"/>
      <c r="AB991" s="29"/>
      <c r="AC991" s="29"/>
      <c r="AD991" s="29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</row>
    <row r="992" spans="1:91" ht="15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  <c r="AA992" s="29"/>
      <c r="AB992" s="29"/>
      <c r="AC992" s="29"/>
      <c r="AD992" s="29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</row>
    <row r="993" spans="1:91" ht="15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  <c r="AA993" s="29"/>
      <c r="AB993" s="29"/>
      <c r="AC993" s="29"/>
      <c r="AD993" s="29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</row>
    <row r="994" spans="1:91" ht="15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  <c r="AA994" s="29"/>
      <c r="AB994" s="29"/>
      <c r="AC994" s="29"/>
      <c r="AD994" s="29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</row>
    <row r="995" spans="1:91" ht="15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  <c r="AA995" s="29"/>
      <c r="AB995" s="29"/>
      <c r="AC995" s="29"/>
      <c r="AD995" s="29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</row>
    <row r="996" spans="1:91" ht="15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  <c r="AA996" s="29"/>
      <c r="AB996" s="29"/>
      <c r="AC996" s="29"/>
      <c r="AD996" s="29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</row>
    <row r="997" spans="1:91" ht="15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  <c r="AA997" s="29"/>
      <c r="AB997" s="29"/>
      <c r="AC997" s="29"/>
      <c r="AD997" s="29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</row>
    <row r="998" spans="1:91" ht="15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  <c r="AA998" s="29"/>
      <c r="AB998" s="29"/>
      <c r="AC998" s="29"/>
      <c r="AD998" s="29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</row>
    <row r="999" spans="1:91" ht="15.7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  <c r="AA999" s="29"/>
      <c r="AB999" s="29"/>
      <c r="AC999" s="29"/>
      <c r="AD999" s="29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</row>
    <row r="1000" spans="1:91" ht="15.7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  <c r="AA1000" s="29"/>
      <c r="AB1000" s="29"/>
      <c r="AC1000" s="29"/>
      <c r="AD1000" s="29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</row>
    <row r="1001" spans="1:91" ht="15.75" customHeight="1" x14ac:dyDescent="0.2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9"/>
      <c r="N1001" s="29"/>
      <c r="O1001" s="29"/>
      <c r="P1001" s="29"/>
      <c r="Q1001" s="29"/>
      <c r="R1001" s="29"/>
      <c r="S1001" s="29"/>
      <c r="T1001" s="29"/>
      <c r="U1001" s="29"/>
      <c r="V1001" s="29"/>
      <c r="W1001" s="29"/>
      <c r="X1001" s="29"/>
      <c r="Y1001" s="29"/>
      <c r="Z1001" s="29"/>
      <c r="AA1001" s="29"/>
      <c r="AB1001" s="29"/>
      <c r="AC1001" s="29"/>
      <c r="AD1001" s="29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</row>
    <row r="1002" spans="1:91" ht="15.75" customHeight="1" x14ac:dyDescent="0.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9"/>
      <c r="N1002" s="29"/>
      <c r="O1002" s="29"/>
      <c r="P1002" s="29"/>
      <c r="Q1002" s="29"/>
      <c r="R1002" s="29"/>
      <c r="S1002" s="29"/>
      <c r="T1002" s="29"/>
      <c r="U1002" s="29"/>
      <c r="V1002" s="29"/>
      <c r="W1002" s="29"/>
      <c r="X1002" s="29"/>
      <c r="Y1002" s="29"/>
      <c r="Z1002" s="29"/>
      <c r="AA1002" s="29"/>
      <c r="AB1002" s="29"/>
      <c r="AC1002" s="29"/>
      <c r="AD1002" s="29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</row>
    <row r="1003" spans="1:91" ht="15.75" customHeight="1" x14ac:dyDescent="0.2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9"/>
      <c r="N1003" s="29"/>
      <c r="O1003" s="29"/>
      <c r="P1003" s="29"/>
      <c r="Q1003" s="29"/>
      <c r="R1003" s="29"/>
      <c r="S1003" s="29"/>
      <c r="T1003" s="29"/>
      <c r="U1003" s="29"/>
      <c r="V1003" s="29"/>
      <c r="W1003" s="29"/>
      <c r="X1003" s="29"/>
      <c r="Y1003" s="29"/>
      <c r="Z1003" s="29"/>
      <c r="AA1003" s="29"/>
      <c r="AB1003" s="29"/>
      <c r="AC1003" s="29"/>
      <c r="AD1003" s="29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</row>
    <row r="1004" spans="1:91" ht="15.75" customHeight="1" x14ac:dyDescent="0.2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9"/>
      <c r="N1004" s="29"/>
      <c r="O1004" s="29"/>
      <c r="P1004" s="29"/>
      <c r="Q1004" s="29"/>
      <c r="R1004" s="29"/>
      <c r="S1004" s="29"/>
      <c r="T1004" s="29"/>
      <c r="U1004" s="29"/>
      <c r="V1004" s="29"/>
      <c r="W1004" s="29"/>
      <c r="X1004" s="29"/>
      <c r="Y1004" s="29"/>
      <c r="Z1004" s="29"/>
      <c r="AA1004" s="29"/>
      <c r="AB1004" s="29"/>
      <c r="AC1004" s="29"/>
      <c r="AD1004" s="29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</row>
    <row r="1005" spans="1:91" ht="15.75" customHeight="1" x14ac:dyDescent="0.2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9"/>
      <c r="N1005" s="29"/>
      <c r="O1005" s="29"/>
      <c r="P1005" s="29"/>
      <c r="Q1005" s="29"/>
      <c r="R1005" s="29"/>
      <c r="S1005" s="29"/>
      <c r="T1005" s="29"/>
      <c r="U1005" s="29"/>
      <c r="V1005" s="29"/>
      <c r="W1005" s="29"/>
      <c r="X1005" s="29"/>
      <c r="Y1005" s="29"/>
      <c r="Z1005" s="29"/>
      <c r="AA1005" s="29"/>
      <c r="AB1005" s="29"/>
      <c r="AC1005" s="29"/>
      <c r="AD1005" s="29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</row>
    <row r="1006" spans="1:91" ht="15.75" customHeight="1" x14ac:dyDescent="0.2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9"/>
      <c r="N1006" s="29"/>
      <c r="O1006" s="29"/>
      <c r="P1006" s="29"/>
      <c r="Q1006" s="29"/>
      <c r="R1006" s="29"/>
      <c r="S1006" s="29"/>
      <c r="T1006" s="29"/>
      <c r="U1006" s="29"/>
      <c r="V1006" s="29"/>
      <c r="W1006" s="29"/>
      <c r="X1006" s="29"/>
      <c r="Y1006" s="29"/>
      <c r="Z1006" s="29"/>
      <c r="AA1006" s="29"/>
      <c r="AB1006" s="29"/>
      <c r="AC1006" s="29"/>
      <c r="AD1006" s="29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</row>
    <row r="1007" spans="1:91" ht="15.75" customHeight="1" x14ac:dyDescent="0.2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9"/>
      <c r="N1007" s="29"/>
      <c r="O1007" s="29"/>
      <c r="P1007" s="29"/>
      <c r="Q1007" s="29"/>
      <c r="R1007" s="29"/>
      <c r="S1007" s="29"/>
      <c r="T1007" s="29"/>
      <c r="U1007" s="29"/>
      <c r="V1007" s="29"/>
      <c r="W1007" s="29"/>
      <c r="X1007" s="29"/>
      <c r="Y1007" s="29"/>
      <c r="Z1007" s="29"/>
      <c r="AA1007" s="29"/>
      <c r="AB1007" s="29"/>
      <c r="AC1007" s="29"/>
      <c r="AD1007" s="29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</row>
    <row r="1008" spans="1:91" ht="15.75" customHeight="1" x14ac:dyDescent="0.2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9"/>
      <c r="N1008" s="29"/>
      <c r="O1008" s="29"/>
      <c r="P1008" s="29"/>
      <c r="Q1008" s="29"/>
      <c r="R1008" s="29"/>
      <c r="S1008" s="29"/>
      <c r="T1008" s="29"/>
      <c r="U1008" s="29"/>
      <c r="V1008" s="29"/>
      <c r="W1008" s="29"/>
      <c r="X1008" s="29"/>
      <c r="Y1008" s="29"/>
      <c r="Z1008" s="29"/>
      <c r="AA1008" s="29"/>
      <c r="AB1008" s="29"/>
      <c r="AC1008" s="29"/>
      <c r="AD1008" s="29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</row>
    <row r="1009" spans="1:91" ht="15.75" customHeight="1" x14ac:dyDescent="0.2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9"/>
      <c r="N1009" s="29"/>
      <c r="O1009" s="29"/>
      <c r="P1009" s="29"/>
      <c r="Q1009" s="29"/>
      <c r="R1009" s="29"/>
      <c r="S1009" s="29"/>
      <c r="T1009" s="29"/>
      <c r="U1009" s="29"/>
      <c r="V1009" s="29"/>
      <c r="W1009" s="29"/>
      <c r="X1009" s="29"/>
      <c r="Y1009" s="29"/>
      <c r="Z1009" s="29"/>
      <c r="AA1009" s="29"/>
      <c r="AB1009" s="29"/>
      <c r="AC1009" s="29"/>
      <c r="AD1009" s="29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</row>
    <row r="1010" spans="1:91" ht="15.75" customHeight="1" x14ac:dyDescent="0.2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9"/>
      <c r="N1010" s="29"/>
      <c r="O1010" s="29"/>
      <c r="P1010" s="29"/>
      <c r="Q1010" s="29"/>
      <c r="R1010" s="29"/>
      <c r="S1010" s="29"/>
      <c r="T1010" s="29"/>
      <c r="U1010" s="29"/>
      <c r="V1010" s="29"/>
      <c r="W1010" s="29"/>
      <c r="X1010" s="29"/>
      <c r="Y1010" s="29"/>
      <c r="Z1010" s="29"/>
      <c r="AA1010" s="29"/>
      <c r="AB1010" s="29"/>
      <c r="AC1010" s="29"/>
      <c r="AD1010" s="29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</row>
    <row r="1011" spans="1:91" ht="15.75" customHeight="1" x14ac:dyDescent="0.2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9"/>
      <c r="N1011" s="29"/>
      <c r="O1011" s="29"/>
      <c r="P1011" s="29"/>
      <c r="Q1011" s="29"/>
      <c r="R1011" s="29"/>
      <c r="S1011" s="29"/>
      <c r="T1011" s="29"/>
      <c r="U1011" s="29"/>
      <c r="V1011" s="29"/>
      <c r="W1011" s="29"/>
      <c r="X1011" s="29"/>
      <c r="Y1011" s="29"/>
      <c r="Z1011" s="29"/>
      <c r="AA1011" s="29"/>
      <c r="AB1011" s="29"/>
      <c r="AC1011" s="29"/>
      <c r="AD1011" s="29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</row>
    <row r="1012" spans="1:91" ht="15.75" customHeight="1" x14ac:dyDescent="0.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9"/>
      <c r="N1012" s="29"/>
      <c r="O1012" s="29"/>
      <c r="P1012" s="29"/>
      <c r="Q1012" s="29"/>
      <c r="R1012" s="29"/>
      <c r="S1012" s="29"/>
      <c r="T1012" s="29"/>
      <c r="U1012" s="29"/>
      <c r="V1012" s="29"/>
      <c r="W1012" s="29"/>
      <c r="X1012" s="29"/>
      <c r="Y1012" s="29"/>
      <c r="Z1012" s="29"/>
      <c r="AA1012" s="29"/>
      <c r="AB1012" s="29"/>
      <c r="AC1012" s="29"/>
      <c r="AD1012" s="29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</row>
    <row r="1013" spans="1:91" ht="15.75" customHeight="1" x14ac:dyDescent="0.2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9"/>
      <c r="N1013" s="29"/>
      <c r="O1013" s="29"/>
      <c r="P1013" s="29"/>
      <c r="Q1013" s="29"/>
      <c r="R1013" s="29"/>
      <c r="S1013" s="29"/>
      <c r="T1013" s="29"/>
      <c r="U1013" s="29"/>
      <c r="V1013" s="29"/>
      <c r="W1013" s="29"/>
      <c r="X1013" s="29"/>
      <c r="Y1013" s="29"/>
      <c r="Z1013" s="29"/>
      <c r="AA1013" s="29"/>
      <c r="AB1013" s="29"/>
      <c r="AC1013" s="29"/>
      <c r="AD1013" s="29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</row>
    <row r="1014" spans="1:91" ht="15.75" customHeight="1" x14ac:dyDescent="0.2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9"/>
      <c r="N1014" s="29"/>
      <c r="O1014" s="29"/>
      <c r="P1014" s="29"/>
      <c r="Q1014" s="29"/>
      <c r="R1014" s="29"/>
      <c r="S1014" s="29"/>
      <c r="T1014" s="29"/>
      <c r="U1014" s="29"/>
      <c r="V1014" s="29"/>
      <c r="W1014" s="29"/>
      <c r="X1014" s="29"/>
      <c r="Y1014" s="29"/>
      <c r="Z1014" s="29"/>
      <c r="AA1014" s="29"/>
      <c r="AB1014" s="29"/>
      <c r="AC1014" s="29"/>
      <c r="AD1014" s="29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</row>
    <row r="1015" spans="1:91" ht="15.75" customHeight="1" x14ac:dyDescent="0.2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9"/>
      <c r="N1015" s="29"/>
      <c r="O1015" s="29"/>
      <c r="P1015" s="29"/>
      <c r="Q1015" s="29"/>
      <c r="R1015" s="29"/>
      <c r="S1015" s="29"/>
      <c r="T1015" s="29"/>
      <c r="U1015" s="29"/>
      <c r="V1015" s="29"/>
      <c r="W1015" s="29"/>
      <c r="X1015" s="29"/>
      <c r="Y1015" s="29"/>
      <c r="Z1015" s="29"/>
      <c r="AA1015" s="29"/>
      <c r="AB1015" s="29"/>
      <c r="AC1015" s="29"/>
      <c r="AD1015" s="29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</row>
    <row r="1016" spans="1:91" ht="15.75" customHeight="1" x14ac:dyDescent="0.2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9"/>
      <c r="N1016" s="29"/>
      <c r="O1016" s="29"/>
      <c r="P1016" s="29"/>
      <c r="Q1016" s="29"/>
      <c r="R1016" s="29"/>
      <c r="S1016" s="29"/>
      <c r="T1016" s="29"/>
      <c r="U1016" s="29"/>
      <c r="V1016" s="29"/>
      <c r="W1016" s="29"/>
      <c r="X1016" s="29"/>
      <c r="Y1016" s="29"/>
      <c r="Z1016" s="29"/>
      <c r="AA1016" s="29"/>
      <c r="AB1016" s="29"/>
      <c r="AC1016" s="29"/>
      <c r="AD1016" s="29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</row>
  </sheetData>
  <autoFilter ref="A1:BQ115" xr:uid="{00000000-0009-0000-0000-000003000000}"/>
  <mergeCells count="30">
    <mergeCell ref="AU1:AV1"/>
    <mergeCell ref="BK1:BL1"/>
    <mergeCell ref="BM1:BN1"/>
    <mergeCell ref="AW1:AX1"/>
    <mergeCell ref="AY1:AZ1"/>
    <mergeCell ref="BA1:BB1"/>
    <mergeCell ref="BC1:BD1"/>
    <mergeCell ref="BE1:BF1"/>
    <mergeCell ref="BG1:BH1"/>
    <mergeCell ref="BI1:BJ1"/>
    <mergeCell ref="AK1:AL1"/>
    <mergeCell ref="AM1:AN1"/>
    <mergeCell ref="AO1:AP1"/>
    <mergeCell ref="AQ1:AR1"/>
    <mergeCell ref="AS1:AT1"/>
    <mergeCell ref="AA1:AB1"/>
    <mergeCell ref="AC1:AD1"/>
    <mergeCell ref="AE1:AF1"/>
    <mergeCell ref="AG1:AH1"/>
    <mergeCell ref="AI1:AJ1"/>
    <mergeCell ref="Q1:R1"/>
    <mergeCell ref="S1:T1"/>
    <mergeCell ref="U1:V1"/>
    <mergeCell ref="W1:X1"/>
    <mergeCell ref="Y1:Z1"/>
    <mergeCell ref="G1:H1"/>
    <mergeCell ref="I1:J1"/>
    <mergeCell ref="K1:L1"/>
    <mergeCell ref="M1:N1"/>
    <mergeCell ref="O1:P1"/>
  </mergeCell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M1008"/>
  <sheetViews>
    <sheetView workbookViewId="0">
      <pane xSplit="6" topLeftCell="G1" activePane="topRight" state="frozen"/>
      <selection pane="topRight" activeCell="H2" sqref="H2"/>
    </sheetView>
  </sheetViews>
  <sheetFormatPr defaultColWidth="14.390625" defaultRowHeight="15" customHeight="1" x14ac:dyDescent="0.2"/>
  <cols>
    <col min="1" max="1" width="40.89453125" customWidth="1"/>
    <col min="2" max="2" width="5.6484375" customWidth="1"/>
    <col min="3" max="3" width="25.421875" customWidth="1"/>
    <col min="4" max="4" width="22.328125" customWidth="1"/>
    <col min="5" max="5" width="18.29296875" customWidth="1"/>
    <col min="6" max="6" width="25.9609375" customWidth="1"/>
    <col min="7" max="23" width="18.5625" customWidth="1"/>
    <col min="24" max="24" width="14.796875" customWidth="1"/>
    <col min="25" max="67" width="18.5625" customWidth="1"/>
    <col min="68" max="68" width="23.5390625" customWidth="1"/>
    <col min="69" max="70" width="18.5625" customWidth="1"/>
    <col min="71" max="71" width="18.0234375" customWidth="1"/>
    <col min="72" max="72" width="16.27734375" customWidth="1"/>
    <col min="73" max="73" width="18.0234375" customWidth="1"/>
    <col min="74" max="74" width="15.73828125" customWidth="1"/>
    <col min="75" max="75" width="14.66015625" customWidth="1"/>
    <col min="76" max="76" width="15.33203125" customWidth="1"/>
    <col min="77" max="78" width="15.73828125" customWidth="1"/>
    <col min="79" max="91" width="8.875" customWidth="1"/>
  </cols>
  <sheetData>
    <row r="1" spans="1:91" x14ac:dyDescent="0.2">
      <c r="A1" s="1" t="s">
        <v>76</v>
      </c>
      <c r="B1" s="1" t="s">
        <v>36</v>
      </c>
      <c r="C1" s="1" t="s">
        <v>37</v>
      </c>
      <c r="D1" s="1" t="s">
        <v>38</v>
      </c>
      <c r="E1" s="1" t="s">
        <v>39</v>
      </c>
      <c r="F1" s="10" t="s">
        <v>40</v>
      </c>
      <c r="G1" s="45">
        <v>45960</v>
      </c>
      <c r="H1" s="42"/>
      <c r="I1" s="45">
        <v>45961</v>
      </c>
      <c r="J1" s="42"/>
      <c r="K1" s="45">
        <v>45962</v>
      </c>
      <c r="L1" s="42"/>
      <c r="M1" s="45">
        <v>45963</v>
      </c>
      <c r="N1" s="42"/>
      <c r="O1" s="45">
        <v>45964</v>
      </c>
      <c r="P1" s="42"/>
      <c r="Q1" s="45">
        <v>45965</v>
      </c>
      <c r="R1" s="42"/>
      <c r="S1" s="45">
        <v>45966</v>
      </c>
      <c r="T1" s="42"/>
      <c r="U1" s="45">
        <v>45967</v>
      </c>
      <c r="V1" s="42"/>
      <c r="W1" s="45">
        <v>45968</v>
      </c>
      <c r="X1" s="42"/>
      <c r="Y1" s="45">
        <v>45969</v>
      </c>
      <c r="Z1" s="42"/>
      <c r="AA1" s="45">
        <v>45970</v>
      </c>
      <c r="AB1" s="42"/>
      <c r="AC1" s="45">
        <v>45971</v>
      </c>
      <c r="AD1" s="42"/>
      <c r="AE1" s="45">
        <v>45972</v>
      </c>
      <c r="AF1" s="42"/>
      <c r="AG1" s="45">
        <v>45973</v>
      </c>
      <c r="AH1" s="42"/>
      <c r="AI1" s="45">
        <v>45974</v>
      </c>
      <c r="AJ1" s="42"/>
      <c r="AK1" s="45">
        <v>45975</v>
      </c>
      <c r="AL1" s="42"/>
      <c r="AM1" s="45">
        <v>45976</v>
      </c>
      <c r="AN1" s="42"/>
      <c r="AO1" s="45">
        <v>45977</v>
      </c>
      <c r="AP1" s="42"/>
      <c r="AQ1" s="45">
        <v>45978</v>
      </c>
      <c r="AR1" s="42"/>
      <c r="AS1" s="45">
        <v>45979</v>
      </c>
      <c r="AT1" s="42"/>
      <c r="AU1" s="45">
        <v>45980</v>
      </c>
      <c r="AV1" s="42"/>
      <c r="AW1" s="45">
        <v>45981</v>
      </c>
      <c r="AX1" s="42"/>
      <c r="AY1" s="45">
        <v>45982</v>
      </c>
      <c r="AZ1" s="42"/>
      <c r="BA1" s="45">
        <v>45983</v>
      </c>
      <c r="BB1" s="42"/>
      <c r="BC1" s="45">
        <v>45984</v>
      </c>
      <c r="BD1" s="42"/>
      <c r="BE1" s="45">
        <v>45985</v>
      </c>
      <c r="BF1" s="42"/>
      <c r="BG1" s="45">
        <v>45986</v>
      </c>
      <c r="BH1" s="42"/>
      <c r="BI1" s="45">
        <v>45987</v>
      </c>
      <c r="BJ1" s="42"/>
      <c r="BK1" s="45">
        <v>45988</v>
      </c>
      <c r="BL1" s="42"/>
      <c r="BM1" s="45">
        <v>45989</v>
      </c>
      <c r="BN1" s="42"/>
      <c r="BO1" s="1" t="s">
        <v>41</v>
      </c>
      <c r="BP1" s="10" t="s">
        <v>77</v>
      </c>
      <c r="BQ1" s="1" t="s">
        <v>78</v>
      </c>
      <c r="BR1" s="1" t="s">
        <v>44</v>
      </c>
      <c r="BS1" s="1" t="s">
        <v>45</v>
      </c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</row>
    <row r="2" spans="1:91" x14ac:dyDescent="0.2">
      <c r="A2" s="11"/>
      <c r="B2" s="11"/>
      <c r="C2" s="11"/>
      <c r="D2" s="11"/>
      <c r="E2" s="11"/>
      <c r="F2" s="1"/>
      <c r="G2" s="1" t="s">
        <v>47</v>
      </c>
      <c r="H2" s="1" t="s">
        <v>48</v>
      </c>
      <c r="I2" s="1" t="s">
        <v>47</v>
      </c>
      <c r="J2" s="1" t="s">
        <v>48</v>
      </c>
      <c r="K2" s="1" t="s">
        <v>1</v>
      </c>
      <c r="L2" s="1" t="s">
        <v>48</v>
      </c>
      <c r="M2" s="17" t="s">
        <v>1</v>
      </c>
      <c r="N2" s="17" t="s">
        <v>48</v>
      </c>
      <c r="O2" s="17" t="s">
        <v>1</v>
      </c>
      <c r="P2" s="17" t="s">
        <v>48</v>
      </c>
      <c r="Q2" s="17" t="s">
        <v>1</v>
      </c>
      <c r="R2" s="17" t="s">
        <v>48</v>
      </c>
      <c r="S2" s="17" t="s">
        <v>1</v>
      </c>
      <c r="T2" s="34" t="s">
        <v>48</v>
      </c>
      <c r="U2" s="17" t="s">
        <v>1</v>
      </c>
      <c r="V2" s="34" t="s">
        <v>48</v>
      </c>
      <c r="W2" s="17" t="s">
        <v>1</v>
      </c>
      <c r="X2" s="34" t="s">
        <v>48</v>
      </c>
      <c r="Y2" s="17" t="s">
        <v>1</v>
      </c>
      <c r="Z2" s="34" t="s">
        <v>48</v>
      </c>
      <c r="AA2" s="35" t="s">
        <v>1</v>
      </c>
      <c r="AB2" s="35" t="s">
        <v>48</v>
      </c>
      <c r="AC2" s="35" t="s">
        <v>1</v>
      </c>
      <c r="AD2" s="35" t="s">
        <v>48</v>
      </c>
      <c r="AE2" s="35" t="s">
        <v>1</v>
      </c>
      <c r="AF2" s="35" t="s">
        <v>48</v>
      </c>
      <c r="AG2" s="35" t="s">
        <v>1</v>
      </c>
      <c r="AH2" s="35" t="s">
        <v>48</v>
      </c>
      <c r="AI2" s="35" t="s">
        <v>1</v>
      </c>
      <c r="AJ2" s="35" t="s">
        <v>48</v>
      </c>
      <c r="AK2" s="35" t="s">
        <v>1</v>
      </c>
      <c r="AL2" s="35" t="s">
        <v>48</v>
      </c>
      <c r="AM2" s="35" t="s">
        <v>1</v>
      </c>
      <c r="AN2" s="35" t="s">
        <v>48</v>
      </c>
      <c r="AO2" s="35" t="s">
        <v>1</v>
      </c>
      <c r="AP2" s="35" t="s">
        <v>48</v>
      </c>
      <c r="AQ2" s="35" t="s">
        <v>1</v>
      </c>
      <c r="AR2" s="35" t="s">
        <v>48</v>
      </c>
      <c r="AS2" s="35" t="s">
        <v>1</v>
      </c>
      <c r="AT2" s="35" t="s">
        <v>48</v>
      </c>
      <c r="AU2" s="35" t="s">
        <v>1</v>
      </c>
      <c r="AV2" s="35" t="s">
        <v>48</v>
      </c>
      <c r="AW2" s="35" t="s">
        <v>1</v>
      </c>
      <c r="AX2" s="35" t="s">
        <v>48</v>
      </c>
      <c r="AY2" s="35" t="s">
        <v>1</v>
      </c>
      <c r="AZ2" s="35" t="s">
        <v>48</v>
      </c>
      <c r="BA2" s="35" t="s">
        <v>1</v>
      </c>
      <c r="BB2" s="35" t="s">
        <v>48</v>
      </c>
      <c r="BC2" s="35" t="s">
        <v>1</v>
      </c>
      <c r="BD2" s="35" t="s">
        <v>48</v>
      </c>
      <c r="BE2" s="35" t="s">
        <v>1</v>
      </c>
      <c r="BF2" s="35" t="s">
        <v>48</v>
      </c>
      <c r="BG2" s="35" t="s">
        <v>1</v>
      </c>
      <c r="BH2" s="35" t="s">
        <v>48</v>
      </c>
      <c r="BI2" s="35" t="s">
        <v>1</v>
      </c>
      <c r="BJ2" s="35" t="s">
        <v>48</v>
      </c>
      <c r="BK2" s="35" t="s">
        <v>1</v>
      </c>
      <c r="BL2" s="35" t="s">
        <v>48</v>
      </c>
      <c r="BM2" s="35" t="s">
        <v>1</v>
      </c>
      <c r="BN2" s="35" t="s">
        <v>48</v>
      </c>
      <c r="BO2" s="11"/>
      <c r="BP2" s="2"/>
      <c r="BQ2" s="6"/>
      <c r="BR2" s="2"/>
      <c r="BS2" s="2"/>
      <c r="BT2" s="19"/>
      <c r="BU2" s="20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</row>
    <row r="3" spans="1:91" x14ac:dyDescent="0.2">
      <c r="A3" s="6" t="s">
        <v>255</v>
      </c>
      <c r="B3" s="6" t="s">
        <v>50</v>
      </c>
      <c r="C3" s="6">
        <f t="shared" ref="C3:C46" si="0">SUM(G3+I3+K3+M3+O3+Q3+S3+U3+W3+Y3+AA3+AC3+AE3+AG3+AI3+AK3+AM3+AQ3+D37+AS3+AU3+AW3+AY3+BA3+BC3+BE3+BG3+BI3+BK3+BM3)</f>
        <v>3399</v>
      </c>
      <c r="D3" s="6">
        <f t="shared" ref="D3:D46" si="1">SUM(H3+J3+L3+N3+P3+R3+T3+V3+X3+Z3+AB3+AD3+AF3+AH3+AJ3+AL3+AN3+AR3+AT3+AV3+AX3+AZ3+BB3+BD3+BF3+BH3+BJ3+BL3+BN3)</f>
        <v>3065</v>
      </c>
      <c r="E3" s="6">
        <f t="shared" ref="E3:E46" si="2">C3-D3</f>
        <v>334</v>
      </c>
      <c r="F3" s="6" t="s">
        <v>256</v>
      </c>
      <c r="G3" s="6">
        <v>155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26">
        <v>0</v>
      </c>
      <c r="N3" s="26">
        <v>0</v>
      </c>
      <c r="O3" s="26">
        <v>0</v>
      </c>
      <c r="P3" s="22">
        <v>154</v>
      </c>
      <c r="Q3" s="22">
        <v>1104</v>
      </c>
      <c r="R3" s="22">
        <v>0</v>
      </c>
      <c r="S3" s="22">
        <v>1100</v>
      </c>
      <c r="T3" s="22">
        <v>1100</v>
      </c>
      <c r="U3" s="22">
        <v>300</v>
      </c>
      <c r="V3" s="22">
        <v>0</v>
      </c>
      <c r="W3" s="22">
        <v>0</v>
      </c>
      <c r="X3" s="22">
        <v>0</v>
      </c>
      <c r="Y3" s="22">
        <v>0</v>
      </c>
      <c r="Z3" s="22">
        <v>0</v>
      </c>
      <c r="AA3" s="30">
        <v>0</v>
      </c>
      <c r="AB3" s="22">
        <v>300</v>
      </c>
      <c r="AC3" s="30">
        <v>0</v>
      </c>
      <c r="AD3" s="22">
        <v>0</v>
      </c>
      <c r="AE3" s="22">
        <v>740</v>
      </c>
      <c r="AF3" s="22">
        <f>703+80</f>
        <v>783</v>
      </c>
      <c r="AG3" s="30">
        <v>0</v>
      </c>
      <c r="AH3" s="22">
        <f>79+66</f>
        <v>145</v>
      </c>
      <c r="AI3" s="30">
        <v>0</v>
      </c>
      <c r="AJ3" s="22">
        <v>20</v>
      </c>
      <c r="AK3" s="30">
        <v>0</v>
      </c>
      <c r="AL3" s="22">
        <f>18+4+40+40+150+40+4</f>
        <v>296</v>
      </c>
      <c r="AM3" s="30">
        <v>0</v>
      </c>
      <c r="AN3" s="22">
        <v>4</v>
      </c>
      <c r="AO3" s="30">
        <v>0</v>
      </c>
      <c r="AP3" s="22">
        <v>0</v>
      </c>
      <c r="AQ3" s="30">
        <v>0</v>
      </c>
      <c r="AR3" s="22">
        <v>131</v>
      </c>
      <c r="AS3" s="30">
        <v>0</v>
      </c>
      <c r="AT3" s="22"/>
      <c r="AU3" s="30">
        <v>0</v>
      </c>
      <c r="AV3" s="22">
        <f>40+6</f>
        <v>46</v>
      </c>
      <c r="AW3" s="30">
        <v>0</v>
      </c>
      <c r="AX3" s="22">
        <v>0</v>
      </c>
      <c r="AY3" s="30">
        <v>0</v>
      </c>
      <c r="AZ3" s="22">
        <f>41+45</f>
        <v>86</v>
      </c>
      <c r="BA3" s="30">
        <v>0</v>
      </c>
      <c r="BB3" s="22">
        <v>0</v>
      </c>
      <c r="BC3" s="30">
        <v>0</v>
      </c>
      <c r="BD3" s="22">
        <v>0</v>
      </c>
      <c r="BE3" s="30">
        <v>0</v>
      </c>
      <c r="BF3" s="22">
        <v>0</v>
      </c>
      <c r="BG3" s="30">
        <v>0</v>
      </c>
      <c r="BH3" s="22">
        <v>0</v>
      </c>
      <c r="BI3" s="30">
        <v>0</v>
      </c>
      <c r="BJ3" s="22">
        <v>0</v>
      </c>
      <c r="BK3" s="30">
        <v>0</v>
      </c>
      <c r="BL3" s="22">
        <v>0</v>
      </c>
      <c r="BM3" s="30">
        <v>0</v>
      </c>
      <c r="BN3" s="22">
        <v>0</v>
      </c>
      <c r="BO3" s="2">
        <f t="shared" ref="BO3:BO46" si="3">G3-H3+I3-J3+K3-L3+M3-N3+O3-P3+Q3-R3+S3-T3+U3-V3+W3-X3+Y3-Z3+AA3-AB3+AC3-AD3+AE3-AF3+AG3-AH3+AI3-AJ3+AK3-AL3+AM3-AN3+AO3-AP3+AQ3-AR3+AS3-AT3+AU3-AV3+AW3-AX3+AY3-AZ3+BA3-BB3+BC3-BD3+BE3-BF3+BG3-BH3+BI3-BJ3+BK3-BL3+BM3-BN3</f>
        <v>334</v>
      </c>
      <c r="BP3" s="6">
        <v>25</v>
      </c>
      <c r="BQ3" s="6">
        <f t="shared" ref="BQ3:BQ10" si="4">C3*BP3</f>
        <v>84975</v>
      </c>
      <c r="BR3" s="6">
        <f t="shared" ref="BR3:BR10" si="5">D3*BP3</f>
        <v>76625</v>
      </c>
      <c r="BS3" s="6">
        <f t="shared" ref="BS3:BS10" si="6">E3*BP3</f>
        <v>8350</v>
      </c>
      <c r="BT3" s="19"/>
      <c r="BU3" s="25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</row>
    <row r="4" spans="1:91" x14ac:dyDescent="0.2">
      <c r="A4" s="6" t="s">
        <v>257</v>
      </c>
      <c r="B4" s="6" t="s">
        <v>50</v>
      </c>
      <c r="C4" s="6">
        <f t="shared" si="0"/>
        <v>1584</v>
      </c>
      <c r="D4" s="6">
        <f t="shared" si="1"/>
        <v>1450</v>
      </c>
      <c r="E4" s="6">
        <f t="shared" si="2"/>
        <v>134</v>
      </c>
      <c r="F4" s="6"/>
      <c r="G4" s="6">
        <v>1440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26">
        <v>0</v>
      </c>
      <c r="N4" s="26">
        <v>0</v>
      </c>
      <c r="O4" s="26">
        <v>0</v>
      </c>
      <c r="P4" s="22">
        <v>1450</v>
      </c>
      <c r="Q4" s="26">
        <v>0</v>
      </c>
      <c r="R4" s="22">
        <v>0</v>
      </c>
      <c r="S4" s="26">
        <v>0</v>
      </c>
      <c r="T4" s="22">
        <v>0</v>
      </c>
      <c r="U4" s="26">
        <v>0</v>
      </c>
      <c r="V4" s="22">
        <v>0</v>
      </c>
      <c r="W4" s="26">
        <v>0</v>
      </c>
      <c r="X4" s="22">
        <v>0</v>
      </c>
      <c r="Y4" s="26">
        <v>0</v>
      </c>
      <c r="Z4" s="22">
        <v>0</v>
      </c>
      <c r="AA4" s="30">
        <v>0</v>
      </c>
      <c r="AB4" s="30">
        <v>0</v>
      </c>
      <c r="AC4" s="30">
        <v>0</v>
      </c>
      <c r="AD4" s="30">
        <v>0</v>
      </c>
      <c r="AE4" s="30">
        <v>0</v>
      </c>
      <c r="AF4" s="30">
        <v>0</v>
      </c>
      <c r="AG4" s="30">
        <v>0</v>
      </c>
      <c r="AH4" s="30">
        <v>0</v>
      </c>
      <c r="AI4" s="22">
        <v>144</v>
      </c>
      <c r="AJ4" s="30">
        <v>0</v>
      </c>
      <c r="AK4" s="30">
        <v>0</v>
      </c>
      <c r="AL4" s="30">
        <v>0</v>
      </c>
      <c r="AM4" s="30">
        <v>0</v>
      </c>
      <c r="AN4" s="30">
        <v>0</v>
      </c>
      <c r="AO4" s="30">
        <v>0</v>
      </c>
      <c r="AP4" s="30">
        <v>0</v>
      </c>
      <c r="AQ4" s="30">
        <v>0</v>
      </c>
      <c r="AR4" s="30">
        <v>0</v>
      </c>
      <c r="AS4" s="30">
        <v>0</v>
      </c>
      <c r="AT4" s="30">
        <v>0</v>
      </c>
      <c r="AU4" s="30">
        <v>0</v>
      </c>
      <c r="AV4" s="30">
        <v>0</v>
      </c>
      <c r="AW4" s="30">
        <v>0</v>
      </c>
      <c r="AX4" s="30">
        <v>0</v>
      </c>
      <c r="AY4" s="30">
        <v>0</v>
      </c>
      <c r="AZ4" s="30">
        <v>0</v>
      </c>
      <c r="BA4" s="30">
        <v>0</v>
      </c>
      <c r="BB4" s="22">
        <v>0</v>
      </c>
      <c r="BC4" s="30">
        <v>0</v>
      </c>
      <c r="BD4" s="22">
        <v>0</v>
      </c>
      <c r="BE4" s="30">
        <v>0</v>
      </c>
      <c r="BF4" s="22">
        <v>0</v>
      </c>
      <c r="BG4" s="30">
        <v>0</v>
      </c>
      <c r="BH4" s="22">
        <v>0</v>
      </c>
      <c r="BI4" s="30">
        <v>0</v>
      </c>
      <c r="BJ4" s="22">
        <v>0</v>
      </c>
      <c r="BK4" s="30">
        <v>0</v>
      </c>
      <c r="BL4" s="22">
        <v>0</v>
      </c>
      <c r="BM4" s="30">
        <v>0</v>
      </c>
      <c r="BN4" s="22">
        <v>0</v>
      </c>
      <c r="BO4" s="2">
        <f t="shared" si="3"/>
        <v>134</v>
      </c>
      <c r="BP4" s="6">
        <v>1.5</v>
      </c>
      <c r="BQ4" s="6">
        <f t="shared" si="4"/>
        <v>2376</v>
      </c>
      <c r="BR4" s="6">
        <f t="shared" si="5"/>
        <v>2175</v>
      </c>
      <c r="BS4" s="6">
        <f t="shared" si="6"/>
        <v>201</v>
      </c>
      <c r="BT4" s="19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</row>
    <row r="5" spans="1:91" x14ac:dyDescent="0.2">
      <c r="A5" s="6" t="s">
        <v>258</v>
      </c>
      <c r="B5" s="6" t="s">
        <v>50</v>
      </c>
      <c r="C5" s="6">
        <f t="shared" si="0"/>
        <v>1857</v>
      </c>
      <c r="D5" s="6">
        <f t="shared" si="1"/>
        <v>214</v>
      </c>
      <c r="E5" s="6">
        <f t="shared" si="2"/>
        <v>1643</v>
      </c>
      <c r="F5" s="6"/>
      <c r="G5" s="6">
        <v>214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26">
        <v>0</v>
      </c>
      <c r="N5" s="26">
        <v>0</v>
      </c>
      <c r="O5" s="26">
        <v>0</v>
      </c>
      <c r="P5" s="22">
        <v>214</v>
      </c>
      <c r="Q5" s="26">
        <v>0</v>
      </c>
      <c r="R5" s="22">
        <v>0</v>
      </c>
      <c r="S5" s="26">
        <v>0</v>
      </c>
      <c r="T5" s="22">
        <v>0</v>
      </c>
      <c r="U5" s="26">
        <v>0</v>
      </c>
      <c r="V5" s="22">
        <v>0</v>
      </c>
      <c r="W5" s="26">
        <v>0</v>
      </c>
      <c r="X5" s="22">
        <v>0</v>
      </c>
      <c r="Y5" s="26">
        <v>0</v>
      </c>
      <c r="Z5" s="22">
        <v>0</v>
      </c>
      <c r="AA5" s="30">
        <v>0</v>
      </c>
      <c r="AB5" s="30">
        <v>0</v>
      </c>
      <c r="AC5" s="30">
        <v>0</v>
      </c>
      <c r="AD5" s="30">
        <v>0</v>
      </c>
      <c r="AE5" s="30">
        <v>0</v>
      </c>
      <c r="AF5" s="30">
        <v>0</v>
      </c>
      <c r="AG5" s="30">
        <v>0</v>
      </c>
      <c r="AH5" s="30">
        <v>0</v>
      </c>
      <c r="AI5" s="30">
        <v>0</v>
      </c>
      <c r="AJ5" s="30">
        <v>0</v>
      </c>
      <c r="AK5" s="30">
        <v>0</v>
      </c>
      <c r="AL5" s="30">
        <v>0</v>
      </c>
      <c r="AM5" s="30">
        <v>0</v>
      </c>
      <c r="AN5" s="30">
        <v>0</v>
      </c>
      <c r="AO5" s="30">
        <v>0</v>
      </c>
      <c r="AP5" s="30">
        <v>0</v>
      </c>
      <c r="AQ5" s="30">
        <v>0</v>
      </c>
      <c r="AR5" s="30">
        <v>0</v>
      </c>
      <c r="AS5" s="30">
        <v>0</v>
      </c>
      <c r="AT5" s="30">
        <v>0</v>
      </c>
      <c r="AU5" s="30">
        <v>0</v>
      </c>
      <c r="AV5" s="30">
        <v>0</v>
      </c>
      <c r="AW5" s="30">
        <v>0</v>
      </c>
      <c r="AX5" s="30">
        <v>0</v>
      </c>
      <c r="AY5" s="30">
        <v>0</v>
      </c>
      <c r="AZ5" s="30">
        <v>0</v>
      </c>
      <c r="BA5" s="30">
        <v>0</v>
      </c>
      <c r="BB5" s="22">
        <v>0</v>
      </c>
      <c r="BC5" s="30">
        <v>0</v>
      </c>
      <c r="BD5" s="22">
        <v>0</v>
      </c>
      <c r="BE5" s="30">
        <v>0</v>
      </c>
      <c r="BF5" s="22">
        <v>0</v>
      </c>
      <c r="BG5" s="30">
        <v>0</v>
      </c>
      <c r="BH5" s="22">
        <v>0</v>
      </c>
      <c r="BI5" s="30">
        <v>0</v>
      </c>
      <c r="BJ5" s="22">
        <v>0</v>
      </c>
      <c r="BK5" s="30">
        <v>0</v>
      </c>
      <c r="BL5" s="22">
        <v>0</v>
      </c>
      <c r="BM5" s="30">
        <v>0</v>
      </c>
      <c r="BN5" s="22">
        <v>0</v>
      </c>
      <c r="BO5" s="2">
        <f t="shared" si="3"/>
        <v>0</v>
      </c>
      <c r="BP5" s="6">
        <v>3</v>
      </c>
      <c r="BQ5" s="6">
        <f t="shared" si="4"/>
        <v>5571</v>
      </c>
      <c r="BR5" s="6">
        <f t="shared" si="5"/>
        <v>642</v>
      </c>
      <c r="BS5" s="6">
        <f t="shared" si="6"/>
        <v>4929</v>
      </c>
      <c r="BT5" s="19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</row>
    <row r="6" spans="1:91" x14ac:dyDescent="0.2">
      <c r="A6" s="6" t="s">
        <v>259</v>
      </c>
      <c r="B6" s="6" t="s">
        <v>50</v>
      </c>
      <c r="C6" s="6">
        <f t="shared" si="0"/>
        <v>76</v>
      </c>
      <c r="D6" s="6">
        <f t="shared" si="1"/>
        <v>76</v>
      </c>
      <c r="E6" s="6">
        <f t="shared" si="2"/>
        <v>0</v>
      </c>
      <c r="F6" s="6"/>
      <c r="G6" s="6">
        <v>76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26">
        <v>0</v>
      </c>
      <c r="N6" s="26">
        <v>0</v>
      </c>
      <c r="O6" s="26">
        <v>0</v>
      </c>
      <c r="P6" s="22">
        <v>76</v>
      </c>
      <c r="Q6" s="26">
        <v>0</v>
      </c>
      <c r="R6" s="22">
        <v>0</v>
      </c>
      <c r="S6" s="26">
        <v>0</v>
      </c>
      <c r="T6" s="22">
        <v>0</v>
      </c>
      <c r="U6" s="26">
        <v>0</v>
      </c>
      <c r="V6" s="22">
        <v>0</v>
      </c>
      <c r="W6" s="26">
        <v>0</v>
      </c>
      <c r="X6" s="22">
        <v>0</v>
      </c>
      <c r="Y6" s="26">
        <v>0</v>
      </c>
      <c r="Z6" s="22">
        <v>0</v>
      </c>
      <c r="AA6" s="30">
        <v>0</v>
      </c>
      <c r="AB6" s="30">
        <v>0</v>
      </c>
      <c r="AC6" s="30">
        <v>0</v>
      </c>
      <c r="AD6" s="30">
        <v>0</v>
      </c>
      <c r="AE6" s="30">
        <v>0</v>
      </c>
      <c r="AF6" s="30">
        <v>0</v>
      </c>
      <c r="AG6" s="30">
        <v>0</v>
      </c>
      <c r="AH6" s="30">
        <v>0</v>
      </c>
      <c r="AI6" s="30">
        <v>0</v>
      </c>
      <c r="AJ6" s="30">
        <v>0</v>
      </c>
      <c r="AK6" s="30">
        <v>0</v>
      </c>
      <c r="AL6" s="30">
        <v>0</v>
      </c>
      <c r="AM6" s="30">
        <v>0</v>
      </c>
      <c r="AN6" s="30">
        <v>0</v>
      </c>
      <c r="AO6" s="30">
        <v>0</v>
      </c>
      <c r="AP6" s="30">
        <v>0</v>
      </c>
      <c r="AQ6" s="30">
        <v>0</v>
      </c>
      <c r="AR6" s="30">
        <v>0</v>
      </c>
      <c r="AS6" s="30">
        <v>0</v>
      </c>
      <c r="AT6" s="30">
        <v>0</v>
      </c>
      <c r="AU6" s="30">
        <v>0</v>
      </c>
      <c r="AV6" s="30">
        <v>0</v>
      </c>
      <c r="AW6" s="30">
        <v>0</v>
      </c>
      <c r="AX6" s="30">
        <v>0</v>
      </c>
      <c r="AY6" s="30">
        <v>0</v>
      </c>
      <c r="AZ6" s="30">
        <v>0</v>
      </c>
      <c r="BA6" s="30">
        <v>0</v>
      </c>
      <c r="BB6" s="22">
        <v>0</v>
      </c>
      <c r="BC6" s="30">
        <v>0</v>
      </c>
      <c r="BD6" s="22">
        <v>0</v>
      </c>
      <c r="BE6" s="30">
        <v>0</v>
      </c>
      <c r="BF6" s="22">
        <v>0</v>
      </c>
      <c r="BG6" s="30">
        <v>0</v>
      </c>
      <c r="BH6" s="22">
        <v>0</v>
      </c>
      <c r="BI6" s="30">
        <v>0</v>
      </c>
      <c r="BJ6" s="22">
        <v>0</v>
      </c>
      <c r="BK6" s="30">
        <v>0</v>
      </c>
      <c r="BL6" s="22">
        <v>0</v>
      </c>
      <c r="BM6" s="30">
        <v>0</v>
      </c>
      <c r="BN6" s="22">
        <v>0</v>
      </c>
      <c r="BO6" s="2">
        <f t="shared" si="3"/>
        <v>0</v>
      </c>
      <c r="BP6" s="6">
        <v>0.5</v>
      </c>
      <c r="BQ6" s="6">
        <f t="shared" si="4"/>
        <v>38</v>
      </c>
      <c r="BR6" s="6">
        <f t="shared" si="5"/>
        <v>38</v>
      </c>
      <c r="BS6" s="6">
        <f t="shared" si="6"/>
        <v>0</v>
      </c>
      <c r="BT6" s="19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</row>
    <row r="7" spans="1:91" x14ac:dyDescent="0.2">
      <c r="A7" s="3" t="s">
        <v>260</v>
      </c>
      <c r="B7" s="28" t="s">
        <v>56</v>
      </c>
      <c r="C7" s="6">
        <f t="shared" si="0"/>
        <v>98</v>
      </c>
      <c r="D7" s="6">
        <f t="shared" si="1"/>
        <v>48</v>
      </c>
      <c r="E7" s="30">
        <f t="shared" si="2"/>
        <v>50</v>
      </c>
      <c r="F7" s="3" t="s">
        <v>261</v>
      </c>
      <c r="G7" s="30">
        <v>0</v>
      </c>
      <c r="H7" s="30">
        <v>0</v>
      </c>
      <c r="I7" s="30">
        <v>0</v>
      </c>
      <c r="J7" s="30">
        <v>0</v>
      </c>
      <c r="K7" s="30">
        <v>0</v>
      </c>
      <c r="L7" s="30">
        <v>0</v>
      </c>
      <c r="M7" s="26">
        <v>0</v>
      </c>
      <c r="N7" s="26">
        <v>0</v>
      </c>
      <c r="O7" s="26">
        <v>0</v>
      </c>
      <c r="P7" s="30">
        <v>0</v>
      </c>
      <c r="Q7" s="26">
        <v>0</v>
      </c>
      <c r="R7" s="30">
        <v>0</v>
      </c>
      <c r="S7" s="26">
        <v>0</v>
      </c>
      <c r="T7" s="30">
        <v>0</v>
      </c>
      <c r="U7" s="26">
        <v>0</v>
      </c>
      <c r="V7" s="30">
        <v>0</v>
      </c>
      <c r="W7" s="30">
        <v>0</v>
      </c>
      <c r="X7" s="30">
        <v>0</v>
      </c>
      <c r="Y7" s="30">
        <v>0</v>
      </c>
      <c r="Z7" s="30">
        <v>0</v>
      </c>
      <c r="AA7" s="30">
        <v>0</v>
      </c>
      <c r="AB7" s="30">
        <v>0</v>
      </c>
      <c r="AC7" s="22">
        <v>0</v>
      </c>
      <c r="AD7" s="30">
        <v>0</v>
      </c>
      <c r="AE7" s="30">
        <v>0</v>
      </c>
      <c r="AF7" s="30">
        <v>0</v>
      </c>
      <c r="AG7" s="30">
        <v>0</v>
      </c>
      <c r="AH7" s="30">
        <v>0</v>
      </c>
      <c r="AI7" s="22">
        <v>0</v>
      </c>
      <c r="AJ7" s="30">
        <v>0</v>
      </c>
      <c r="AK7" s="30">
        <v>0</v>
      </c>
      <c r="AL7" s="30">
        <v>0</v>
      </c>
      <c r="AM7" s="30">
        <v>0</v>
      </c>
      <c r="AN7" s="30">
        <v>0</v>
      </c>
      <c r="AO7" s="30">
        <v>0</v>
      </c>
      <c r="AP7" s="30">
        <v>0</v>
      </c>
      <c r="AQ7" s="30">
        <v>0</v>
      </c>
      <c r="AR7" s="22">
        <v>48</v>
      </c>
      <c r="AS7" s="22">
        <v>48</v>
      </c>
      <c r="AT7" s="30">
        <v>0</v>
      </c>
      <c r="AU7" s="30">
        <v>0</v>
      </c>
      <c r="AV7" s="30">
        <v>0</v>
      </c>
      <c r="AW7" s="30">
        <v>0</v>
      </c>
      <c r="AX7" s="30">
        <v>0</v>
      </c>
      <c r="AY7" s="30">
        <v>0</v>
      </c>
      <c r="AZ7" s="30">
        <v>0</v>
      </c>
      <c r="BA7" s="30">
        <v>0</v>
      </c>
      <c r="BB7" s="22">
        <v>0</v>
      </c>
      <c r="BC7" s="30">
        <v>0</v>
      </c>
      <c r="BD7" s="22">
        <v>0</v>
      </c>
      <c r="BE7" s="30">
        <v>0</v>
      </c>
      <c r="BF7" s="22">
        <v>0</v>
      </c>
      <c r="BG7" s="30">
        <v>0</v>
      </c>
      <c r="BH7" s="22">
        <v>0</v>
      </c>
      <c r="BI7" s="30">
        <v>0</v>
      </c>
      <c r="BJ7" s="22">
        <v>0</v>
      </c>
      <c r="BK7" s="30">
        <v>0</v>
      </c>
      <c r="BL7" s="22">
        <v>0</v>
      </c>
      <c r="BM7" s="30">
        <v>0</v>
      </c>
      <c r="BN7" s="22">
        <v>0</v>
      </c>
      <c r="BO7" s="2">
        <f t="shared" si="3"/>
        <v>0</v>
      </c>
      <c r="BP7" s="22">
        <v>28.22</v>
      </c>
      <c r="BQ7" s="30">
        <f t="shared" si="4"/>
        <v>2765.56</v>
      </c>
      <c r="BR7" s="30">
        <f t="shared" si="5"/>
        <v>1354.56</v>
      </c>
      <c r="BS7" s="30">
        <f t="shared" si="6"/>
        <v>1411</v>
      </c>
      <c r="BT7" s="36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</row>
    <row r="8" spans="1:91" x14ac:dyDescent="0.2">
      <c r="A8" s="3" t="s">
        <v>262</v>
      </c>
      <c r="B8" s="28" t="s">
        <v>56</v>
      </c>
      <c r="C8" s="6">
        <f t="shared" si="0"/>
        <v>220</v>
      </c>
      <c r="D8" s="6">
        <f t="shared" si="1"/>
        <v>180</v>
      </c>
      <c r="E8" s="30">
        <f t="shared" si="2"/>
        <v>40</v>
      </c>
      <c r="F8" s="3" t="s">
        <v>263</v>
      </c>
      <c r="G8" s="30">
        <v>0</v>
      </c>
      <c r="H8" s="30">
        <v>0</v>
      </c>
      <c r="I8" s="30">
        <v>0</v>
      </c>
      <c r="J8" s="30">
        <v>0</v>
      </c>
      <c r="K8" s="30">
        <v>0</v>
      </c>
      <c r="L8" s="30">
        <v>0</v>
      </c>
      <c r="M8" s="26">
        <v>0</v>
      </c>
      <c r="N8" s="26">
        <v>0</v>
      </c>
      <c r="O8" s="26">
        <v>0</v>
      </c>
      <c r="P8" s="30">
        <v>0</v>
      </c>
      <c r="Q8" s="26">
        <v>0</v>
      </c>
      <c r="R8" s="30">
        <v>0</v>
      </c>
      <c r="S8" s="26">
        <v>0</v>
      </c>
      <c r="T8" s="30">
        <v>0</v>
      </c>
      <c r="U8" s="26">
        <v>0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0</v>
      </c>
      <c r="AB8" s="30">
        <v>0</v>
      </c>
      <c r="AC8" s="22">
        <v>0</v>
      </c>
      <c r="AD8" s="30">
        <v>0</v>
      </c>
      <c r="AE8" s="30">
        <v>0</v>
      </c>
      <c r="AF8" s="30">
        <v>0</v>
      </c>
      <c r="AG8" s="30">
        <v>0</v>
      </c>
      <c r="AH8" s="30">
        <v>0</v>
      </c>
      <c r="AI8" s="22">
        <v>0</v>
      </c>
      <c r="AJ8" s="30">
        <v>0</v>
      </c>
      <c r="AK8" s="30">
        <v>0</v>
      </c>
      <c r="AL8" s="30">
        <v>0</v>
      </c>
      <c r="AM8" s="30">
        <v>0</v>
      </c>
      <c r="AN8" s="30">
        <v>0</v>
      </c>
      <c r="AO8" s="30">
        <v>0</v>
      </c>
      <c r="AP8" s="30">
        <v>0</v>
      </c>
      <c r="AQ8" s="30">
        <v>0</v>
      </c>
      <c r="AR8" s="22">
        <v>120</v>
      </c>
      <c r="AS8" s="22">
        <v>120</v>
      </c>
      <c r="AT8" s="30">
        <v>0</v>
      </c>
      <c r="AU8" s="30">
        <v>0</v>
      </c>
      <c r="AV8" s="30">
        <v>0</v>
      </c>
      <c r="AW8" s="30">
        <v>0</v>
      </c>
      <c r="AX8" s="30">
        <v>0</v>
      </c>
      <c r="AY8" s="30">
        <v>0</v>
      </c>
      <c r="AZ8" s="22">
        <v>60</v>
      </c>
      <c r="BA8" s="30">
        <v>0</v>
      </c>
      <c r="BB8" s="22">
        <v>0</v>
      </c>
      <c r="BC8" s="30">
        <v>0</v>
      </c>
      <c r="BD8" s="22">
        <v>0</v>
      </c>
      <c r="BE8" s="30">
        <v>0</v>
      </c>
      <c r="BF8" s="22">
        <v>0</v>
      </c>
      <c r="BG8" s="30">
        <v>0</v>
      </c>
      <c r="BH8" s="22">
        <v>0</v>
      </c>
      <c r="BI8" s="30">
        <v>0</v>
      </c>
      <c r="BJ8" s="22">
        <v>0</v>
      </c>
      <c r="BK8" s="30">
        <v>0</v>
      </c>
      <c r="BL8" s="22">
        <v>0</v>
      </c>
      <c r="BM8" s="30">
        <v>0</v>
      </c>
      <c r="BN8" s="22">
        <v>0</v>
      </c>
      <c r="BO8" s="2">
        <f t="shared" si="3"/>
        <v>-60</v>
      </c>
      <c r="BP8" s="22">
        <v>36.75</v>
      </c>
      <c r="BQ8" s="30">
        <f t="shared" si="4"/>
        <v>8085</v>
      </c>
      <c r="BR8" s="30">
        <f t="shared" si="5"/>
        <v>6615</v>
      </c>
      <c r="BS8" s="30">
        <f t="shared" si="6"/>
        <v>1470</v>
      </c>
      <c r="BT8" s="36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</row>
    <row r="9" spans="1:91" x14ac:dyDescent="0.2">
      <c r="A9" s="3" t="s">
        <v>264</v>
      </c>
      <c r="B9" s="28" t="s">
        <v>56</v>
      </c>
      <c r="C9" s="6">
        <f t="shared" si="0"/>
        <v>5020</v>
      </c>
      <c r="D9" s="6">
        <f t="shared" si="1"/>
        <v>240</v>
      </c>
      <c r="E9" s="30">
        <f t="shared" si="2"/>
        <v>4780</v>
      </c>
      <c r="F9" s="3" t="s">
        <v>265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26">
        <v>0</v>
      </c>
      <c r="N9" s="26">
        <v>0</v>
      </c>
      <c r="O9" s="26">
        <v>0</v>
      </c>
      <c r="P9" s="30">
        <v>0</v>
      </c>
      <c r="Q9" s="26">
        <v>0</v>
      </c>
      <c r="R9" s="30">
        <v>0</v>
      </c>
      <c r="S9" s="26">
        <v>0</v>
      </c>
      <c r="T9" s="30">
        <v>0</v>
      </c>
      <c r="U9" s="26">
        <v>0</v>
      </c>
      <c r="V9" s="30">
        <v>0</v>
      </c>
      <c r="W9" s="30">
        <v>0</v>
      </c>
      <c r="X9" s="30">
        <v>0</v>
      </c>
      <c r="Y9" s="22">
        <v>4860</v>
      </c>
      <c r="Z9" s="30">
        <v>0</v>
      </c>
      <c r="AA9" s="30">
        <v>0</v>
      </c>
      <c r="AB9" s="30">
        <v>0</v>
      </c>
      <c r="AC9" s="22">
        <v>0</v>
      </c>
      <c r="AD9" s="30">
        <v>0</v>
      </c>
      <c r="AE9" s="30">
        <v>0</v>
      </c>
      <c r="AF9" s="30">
        <v>0</v>
      </c>
      <c r="AG9" s="30">
        <v>0</v>
      </c>
      <c r="AH9" s="30">
        <v>0</v>
      </c>
      <c r="AI9" s="22">
        <v>0</v>
      </c>
      <c r="AJ9" s="30">
        <v>0</v>
      </c>
      <c r="AK9" s="30">
        <v>0</v>
      </c>
      <c r="AL9" s="30">
        <v>0</v>
      </c>
      <c r="AM9" s="30">
        <v>0</v>
      </c>
      <c r="AN9" s="30">
        <v>0</v>
      </c>
      <c r="AO9" s="30">
        <v>0</v>
      </c>
      <c r="AP9" s="30">
        <v>0</v>
      </c>
      <c r="AQ9" s="30">
        <v>0</v>
      </c>
      <c r="AR9" s="22">
        <v>160</v>
      </c>
      <c r="AS9" s="22">
        <v>160</v>
      </c>
      <c r="AT9" s="30">
        <v>0</v>
      </c>
      <c r="AU9" s="30">
        <v>0</v>
      </c>
      <c r="AV9" s="30">
        <v>0</v>
      </c>
      <c r="AW9" s="30">
        <v>0</v>
      </c>
      <c r="AX9" s="30">
        <v>0</v>
      </c>
      <c r="AY9" s="30">
        <v>0</v>
      </c>
      <c r="AZ9" s="22">
        <v>80</v>
      </c>
      <c r="BA9" s="30">
        <v>0</v>
      </c>
      <c r="BB9" s="22">
        <v>0</v>
      </c>
      <c r="BC9" s="30">
        <v>0</v>
      </c>
      <c r="BD9" s="22">
        <v>0</v>
      </c>
      <c r="BE9" s="30">
        <v>0</v>
      </c>
      <c r="BF9" s="22">
        <v>0</v>
      </c>
      <c r="BG9" s="30">
        <v>0</v>
      </c>
      <c r="BH9" s="22">
        <v>0</v>
      </c>
      <c r="BI9" s="30">
        <v>0</v>
      </c>
      <c r="BJ9" s="22">
        <v>0</v>
      </c>
      <c r="BK9" s="30">
        <v>0</v>
      </c>
      <c r="BL9" s="22">
        <v>0</v>
      </c>
      <c r="BM9" s="30">
        <v>0</v>
      </c>
      <c r="BN9" s="22">
        <v>0</v>
      </c>
      <c r="BO9" s="2">
        <f t="shared" si="3"/>
        <v>4780</v>
      </c>
      <c r="BP9" s="22">
        <v>2.5</v>
      </c>
      <c r="BQ9" s="30">
        <f t="shared" si="4"/>
        <v>12550</v>
      </c>
      <c r="BR9" s="30">
        <f t="shared" si="5"/>
        <v>600</v>
      </c>
      <c r="BS9" s="30">
        <f t="shared" si="6"/>
        <v>11950</v>
      </c>
      <c r="BT9" s="36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</row>
    <row r="10" spans="1:91" x14ac:dyDescent="0.2">
      <c r="A10" s="6" t="s">
        <v>266</v>
      </c>
      <c r="B10" s="6" t="s">
        <v>56</v>
      </c>
      <c r="C10" s="6">
        <f t="shared" si="0"/>
        <v>21533</v>
      </c>
      <c r="D10" s="6">
        <f t="shared" si="1"/>
        <v>11935</v>
      </c>
      <c r="E10" s="6">
        <f t="shared" si="2"/>
        <v>9598</v>
      </c>
      <c r="F10" s="6" t="s">
        <v>267</v>
      </c>
      <c r="G10" s="6">
        <v>1332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26">
        <v>0</v>
      </c>
      <c r="N10" s="26">
        <v>0</v>
      </c>
      <c r="O10" s="26">
        <v>0</v>
      </c>
      <c r="P10" s="22">
        <v>1332</v>
      </c>
      <c r="Q10" s="26">
        <v>0</v>
      </c>
      <c r="R10" s="22">
        <v>0</v>
      </c>
      <c r="S10" s="26">
        <v>0</v>
      </c>
      <c r="T10" s="22">
        <v>0</v>
      </c>
      <c r="U10" s="26">
        <v>0</v>
      </c>
      <c r="V10" s="22">
        <v>0</v>
      </c>
      <c r="W10" s="22">
        <v>9916</v>
      </c>
      <c r="X10" s="22">
        <v>0</v>
      </c>
      <c r="Y10" s="22">
        <v>9916</v>
      </c>
      <c r="Z10" s="22">
        <v>0</v>
      </c>
      <c r="AA10" s="30">
        <v>0</v>
      </c>
      <c r="AB10" s="30">
        <v>0</v>
      </c>
      <c r="AC10" s="22">
        <v>0</v>
      </c>
      <c r="AD10" s="30">
        <v>0</v>
      </c>
      <c r="AE10" s="30">
        <v>0</v>
      </c>
      <c r="AF10" s="30">
        <v>0</v>
      </c>
      <c r="AG10" s="30">
        <v>0</v>
      </c>
      <c r="AH10" s="30">
        <v>0</v>
      </c>
      <c r="AI10" s="30">
        <v>0</v>
      </c>
      <c r="AJ10" s="30">
        <v>0</v>
      </c>
      <c r="AK10" s="30">
        <v>0</v>
      </c>
      <c r="AL10" s="22">
        <v>4440</v>
      </c>
      <c r="AM10" s="30">
        <v>0</v>
      </c>
      <c r="AN10" s="22">
        <v>0</v>
      </c>
      <c r="AO10" s="30">
        <v>0</v>
      </c>
      <c r="AP10" s="22">
        <v>0</v>
      </c>
      <c r="AQ10" s="30">
        <v>0</v>
      </c>
      <c r="AR10" s="22">
        <v>369</v>
      </c>
      <c r="AS10" s="22">
        <v>369</v>
      </c>
      <c r="AT10" s="22">
        <v>0</v>
      </c>
      <c r="AU10" s="30">
        <v>0</v>
      </c>
      <c r="AV10" s="22">
        <v>0</v>
      </c>
      <c r="AW10" s="30">
        <v>0</v>
      </c>
      <c r="AX10" s="22">
        <v>0</v>
      </c>
      <c r="AY10" s="30">
        <v>0</v>
      </c>
      <c r="AZ10" s="22">
        <v>170</v>
      </c>
      <c r="BA10" s="30">
        <v>0</v>
      </c>
      <c r="BB10" s="22">
        <v>0</v>
      </c>
      <c r="BC10" s="30">
        <v>0</v>
      </c>
      <c r="BD10" s="22">
        <v>0</v>
      </c>
      <c r="BE10" s="30">
        <v>0</v>
      </c>
      <c r="BF10" s="22">
        <v>5624</v>
      </c>
      <c r="BG10" s="30">
        <v>0</v>
      </c>
      <c r="BH10" s="22">
        <v>0</v>
      </c>
      <c r="BI10" s="30">
        <v>0</v>
      </c>
      <c r="BJ10" s="22">
        <v>0</v>
      </c>
      <c r="BK10" s="30">
        <v>0</v>
      </c>
      <c r="BL10" s="22">
        <v>0</v>
      </c>
      <c r="BM10" s="30">
        <v>0</v>
      </c>
      <c r="BN10" s="22">
        <v>0</v>
      </c>
      <c r="BO10" s="2">
        <f t="shared" si="3"/>
        <v>9598</v>
      </c>
      <c r="BP10" s="6">
        <v>0.3</v>
      </c>
      <c r="BQ10" s="6">
        <f t="shared" si="4"/>
        <v>6459.9</v>
      </c>
      <c r="BR10" s="6">
        <f t="shared" si="5"/>
        <v>3580.5</v>
      </c>
      <c r="BS10" s="6">
        <f t="shared" si="6"/>
        <v>2879.4</v>
      </c>
      <c r="BT10" s="19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</row>
    <row r="11" spans="1:91" x14ac:dyDescent="0.2">
      <c r="A11" s="6" t="s">
        <v>268</v>
      </c>
      <c r="B11" s="6" t="s">
        <v>56</v>
      </c>
      <c r="C11" s="6">
        <f t="shared" si="0"/>
        <v>23804</v>
      </c>
      <c r="D11" s="6">
        <f t="shared" si="1"/>
        <v>15500</v>
      </c>
      <c r="E11" s="6">
        <f t="shared" si="2"/>
        <v>8304</v>
      </c>
      <c r="F11" s="6" t="s">
        <v>269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26">
        <v>0</v>
      </c>
      <c r="N11" s="26">
        <v>0</v>
      </c>
      <c r="O11" s="26">
        <v>0</v>
      </c>
      <c r="P11" s="22">
        <v>0</v>
      </c>
      <c r="Q11" s="26">
        <v>0</v>
      </c>
      <c r="R11" s="22">
        <v>0</v>
      </c>
      <c r="S11" s="26">
        <v>0</v>
      </c>
      <c r="T11" s="22">
        <v>0</v>
      </c>
      <c r="U11" s="26">
        <v>0</v>
      </c>
      <c r="V11" s="22">
        <v>0</v>
      </c>
      <c r="W11" s="22">
        <v>11256</v>
      </c>
      <c r="X11" s="22">
        <v>0</v>
      </c>
      <c r="Y11" s="22">
        <v>11256</v>
      </c>
      <c r="Z11" s="22">
        <v>0</v>
      </c>
      <c r="AA11" s="30">
        <v>0</v>
      </c>
      <c r="AB11" s="30">
        <v>0</v>
      </c>
      <c r="AC11" s="22">
        <v>0</v>
      </c>
      <c r="AD11" s="30">
        <v>0</v>
      </c>
      <c r="AE11" s="30">
        <v>0</v>
      </c>
      <c r="AF11" s="30">
        <v>0</v>
      </c>
      <c r="AG11" s="30">
        <v>0</v>
      </c>
      <c r="AH11" s="30">
        <v>0</v>
      </c>
      <c r="AI11" s="30">
        <f>562</f>
        <v>562</v>
      </c>
      <c r="AJ11" s="30">
        <v>0</v>
      </c>
      <c r="AK11" s="30">
        <v>0</v>
      </c>
      <c r="AL11" s="22">
        <f>5040+120</f>
        <v>5160</v>
      </c>
      <c r="AM11" s="30">
        <v>0</v>
      </c>
      <c r="AN11" s="22">
        <v>0</v>
      </c>
      <c r="AO11" s="30">
        <v>0</v>
      </c>
      <c r="AP11" s="22">
        <v>0</v>
      </c>
      <c r="AQ11" s="30">
        <v>0</v>
      </c>
      <c r="AR11" s="22">
        <v>442</v>
      </c>
      <c r="AS11" s="22">
        <v>730</v>
      </c>
      <c r="AT11" s="22">
        <v>0</v>
      </c>
      <c r="AU11" s="30">
        <v>0</v>
      </c>
      <c r="AV11" s="22">
        <v>0</v>
      </c>
      <c r="AW11" s="30">
        <v>0</v>
      </c>
      <c r="AX11" s="22">
        <v>0</v>
      </c>
      <c r="AY11" s="30">
        <v>0</v>
      </c>
      <c r="AZ11" s="22">
        <f>60+430</f>
        <v>490</v>
      </c>
      <c r="BA11" s="30">
        <v>0</v>
      </c>
      <c r="BB11" s="22">
        <v>0</v>
      </c>
      <c r="BC11" s="30">
        <v>0</v>
      </c>
      <c r="BD11" s="22">
        <v>0</v>
      </c>
      <c r="BE11" s="30">
        <v>0</v>
      </c>
      <c r="BF11" s="22">
        <v>9408</v>
      </c>
      <c r="BG11" s="30">
        <v>0</v>
      </c>
      <c r="BH11" s="22">
        <v>0</v>
      </c>
      <c r="BI11" s="30">
        <v>0</v>
      </c>
      <c r="BJ11" s="22">
        <v>0</v>
      </c>
      <c r="BK11" s="30">
        <v>0</v>
      </c>
      <c r="BL11" s="22">
        <v>0</v>
      </c>
      <c r="BM11" s="30">
        <v>0</v>
      </c>
      <c r="BN11" s="22">
        <v>0</v>
      </c>
      <c r="BO11" s="2">
        <f t="shared" si="3"/>
        <v>8304</v>
      </c>
      <c r="BP11" s="14">
        <v>0.3</v>
      </c>
      <c r="BQ11" s="6">
        <f>C11*BP12</f>
        <v>7141.2</v>
      </c>
      <c r="BR11" s="6">
        <f>D11*BP12</f>
        <v>4650</v>
      </c>
      <c r="BS11" s="6">
        <f>E11*BP12</f>
        <v>2491.1999999999998</v>
      </c>
      <c r="BT11" s="19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</row>
    <row r="12" spans="1:91" x14ac:dyDescent="0.2">
      <c r="A12" s="6" t="s">
        <v>270</v>
      </c>
      <c r="B12" s="6" t="s">
        <v>56</v>
      </c>
      <c r="C12" s="6">
        <f t="shared" si="0"/>
        <v>20016</v>
      </c>
      <c r="D12" s="6">
        <f t="shared" si="1"/>
        <v>8704</v>
      </c>
      <c r="E12" s="6">
        <f t="shared" si="2"/>
        <v>11312</v>
      </c>
      <c r="F12" s="6" t="s">
        <v>271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26">
        <v>0</v>
      </c>
      <c r="N12" s="26">
        <v>0</v>
      </c>
      <c r="O12" s="26">
        <v>0</v>
      </c>
      <c r="P12" s="22">
        <v>0</v>
      </c>
      <c r="Q12" s="26">
        <v>0</v>
      </c>
      <c r="R12" s="22">
        <v>0</v>
      </c>
      <c r="S12" s="26">
        <v>0</v>
      </c>
      <c r="T12" s="22">
        <v>0</v>
      </c>
      <c r="U12" s="26">
        <v>0</v>
      </c>
      <c r="V12" s="22">
        <v>0</v>
      </c>
      <c r="W12" s="22">
        <v>8064</v>
      </c>
      <c r="X12" s="22">
        <v>0</v>
      </c>
      <c r="Y12" s="22">
        <f>2688+8064</f>
        <v>10752</v>
      </c>
      <c r="Z12" s="22">
        <v>0</v>
      </c>
      <c r="AA12" s="30">
        <v>0</v>
      </c>
      <c r="AB12" s="30">
        <v>0</v>
      </c>
      <c r="AC12" s="22">
        <v>0</v>
      </c>
      <c r="AD12" s="22">
        <v>0</v>
      </c>
      <c r="AE12" s="30">
        <v>0</v>
      </c>
      <c r="AF12" s="22">
        <v>0</v>
      </c>
      <c r="AG12" s="30">
        <v>0</v>
      </c>
      <c r="AH12" s="22">
        <v>0</v>
      </c>
      <c r="AI12" s="30">
        <f>272</f>
        <v>272</v>
      </c>
      <c r="AJ12" s="22">
        <v>0</v>
      </c>
      <c r="AK12" s="30">
        <v>0</v>
      </c>
      <c r="AL12" s="22">
        <v>5040</v>
      </c>
      <c r="AM12" s="30">
        <v>0</v>
      </c>
      <c r="AN12" s="22">
        <v>0</v>
      </c>
      <c r="AO12" s="30">
        <v>0</v>
      </c>
      <c r="AP12" s="22">
        <v>0</v>
      </c>
      <c r="AQ12" s="30">
        <v>0</v>
      </c>
      <c r="AR12" s="22">
        <v>272</v>
      </c>
      <c r="AS12" s="22">
        <v>928</v>
      </c>
      <c r="AT12" s="22">
        <v>0</v>
      </c>
      <c r="AU12" s="30">
        <v>0</v>
      </c>
      <c r="AV12" s="22">
        <v>0</v>
      </c>
      <c r="AW12" s="30">
        <v>0</v>
      </c>
      <c r="AX12" s="22">
        <v>0</v>
      </c>
      <c r="AY12" s="30">
        <v>0</v>
      </c>
      <c r="AZ12" s="22">
        <f>112+256</f>
        <v>368</v>
      </c>
      <c r="BA12" s="30">
        <v>0</v>
      </c>
      <c r="BB12" s="22">
        <v>0</v>
      </c>
      <c r="BC12" s="30">
        <v>0</v>
      </c>
      <c r="BD12" s="22">
        <v>0</v>
      </c>
      <c r="BE12" s="30">
        <v>0</v>
      </c>
      <c r="BF12" s="22">
        <v>3024</v>
      </c>
      <c r="BG12" s="30">
        <v>0</v>
      </c>
      <c r="BH12" s="22">
        <v>0</v>
      </c>
      <c r="BI12" s="30">
        <v>0</v>
      </c>
      <c r="BJ12" s="22">
        <v>0</v>
      </c>
      <c r="BK12" s="30">
        <v>0</v>
      </c>
      <c r="BL12" s="22">
        <v>0</v>
      </c>
      <c r="BM12" s="30">
        <v>0</v>
      </c>
      <c r="BN12" s="22">
        <v>0</v>
      </c>
      <c r="BO12" s="2">
        <f t="shared" si="3"/>
        <v>11312</v>
      </c>
      <c r="BP12" s="6">
        <v>0.3</v>
      </c>
      <c r="BQ12" s="6">
        <f t="shared" ref="BQ12:BQ25" si="7">C12*BP12</f>
        <v>6004.8</v>
      </c>
      <c r="BR12" s="6">
        <f t="shared" ref="BR12:BR25" si="8">D12*BP12</f>
        <v>2611.1999999999998</v>
      </c>
      <c r="BS12" s="6">
        <f t="shared" ref="BS12:BS25" si="9">E12*BP12</f>
        <v>3393.6</v>
      </c>
      <c r="BT12" s="19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</row>
    <row r="13" spans="1:91" x14ac:dyDescent="0.2">
      <c r="A13" s="6" t="s">
        <v>272</v>
      </c>
      <c r="B13" s="6" t="s">
        <v>56</v>
      </c>
      <c r="C13" s="6">
        <f t="shared" si="0"/>
        <v>7094</v>
      </c>
      <c r="D13" s="6">
        <f t="shared" si="1"/>
        <v>686</v>
      </c>
      <c r="E13" s="6">
        <f t="shared" si="2"/>
        <v>6408</v>
      </c>
      <c r="F13" s="6" t="s">
        <v>273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26">
        <v>0</v>
      </c>
      <c r="N13" s="26">
        <v>0</v>
      </c>
      <c r="O13" s="26">
        <v>0</v>
      </c>
      <c r="P13" s="22">
        <v>0</v>
      </c>
      <c r="Q13" s="26">
        <v>0</v>
      </c>
      <c r="R13" s="22">
        <v>0</v>
      </c>
      <c r="S13" s="26">
        <v>0</v>
      </c>
      <c r="T13" s="22">
        <v>0</v>
      </c>
      <c r="U13" s="26">
        <v>0</v>
      </c>
      <c r="V13" s="22">
        <v>0</v>
      </c>
      <c r="W13" s="22">
        <v>0</v>
      </c>
      <c r="X13" s="22">
        <v>0</v>
      </c>
      <c r="Y13" s="22">
        <v>6200</v>
      </c>
      <c r="Z13" s="22">
        <v>0</v>
      </c>
      <c r="AA13" s="30">
        <v>0</v>
      </c>
      <c r="AB13" s="30">
        <v>0</v>
      </c>
      <c r="AC13" s="22">
        <v>0</v>
      </c>
      <c r="AD13" s="22">
        <v>0</v>
      </c>
      <c r="AE13" s="30">
        <v>0</v>
      </c>
      <c r="AF13" s="22">
        <v>0</v>
      </c>
      <c r="AG13" s="30">
        <v>0</v>
      </c>
      <c r="AH13" s="22">
        <v>0</v>
      </c>
      <c r="AI13" s="22">
        <v>400</v>
      </c>
      <c r="AJ13" s="22">
        <v>0</v>
      </c>
      <c r="AK13" s="30">
        <v>0</v>
      </c>
      <c r="AL13" s="22">
        <v>0</v>
      </c>
      <c r="AM13" s="30">
        <v>0</v>
      </c>
      <c r="AN13" s="22">
        <v>0</v>
      </c>
      <c r="AO13" s="30">
        <v>0</v>
      </c>
      <c r="AP13" s="22">
        <v>0</v>
      </c>
      <c r="AQ13" s="30">
        <v>0</v>
      </c>
      <c r="AR13" s="22">
        <v>400</v>
      </c>
      <c r="AS13" s="22">
        <v>494</v>
      </c>
      <c r="AT13" s="22">
        <v>0</v>
      </c>
      <c r="AU13" s="30">
        <v>0</v>
      </c>
      <c r="AV13" s="22">
        <v>0</v>
      </c>
      <c r="AW13" s="30">
        <v>0</v>
      </c>
      <c r="AX13" s="22">
        <v>0</v>
      </c>
      <c r="AY13" s="30">
        <v>0</v>
      </c>
      <c r="AZ13" s="22">
        <f>30+256</f>
        <v>286</v>
      </c>
      <c r="BA13" s="30">
        <v>0</v>
      </c>
      <c r="BB13" s="22">
        <v>0</v>
      </c>
      <c r="BC13" s="30">
        <v>0</v>
      </c>
      <c r="BD13" s="22">
        <v>0</v>
      </c>
      <c r="BE13" s="30">
        <v>0</v>
      </c>
      <c r="BF13" s="22">
        <v>0</v>
      </c>
      <c r="BG13" s="30">
        <v>0</v>
      </c>
      <c r="BH13" s="22">
        <v>0</v>
      </c>
      <c r="BI13" s="30">
        <v>0</v>
      </c>
      <c r="BJ13" s="22">
        <v>0</v>
      </c>
      <c r="BK13" s="30">
        <v>0</v>
      </c>
      <c r="BL13" s="22">
        <v>0</v>
      </c>
      <c r="BM13" s="30">
        <v>0</v>
      </c>
      <c r="BN13" s="22">
        <v>0</v>
      </c>
      <c r="BO13" s="2">
        <f t="shared" si="3"/>
        <v>6408</v>
      </c>
      <c r="BP13" s="6">
        <v>0.3</v>
      </c>
      <c r="BQ13" s="6">
        <f t="shared" si="7"/>
        <v>2128.1999999999998</v>
      </c>
      <c r="BR13" s="6">
        <f t="shared" si="8"/>
        <v>205.79999999999998</v>
      </c>
      <c r="BS13" s="6">
        <f t="shared" si="9"/>
        <v>1922.3999999999999</v>
      </c>
      <c r="BT13" s="19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</row>
    <row r="14" spans="1:91" x14ac:dyDescent="0.2">
      <c r="A14" s="6" t="s">
        <v>274</v>
      </c>
      <c r="B14" s="6" t="s">
        <v>56</v>
      </c>
      <c r="C14" s="6">
        <f t="shared" si="0"/>
        <v>11090</v>
      </c>
      <c r="D14" s="6">
        <f t="shared" si="1"/>
        <v>0</v>
      </c>
      <c r="E14" s="6">
        <f t="shared" si="2"/>
        <v>11090</v>
      </c>
      <c r="F14" s="6" t="s">
        <v>273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26">
        <v>0</v>
      </c>
      <c r="N14" s="26">
        <v>0</v>
      </c>
      <c r="O14" s="26">
        <v>0</v>
      </c>
      <c r="P14" s="22">
        <v>0</v>
      </c>
      <c r="Q14" s="26">
        <v>0</v>
      </c>
      <c r="R14" s="22">
        <v>0</v>
      </c>
      <c r="S14" s="26">
        <v>0</v>
      </c>
      <c r="T14" s="22">
        <v>0</v>
      </c>
      <c r="U14" s="26">
        <v>0</v>
      </c>
      <c r="V14" s="22">
        <v>0</v>
      </c>
      <c r="W14" s="22">
        <v>0</v>
      </c>
      <c r="X14" s="22">
        <v>0</v>
      </c>
      <c r="Y14" s="22">
        <v>0</v>
      </c>
      <c r="Z14" s="22">
        <v>0</v>
      </c>
      <c r="AA14" s="30">
        <v>0</v>
      </c>
      <c r="AB14" s="30">
        <v>0</v>
      </c>
      <c r="AC14" s="22">
        <v>0</v>
      </c>
      <c r="AD14" s="22">
        <v>0</v>
      </c>
      <c r="AE14" s="30">
        <v>0</v>
      </c>
      <c r="AF14" s="22">
        <v>0</v>
      </c>
      <c r="AG14" s="30">
        <v>0</v>
      </c>
      <c r="AH14" s="22">
        <v>0</v>
      </c>
      <c r="AI14" s="22">
        <f>4116+4818+2156</f>
        <v>11090</v>
      </c>
      <c r="AJ14" s="22">
        <v>0</v>
      </c>
      <c r="AK14" s="30">
        <v>0</v>
      </c>
      <c r="AL14" s="22">
        <v>0</v>
      </c>
      <c r="AM14" s="30">
        <v>0</v>
      </c>
      <c r="AN14" s="22">
        <v>0</v>
      </c>
      <c r="AO14" s="30">
        <v>0</v>
      </c>
      <c r="AP14" s="22">
        <v>0</v>
      </c>
      <c r="AQ14" s="30">
        <v>0</v>
      </c>
      <c r="AR14" s="22"/>
      <c r="AS14" s="22"/>
      <c r="AT14" s="22">
        <v>0</v>
      </c>
      <c r="AU14" s="30">
        <v>0</v>
      </c>
      <c r="AV14" s="22">
        <v>0</v>
      </c>
      <c r="AW14" s="30">
        <v>0</v>
      </c>
      <c r="AX14" s="22">
        <v>0</v>
      </c>
      <c r="AY14" s="30">
        <v>0</v>
      </c>
      <c r="AZ14" s="22">
        <v>0</v>
      </c>
      <c r="BA14" s="30">
        <v>0</v>
      </c>
      <c r="BB14" s="22">
        <v>0</v>
      </c>
      <c r="BC14" s="30">
        <v>0</v>
      </c>
      <c r="BD14" s="22">
        <v>0</v>
      </c>
      <c r="BE14" s="30">
        <v>0</v>
      </c>
      <c r="BF14" s="22">
        <v>0</v>
      </c>
      <c r="BG14" s="30">
        <v>0</v>
      </c>
      <c r="BH14" s="22">
        <v>0</v>
      </c>
      <c r="BI14" s="30">
        <v>0</v>
      </c>
      <c r="BJ14" s="22">
        <v>0</v>
      </c>
      <c r="BK14" s="30">
        <v>0</v>
      </c>
      <c r="BL14" s="22">
        <v>0</v>
      </c>
      <c r="BM14" s="30">
        <v>0</v>
      </c>
      <c r="BN14" s="22">
        <v>0</v>
      </c>
      <c r="BO14" s="2">
        <f t="shared" si="3"/>
        <v>11090</v>
      </c>
      <c r="BP14" s="6">
        <v>0.3</v>
      </c>
      <c r="BQ14" s="6">
        <f t="shared" si="7"/>
        <v>3327</v>
      </c>
      <c r="BR14" s="6">
        <f t="shared" si="8"/>
        <v>0</v>
      </c>
      <c r="BS14" s="6">
        <f t="shared" si="9"/>
        <v>3327</v>
      </c>
      <c r="BT14" s="19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</row>
    <row r="15" spans="1:91" x14ac:dyDescent="0.2">
      <c r="A15" s="6" t="s">
        <v>275</v>
      </c>
      <c r="B15" s="6" t="s">
        <v>56</v>
      </c>
      <c r="C15" s="6">
        <f t="shared" si="0"/>
        <v>254</v>
      </c>
      <c r="D15" s="6">
        <f t="shared" si="1"/>
        <v>254</v>
      </c>
      <c r="E15" s="6">
        <f t="shared" si="2"/>
        <v>0</v>
      </c>
      <c r="F15" s="6" t="s">
        <v>276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26">
        <v>0</v>
      </c>
      <c r="N15" s="26">
        <v>0</v>
      </c>
      <c r="O15" s="26">
        <v>0</v>
      </c>
      <c r="P15" s="22">
        <v>0</v>
      </c>
      <c r="Q15" s="26">
        <v>0</v>
      </c>
      <c r="R15" s="22">
        <v>0</v>
      </c>
      <c r="S15" s="26">
        <v>0</v>
      </c>
      <c r="T15" s="22">
        <v>0</v>
      </c>
      <c r="U15" s="26">
        <v>0</v>
      </c>
      <c r="V15" s="22">
        <v>0</v>
      </c>
      <c r="W15" s="22">
        <v>0</v>
      </c>
      <c r="X15" s="22">
        <v>0</v>
      </c>
      <c r="Y15" s="22">
        <v>0</v>
      </c>
      <c r="Z15" s="22">
        <v>0</v>
      </c>
      <c r="AA15" s="30">
        <v>0</v>
      </c>
      <c r="AB15" s="30">
        <v>0</v>
      </c>
      <c r="AC15" s="30">
        <v>0</v>
      </c>
      <c r="AD15" s="22">
        <v>0</v>
      </c>
      <c r="AE15" s="30">
        <v>0</v>
      </c>
      <c r="AF15" s="22">
        <v>0</v>
      </c>
      <c r="AG15" s="30">
        <v>0</v>
      </c>
      <c r="AH15" s="22">
        <v>0</v>
      </c>
      <c r="AI15" s="22">
        <v>254</v>
      </c>
      <c r="AJ15" s="22">
        <v>0</v>
      </c>
      <c r="AK15" s="30">
        <v>0</v>
      </c>
      <c r="AL15" s="22">
        <v>0</v>
      </c>
      <c r="AM15" s="30">
        <v>0</v>
      </c>
      <c r="AN15" s="22">
        <v>0</v>
      </c>
      <c r="AO15" s="30">
        <v>0</v>
      </c>
      <c r="AP15" s="22">
        <v>0</v>
      </c>
      <c r="AQ15" s="30">
        <v>0</v>
      </c>
      <c r="AR15" s="22">
        <v>254</v>
      </c>
      <c r="AS15" s="30">
        <v>0</v>
      </c>
      <c r="AT15" s="22">
        <v>0</v>
      </c>
      <c r="AU15" s="30">
        <v>0</v>
      </c>
      <c r="AV15" s="22">
        <v>0</v>
      </c>
      <c r="AW15" s="30">
        <v>0</v>
      </c>
      <c r="AX15" s="22">
        <v>0</v>
      </c>
      <c r="AY15" s="30">
        <v>0</v>
      </c>
      <c r="AZ15" s="22">
        <v>0</v>
      </c>
      <c r="BA15" s="30">
        <v>0</v>
      </c>
      <c r="BB15" s="22">
        <v>0</v>
      </c>
      <c r="BC15" s="30">
        <v>0</v>
      </c>
      <c r="BD15" s="22">
        <v>0</v>
      </c>
      <c r="BE15" s="30">
        <v>0</v>
      </c>
      <c r="BF15" s="22">
        <v>0</v>
      </c>
      <c r="BG15" s="30">
        <v>0</v>
      </c>
      <c r="BH15" s="22">
        <v>0</v>
      </c>
      <c r="BI15" s="30">
        <v>0</v>
      </c>
      <c r="BJ15" s="22">
        <v>0</v>
      </c>
      <c r="BK15" s="30">
        <v>0</v>
      </c>
      <c r="BL15" s="22">
        <v>0</v>
      </c>
      <c r="BM15" s="30">
        <v>0</v>
      </c>
      <c r="BN15" s="22">
        <v>0</v>
      </c>
      <c r="BO15" s="2">
        <f t="shared" si="3"/>
        <v>0</v>
      </c>
      <c r="BP15" s="6">
        <v>0.2</v>
      </c>
      <c r="BQ15" s="6">
        <f t="shared" si="7"/>
        <v>50.800000000000004</v>
      </c>
      <c r="BR15" s="6">
        <f t="shared" si="8"/>
        <v>50.800000000000004</v>
      </c>
      <c r="BS15" s="6">
        <f t="shared" si="9"/>
        <v>0</v>
      </c>
      <c r="BT15" s="19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</row>
    <row r="16" spans="1:91" x14ac:dyDescent="0.2">
      <c r="A16" s="6" t="s">
        <v>277</v>
      </c>
      <c r="B16" s="6" t="s">
        <v>56</v>
      </c>
      <c r="C16" s="21">
        <f t="shared" si="0"/>
        <v>21775</v>
      </c>
      <c r="D16" s="6">
        <f t="shared" si="1"/>
        <v>10831</v>
      </c>
      <c r="E16" s="21">
        <f t="shared" si="2"/>
        <v>10944</v>
      </c>
      <c r="F16" s="6" t="s">
        <v>278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21">
        <f>10800</f>
        <v>10800</v>
      </c>
      <c r="X16" s="6">
        <v>0</v>
      </c>
      <c r="Y16" s="6">
        <v>10800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f>31+100</f>
        <v>131</v>
      </c>
      <c r="AJ16" s="6">
        <v>0</v>
      </c>
      <c r="AK16" s="6">
        <v>0</v>
      </c>
      <c r="AL16" s="6">
        <v>3600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31</v>
      </c>
      <c r="AS16" s="6">
        <v>44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0</v>
      </c>
      <c r="AZ16" s="6">
        <v>0</v>
      </c>
      <c r="BA16" s="6">
        <v>0</v>
      </c>
      <c r="BB16" s="22">
        <v>0</v>
      </c>
      <c r="BC16" s="6">
        <v>0</v>
      </c>
      <c r="BD16" s="22">
        <v>0</v>
      </c>
      <c r="BE16" s="6">
        <v>0</v>
      </c>
      <c r="BF16" s="22">
        <v>7200</v>
      </c>
      <c r="BG16" s="6">
        <v>0</v>
      </c>
      <c r="BH16" s="22">
        <v>0</v>
      </c>
      <c r="BI16" s="6">
        <v>0</v>
      </c>
      <c r="BJ16" s="22">
        <v>0</v>
      </c>
      <c r="BK16" s="6">
        <v>0</v>
      </c>
      <c r="BL16" s="22">
        <v>0</v>
      </c>
      <c r="BM16" s="6">
        <v>0</v>
      </c>
      <c r="BN16" s="22">
        <v>0</v>
      </c>
      <c r="BO16" s="24">
        <f t="shared" si="3"/>
        <v>10944</v>
      </c>
      <c r="BP16" s="6">
        <v>0.3</v>
      </c>
      <c r="BQ16" s="6">
        <f t="shared" si="7"/>
        <v>6532.5</v>
      </c>
      <c r="BR16" s="6">
        <f t="shared" si="8"/>
        <v>3249.2999999999997</v>
      </c>
      <c r="BS16" s="6">
        <f t="shared" si="9"/>
        <v>3283.2</v>
      </c>
      <c r="BT16" s="19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</row>
    <row r="17" spans="1:91" x14ac:dyDescent="0.2">
      <c r="A17" s="6" t="s">
        <v>279</v>
      </c>
      <c r="B17" s="6" t="s">
        <v>50</v>
      </c>
      <c r="C17" s="6">
        <f t="shared" si="0"/>
        <v>1414</v>
      </c>
      <c r="D17" s="6">
        <f t="shared" si="1"/>
        <v>1016</v>
      </c>
      <c r="E17" s="6">
        <f t="shared" si="2"/>
        <v>398</v>
      </c>
      <c r="F17" s="6" t="s">
        <v>280</v>
      </c>
      <c r="G17" s="6">
        <v>804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26">
        <v>0</v>
      </c>
      <c r="N17" s="26">
        <v>0</v>
      </c>
      <c r="O17" s="26">
        <v>0</v>
      </c>
      <c r="P17" s="22">
        <v>804</v>
      </c>
      <c r="Q17" s="26">
        <v>0</v>
      </c>
      <c r="R17" s="22">
        <v>0</v>
      </c>
      <c r="S17" s="26">
        <v>0</v>
      </c>
      <c r="T17" s="22">
        <v>0</v>
      </c>
      <c r="U17" s="26">
        <v>0</v>
      </c>
      <c r="V17" s="22">
        <v>0</v>
      </c>
      <c r="W17" s="26">
        <v>0</v>
      </c>
      <c r="X17" s="22">
        <v>0</v>
      </c>
      <c r="Y17" s="26">
        <v>0</v>
      </c>
      <c r="Z17" s="22">
        <v>0</v>
      </c>
      <c r="AA17" s="30">
        <v>0</v>
      </c>
      <c r="AB17" s="30">
        <v>0</v>
      </c>
      <c r="AC17" s="22">
        <v>0</v>
      </c>
      <c r="AD17" s="30">
        <v>0</v>
      </c>
      <c r="AE17" s="30">
        <v>0</v>
      </c>
      <c r="AF17" s="30">
        <v>0</v>
      </c>
      <c r="AG17" s="30">
        <v>0</v>
      </c>
      <c r="AH17" s="30">
        <v>0</v>
      </c>
      <c r="AI17" s="30">
        <f>102</f>
        <v>102</v>
      </c>
      <c r="AJ17" s="30">
        <v>0</v>
      </c>
      <c r="AK17" s="30">
        <v>0</v>
      </c>
      <c r="AL17" s="30">
        <v>0</v>
      </c>
      <c r="AM17" s="30">
        <v>0</v>
      </c>
      <c r="AN17" s="30">
        <v>0</v>
      </c>
      <c r="AO17" s="30">
        <v>0</v>
      </c>
      <c r="AP17" s="30">
        <v>0</v>
      </c>
      <c r="AQ17" s="30">
        <v>0</v>
      </c>
      <c r="AR17" s="22">
        <v>102</v>
      </c>
      <c r="AS17" s="22">
        <v>508</v>
      </c>
      <c r="AT17" s="30">
        <v>0</v>
      </c>
      <c r="AU17" s="30">
        <v>0</v>
      </c>
      <c r="AV17" s="30">
        <v>0</v>
      </c>
      <c r="AW17" s="30">
        <v>0</v>
      </c>
      <c r="AX17" s="30">
        <v>0</v>
      </c>
      <c r="AY17" s="30">
        <v>0</v>
      </c>
      <c r="AZ17" s="22">
        <v>110</v>
      </c>
      <c r="BA17" s="30">
        <v>0</v>
      </c>
      <c r="BB17" s="22">
        <v>0</v>
      </c>
      <c r="BC17" s="30">
        <v>0</v>
      </c>
      <c r="BD17" s="22">
        <v>0</v>
      </c>
      <c r="BE17" s="30">
        <v>0</v>
      </c>
      <c r="BF17" s="22">
        <v>0</v>
      </c>
      <c r="BG17" s="30">
        <v>0</v>
      </c>
      <c r="BH17" s="22">
        <v>0</v>
      </c>
      <c r="BI17" s="30">
        <v>0</v>
      </c>
      <c r="BJ17" s="22">
        <v>0</v>
      </c>
      <c r="BK17" s="30">
        <v>0</v>
      </c>
      <c r="BL17" s="22">
        <v>0</v>
      </c>
      <c r="BM17" s="30">
        <v>0</v>
      </c>
      <c r="BN17" s="22">
        <v>0</v>
      </c>
      <c r="BO17" s="2">
        <f t="shared" si="3"/>
        <v>398</v>
      </c>
      <c r="BP17" s="6">
        <v>1</v>
      </c>
      <c r="BQ17" s="6">
        <f t="shared" si="7"/>
        <v>1414</v>
      </c>
      <c r="BR17" s="6">
        <f t="shared" si="8"/>
        <v>1016</v>
      </c>
      <c r="BS17" s="6">
        <f t="shared" si="9"/>
        <v>398</v>
      </c>
      <c r="BT17" s="19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</row>
    <row r="18" spans="1:91" x14ac:dyDescent="0.2">
      <c r="A18" s="6" t="s">
        <v>281</v>
      </c>
      <c r="B18" s="6" t="s">
        <v>50</v>
      </c>
      <c r="C18" s="6">
        <f t="shared" si="0"/>
        <v>12</v>
      </c>
      <c r="D18" s="6">
        <f t="shared" si="1"/>
        <v>12</v>
      </c>
      <c r="E18" s="6">
        <f t="shared" si="2"/>
        <v>0</v>
      </c>
      <c r="F18" s="6"/>
      <c r="G18" s="6">
        <v>12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3">
        <v>0</v>
      </c>
      <c r="N18" s="3">
        <v>0</v>
      </c>
      <c r="O18" s="3">
        <v>0</v>
      </c>
      <c r="P18" s="3">
        <v>12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0">
        <v>0</v>
      </c>
      <c r="AB18" s="30">
        <v>0</v>
      </c>
      <c r="AC18" s="30">
        <v>0</v>
      </c>
      <c r="AD18" s="30">
        <v>0</v>
      </c>
      <c r="AE18" s="30">
        <v>0</v>
      </c>
      <c r="AF18" s="30">
        <v>0</v>
      </c>
      <c r="AG18" s="30">
        <v>0</v>
      </c>
      <c r="AH18" s="30">
        <v>0</v>
      </c>
      <c r="AI18" s="30">
        <v>0</v>
      </c>
      <c r="AJ18" s="30">
        <v>0</v>
      </c>
      <c r="AK18" s="30">
        <v>0</v>
      </c>
      <c r="AL18" s="30">
        <v>0</v>
      </c>
      <c r="AM18" s="30">
        <v>0</v>
      </c>
      <c r="AN18" s="30">
        <v>0</v>
      </c>
      <c r="AO18" s="30">
        <v>0</v>
      </c>
      <c r="AP18" s="30">
        <v>0</v>
      </c>
      <c r="AQ18" s="30">
        <v>0</v>
      </c>
      <c r="AR18" s="30">
        <v>0</v>
      </c>
      <c r="AS18" s="30">
        <v>0</v>
      </c>
      <c r="AT18" s="30">
        <v>0</v>
      </c>
      <c r="AU18" s="30">
        <v>0</v>
      </c>
      <c r="AV18" s="30">
        <v>0</v>
      </c>
      <c r="AW18" s="30">
        <v>0</v>
      </c>
      <c r="AX18" s="30">
        <v>0</v>
      </c>
      <c r="AY18" s="30">
        <v>0</v>
      </c>
      <c r="AZ18" s="30">
        <v>0</v>
      </c>
      <c r="BA18" s="30">
        <v>0</v>
      </c>
      <c r="BB18" s="22">
        <v>0</v>
      </c>
      <c r="BC18" s="30">
        <v>0</v>
      </c>
      <c r="BD18" s="22">
        <v>0</v>
      </c>
      <c r="BE18" s="30">
        <v>0</v>
      </c>
      <c r="BF18" s="22">
        <v>0</v>
      </c>
      <c r="BG18" s="30">
        <v>0</v>
      </c>
      <c r="BH18" s="22">
        <v>0</v>
      </c>
      <c r="BI18" s="30">
        <v>0</v>
      </c>
      <c r="BJ18" s="22">
        <v>0</v>
      </c>
      <c r="BK18" s="30">
        <v>0</v>
      </c>
      <c r="BL18" s="22">
        <v>0</v>
      </c>
      <c r="BM18" s="30">
        <v>0</v>
      </c>
      <c r="BN18" s="22">
        <v>0</v>
      </c>
      <c r="BO18" s="2">
        <f t="shared" si="3"/>
        <v>0</v>
      </c>
      <c r="BP18" s="6">
        <v>1.5</v>
      </c>
      <c r="BQ18" s="6">
        <f t="shared" si="7"/>
        <v>18</v>
      </c>
      <c r="BR18" s="6">
        <f t="shared" si="8"/>
        <v>18</v>
      </c>
      <c r="BS18" s="6">
        <f t="shared" si="9"/>
        <v>0</v>
      </c>
      <c r="BT18" s="19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</row>
    <row r="19" spans="1:91" x14ac:dyDescent="0.2">
      <c r="A19" s="6" t="s">
        <v>282</v>
      </c>
      <c r="B19" s="6" t="s">
        <v>50</v>
      </c>
      <c r="C19" s="6">
        <f t="shared" si="0"/>
        <v>57</v>
      </c>
      <c r="D19" s="6">
        <f t="shared" si="1"/>
        <v>21</v>
      </c>
      <c r="E19" s="6">
        <f t="shared" si="2"/>
        <v>36</v>
      </c>
      <c r="F19" s="6" t="s">
        <v>283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3">
        <v>0</v>
      </c>
      <c r="X19" s="3">
        <v>0</v>
      </c>
      <c r="Y19" s="3">
        <f>21+15+21</f>
        <v>57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22">
        <v>0</v>
      </c>
      <c r="BC19" s="3">
        <v>0</v>
      </c>
      <c r="BD19" s="22">
        <v>0</v>
      </c>
      <c r="BE19" s="3">
        <v>0</v>
      </c>
      <c r="BF19" s="22">
        <v>21</v>
      </c>
      <c r="BG19" s="3">
        <v>0</v>
      </c>
      <c r="BH19" s="22">
        <v>0</v>
      </c>
      <c r="BI19" s="3">
        <v>0</v>
      </c>
      <c r="BJ19" s="22">
        <v>0</v>
      </c>
      <c r="BK19" s="3">
        <v>0</v>
      </c>
      <c r="BL19" s="22">
        <v>0</v>
      </c>
      <c r="BM19" s="3">
        <v>0</v>
      </c>
      <c r="BN19" s="22">
        <v>0</v>
      </c>
      <c r="BO19" s="2">
        <f t="shared" si="3"/>
        <v>36</v>
      </c>
      <c r="BP19" s="6">
        <v>8</v>
      </c>
      <c r="BQ19" s="6">
        <f t="shared" si="7"/>
        <v>456</v>
      </c>
      <c r="BR19" s="6">
        <f t="shared" si="8"/>
        <v>168</v>
      </c>
      <c r="BS19" s="6">
        <f t="shared" si="9"/>
        <v>288</v>
      </c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</row>
    <row r="20" spans="1:91" x14ac:dyDescent="0.2">
      <c r="A20" s="6" t="s">
        <v>284</v>
      </c>
      <c r="B20" s="6" t="s">
        <v>50</v>
      </c>
      <c r="C20" s="6">
        <f t="shared" si="0"/>
        <v>8100</v>
      </c>
      <c r="D20" s="6">
        <f t="shared" si="1"/>
        <v>8100</v>
      </c>
      <c r="E20" s="6">
        <f t="shared" si="2"/>
        <v>0</v>
      </c>
      <c r="F20" s="6" t="s">
        <v>285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8100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f>2000+2000+2000</f>
        <v>6000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f>100+2000</f>
        <v>2100</v>
      </c>
      <c r="AY20" s="3">
        <v>0</v>
      </c>
      <c r="AZ20" s="3">
        <v>0</v>
      </c>
      <c r="BA20" s="3">
        <v>0</v>
      </c>
      <c r="BB20" s="22">
        <v>0</v>
      </c>
      <c r="BC20" s="3">
        <v>0</v>
      </c>
      <c r="BD20" s="22">
        <v>0</v>
      </c>
      <c r="BE20" s="3">
        <v>0</v>
      </c>
      <c r="BF20" s="22">
        <v>0</v>
      </c>
      <c r="BG20" s="3">
        <v>0</v>
      </c>
      <c r="BH20" s="22">
        <v>0</v>
      </c>
      <c r="BI20" s="3">
        <v>0</v>
      </c>
      <c r="BJ20" s="22">
        <v>0</v>
      </c>
      <c r="BK20" s="3">
        <v>0</v>
      </c>
      <c r="BL20" s="22">
        <v>0</v>
      </c>
      <c r="BM20" s="3">
        <v>0</v>
      </c>
      <c r="BN20" s="22">
        <v>0</v>
      </c>
      <c r="BO20" s="2">
        <f t="shared" si="3"/>
        <v>0</v>
      </c>
      <c r="BP20" s="6">
        <v>8</v>
      </c>
      <c r="BQ20" s="6">
        <f t="shared" si="7"/>
        <v>64800</v>
      </c>
      <c r="BR20" s="6">
        <f t="shared" si="8"/>
        <v>64800</v>
      </c>
      <c r="BS20" s="6">
        <f t="shared" si="9"/>
        <v>0</v>
      </c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</row>
    <row r="21" spans="1:91" x14ac:dyDescent="0.2">
      <c r="A21" s="6" t="s">
        <v>286</v>
      </c>
      <c r="B21" s="6" t="s">
        <v>50</v>
      </c>
      <c r="C21" s="6">
        <f t="shared" si="0"/>
        <v>135</v>
      </c>
      <c r="D21" s="6">
        <f t="shared" si="1"/>
        <v>71</v>
      </c>
      <c r="E21" s="6">
        <f t="shared" si="2"/>
        <v>64</v>
      </c>
      <c r="F21" s="3" t="s">
        <v>287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f>72+63</f>
        <v>135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22">
        <v>0</v>
      </c>
      <c r="BC21" s="3">
        <v>0</v>
      </c>
      <c r="BD21" s="22">
        <v>0</v>
      </c>
      <c r="BE21" s="3">
        <v>0</v>
      </c>
      <c r="BF21" s="22">
        <v>71</v>
      </c>
      <c r="BG21" s="3">
        <v>0</v>
      </c>
      <c r="BH21" s="22">
        <v>0</v>
      </c>
      <c r="BI21" s="3">
        <v>0</v>
      </c>
      <c r="BJ21" s="22">
        <v>0</v>
      </c>
      <c r="BK21" s="3">
        <v>0</v>
      </c>
      <c r="BL21" s="22">
        <v>0</v>
      </c>
      <c r="BM21" s="3">
        <v>0</v>
      </c>
      <c r="BN21" s="22">
        <v>0</v>
      </c>
      <c r="BO21" s="2">
        <f t="shared" si="3"/>
        <v>64</v>
      </c>
      <c r="BP21" s="6">
        <v>12</v>
      </c>
      <c r="BQ21" s="6">
        <f t="shared" si="7"/>
        <v>1620</v>
      </c>
      <c r="BR21" s="6">
        <f t="shared" si="8"/>
        <v>852</v>
      </c>
      <c r="BS21" s="6">
        <f t="shared" si="9"/>
        <v>768</v>
      </c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</row>
    <row r="22" spans="1:91" ht="15.75" customHeight="1" x14ac:dyDescent="0.2">
      <c r="A22" s="6" t="s">
        <v>288</v>
      </c>
      <c r="B22" s="6" t="s">
        <v>50</v>
      </c>
      <c r="C22" s="6">
        <f t="shared" si="0"/>
        <v>4021</v>
      </c>
      <c r="D22" s="6">
        <f t="shared" si="1"/>
        <v>100</v>
      </c>
      <c r="E22" s="6">
        <f t="shared" si="2"/>
        <v>3921</v>
      </c>
      <c r="F22" s="6" t="s">
        <v>16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6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4000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21</v>
      </c>
      <c r="AV22" s="6">
        <v>0</v>
      </c>
      <c r="AW22" s="6">
        <v>0</v>
      </c>
      <c r="AX22" s="6">
        <v>0</v>
      </c>
      <c r="AY22" s="6">
        <v>0</v>
      </c>
      <c r="AZ22" s="6">
        <v>0</v>
      </c>
      <c r="BA22" s="6">
        <v>0</v>
      </c>
      <c r="BB22" s="22">
        <v>0</v>
      </c>
      <c r="BC22" s="6">
        <v>0</v>
      </c>
      <c r="BD22" s="22">
        <v>0</v>
      </c>
      <c r="BE22" s="6">
        <v>0</v>
      </c>
      <c r="BF22" s="22">
        <v>0</v>
      </c>
      <c r="BG22" s="6">
        <v>0</v>
      </c>
      <c r="BH22" s="22">
        <v>0</v>
      </c>
      <c r="BI22" s="6">
        <v>0</v>
      </c>
      <c r="BJ22" s="22">
        <v>100</v>
      </c>
      <c r="BK22" s="6">
        <v>0</v>
      </c>
      <c r="BL22" s="22">
        <v>0</v>
      </c>
      <c r="BM22" s="6">
        <v>0</v>
      </c>
      <c r="BN22" s="22">
        <v>0</v>
      </c>
      <c r="BO22" s="2">
        <f t="shared" si="3"/>
        <v>3921</v>
      </c>
      <c r="BP22" s="6">
        <v>66.77</v>
      </c>
      <c r="BQ22" s="6">
        <f t="shared" si="7"/>
        <v>268482.17</v>
      </c>
      <c r="BR22" s="6">
        <f t="shared" si="8"/>
        <v>6677</v>
      </c>
      <c r="BS22" s="6">
        <f t="shared" si="9"/>
        <v>261805.16999999998</v>
      </c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</row>
    <row r="23" spans="1:91" ht="15.75" customHeight="1" x14ac:dyDescent="0.2">
      <c r="A23" s="6" t="s">
        <v>289</v>
      </c>
      <c r="B23" s="6" t="s">
        <v>50</v>
      </c>
      <c r="C23" s="6">
        <f t="shared" si="0"/>
        <v>276</v>
      </c>
      <c r="D23" s="6">
        <f t="shared" si="1"/>
        <v>191</v>
      </c>
      <c r="E23" s="6">
        <f t="shared" si="2"/>
        <v>85</v>
      </c>
      <c r="F23" s="6" t="s">
        <v>20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3">
        <v>0</v>
      </c>
      <c r="X23" s="3">
        <v>0</v>
      </c>
      <c r="Y23" s="3">
        <f>120+156</f>
        <v>276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22">
        <v>0</v>
      </c>
      <c r="AK23" s="3">
        <v>0</v>
      </c>
      <c r="AL23" s="22">
        <v>0</v>
      </c>
      <c r="AM23" s="3">
        <v>0</v>
      </c>
      <c r="AN23" s="22">
        <f t="shared" ref="AN23:AN24" si="10">20+20+20</f>
        <v>60</v>
      </c>
      <c r="AO23" s="3">
        <v>0</v>
      </c>
      <c r="AP23" s="22">
        <v>0</v>
      </c>
      <c r="AQ23" s="3">
        <v>0</v>
      </c>
      <c r="AR23" s="22">
        <v>0</v>
      </c>
      <c r="AS23" s="3">
        <v>0</v>
      </c>
      <c r="AT23" s="22">
        <v>0</v>
      </c>
      <c r="AU23" s="3">
        <v>0</v>
      </c>
      <c r="AV23" s="22">
        <v>0</v>
      </c>
      <c r="AW23" s="3">
        <v>0</v>
      </c>
      <c r="AX23" s="22">
        <f>40+4</f>
        <v>44</v>
      </c>
      <c r="AY23" s="3">
        <v>0</v>
      </c>
      <c r="AZ23" s="22">
        <v>2</v>
      </c>
      <c r="BA23" s="3">
        <v>0</v>
      </c>
      <c r="BB23" s="22">
        <v>0</v>
      </c>
      <c r="BC23" s="3">
        <v>0</v>
      </c>
      <c r="BD23" s="22">
        <v>0</v>
      </c>
      <c r="BE23" s="3">
        <v>0</v>
      </c>
      <c r="BF23" s="22">
        <v>85</v>
      </c>
      <c r="BG23" s="3">
        <v>0</v>
      </c>
      <c r="BH23" s="22">
        <v>0</v>
      </c>
      <c r="BI23" s="3">
        <v>0</v>
      </c>
      <c r="BJ23" s="22">
        <v>0</v>
      </c>
      <c r="BK23" s="3">
        <v>0</v>
      </c>
      <c r="BL23" s="22">
        <v>0</v>
      </c>
      <c r="BM23" s="3">
        <v>0</v>
      </c>
      <c r="BN23" s="22">
        <v>0</v>
      </c>
      <c r="BO23" s="2">
        <f t="shared" si="3"/>
        <v>85</v>
      </c>
      <c r="BP23" s="6">
        <v>18</v>
      </c>
      <c r="BQ23" s="31">
        <f t="shared" si="7"/>
        <v>4968</v>
      </c>
      <c r="BR23" s="31">
        <f t="shared" si="8"/>
        <v>3438</v>
      </c>
      <c r="BS23" s="31">
        <f t="shared" si="9"/>
        <v>1530</v>
      </c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</row>
    <row r="24" spans="1:91" ht="15.75" customHeight="1" x14ac:dyDescent="0.2">
      <c r="A24" s="6" t="s">
        <v>290</v>
      </c>
      <c r="B24" s="6" t="s">
        <v>50</v>
      </c>
      <c r="C24" s="6">
        <f t="shared" si="0"/>
        <v>134</v>
      </c>
      <c r="D24" s="6">
        <f t="shared" si="1"/>
        <v>134</v>
      </c>
      <c r="E24" s="6">
        <f t="shared" si="2"/>
        <v>0</v>
      </c>
      <c r="F24" s="6" t="s">
        <v>20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3">
        <v>0</v>
      </c>
      <c r="X24" s="3">
        <v>0</v>
      </c>
      <c r="Y24" s="3">
        <v>134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22">
        <v>0</v>
      </c>
      <c r="AK24" s="3">
        <v>0</v>
      </c>
      <c r="AL24" s="22">
        <v>0</v>
      </c>
      <c r="AM24" s="3">
        <v>0</v>
      </c>
      <c r="AN24" s="22">
        <f t="shared" si="10"/>
        <v>60</v>
      </c>
      <c r="AO24" s="3">
        <v>0</v>
      </c>
      <c r="AP24" s="22">
        <v>0</v>
      </c>
      <c r="AQ24" s="3">
        <v>0</v>
      </c>
      <c r="AR24" s="22">
        <v>0</v>
      </c>
      <c r="AS24" s="3">
        <v>0</v>
      </c>
      <c r="AT24" s="22">
        <v>0</v>
      </c>
      <c r="AU24" s="3">
        <v>0</v>
      </c>
      <c r="AV24" s="22">
        <v>0</v>
      </c>
      <c r="AW24" s="3">
        <v>0</v>
      </c>
      <c r="AX24" s="22">
        <f>2+40</f>
        <v>42</v>
      </c>
      <c r="AY24" s="3">
        <v>0</v>
      </c>
      <c r="AZ24" s="22">
        <v>0</v>
      </c>
      <c r="BA24" s="3">
        <v>0</v>
      </c>
      <c r="BB24" s="22">
        <v>0</v>
      </c>
      <c r="BC24" s="3">
        <v>0</v>
      </c>
      <c r="BD24" s="22">
        <v>0</v>
      </c>
      <c r="BE24" s="3">
        <v>0</v>
      </c>
      <c r="BF24" s="22">
        <v>32</v>
      </c>
      <c r="BG24" s="3">
        <v>0</v>
      </c>
      <c r="BH24" s="22">
        <v>0</v>
      </c>
      <c r="BI24" s="3">
        <v>0</v>
      </c>
      <c r="BJ24" s="22">
        <v>0</v>
      </c>
      <c r="BK24" s="3">
        <v>0</v>
      </c>
      <c r="BL24" s="22">
        <v>0</v>
      </c>
      <c r="BM24" s="3">
        <v>0</v>
      </c>
      <c r="BN24" s="22">
        <v>0</v>
      </c>
      <c r="BO24" s="2">
        <f t="shared" si="3"/>
        <v>0</v>
      </c>
      <c r="BP24" s="6">
        <v>42</v>
      </c>
      <c r="BQ24" s="31">
        <f t="shared" si="7"/>
        <v>5628</v>
      </c>
      <c r="BR24" s="31">
        <f t="shared" si="8"/>
        <v>5628</v>
      </c>
      <c r="BS24" s="31">
        <f t="shared" si="9"/>
        <v>0</v>
      </c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</row>
    <row r="25" spans="1:91" ht="15.75" customHeight="1" x14ac:dyDescent="0.2">
      <c r="A25" s="6" t="s">
        <v>291</v>
      </c>
      <c r="B25" s="6" t="s">
        <v>50</v>
      </c>
      <c r="C25" s="6">
        <f t="shared" si="0"/>
        <v>4750</v>
      </c>
      <c r="D25" s="6">
        <f t="shared" si="1"/>
        <v>3152</v>
      </c>
      <c r="E25" s="6">
        <f t="shared" si="2"/>
        <v>1598</v>
      </c>
      <c r="F25" s="6" t="s">
        <v>20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3">
        <v>0</v>
      </c>
      <c r="X25" s="3">
        <v>0</v>
      </c>
      <c r="Y25" s="3">
        <f>3150+1600</f>
        <v>4750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22">
        <v>0</v>
      </c>
      <c r="AK25" s="3">
        <v>0</v>
      </c>
      <c r="AL25" s="22">
        <v>0</v>
      </c>
      <c r="AM25" s="3">
        <v>0</v>
      </c>
      <c r="AN25" s="22">
        <f>100+100+100</f>
        <v>300</v>
      </c>
      <c r="AO25" s="3">
        <v>0</v>
      </c>
      <c r="AP25" s="22">
        <v>0</v>
      </c>
      <c r="AQ25" s="3">
        <v>0</v>
      </c>
      <c r="AR25" s="22">
        <v>0</v>
      </c>
      <c r="AS25" s="3">
        <v>0</v>
      </c>
      <c r="AT25" s="22">
        <v>0</v>
      </c>
      <c r="AU25" s="3">
        <v>0</v>
      </c>
      <c r="AV25" s="22">
        <v>0</v>
      </c>
      <c r="AW25" s="3">
        <v>0</v>
      </c>
      <c r="AX25" s="22">
        <f>100</f>
        <v>100</v>
      </c>
      <c r="AY25" s="3">
        <v>0</v>
      </c>
      <c r="AZ25" s="22">
        <v>2</v>
      </c>
      <c r="BA25" s="3">
        <v>0</v>
      </c>
      <c r="BB25" s="22">
        <v>0</v>
      </c>
      <c r="BC25" s="3">
        <v>0</v>
      </c>
      <c r="BD25" s="22">
        <v>0</v>
      </c>
      <c r="BE25" s="3">
        <v>0</v>
      </c>
      <c r="BF25" s="22">
        <v>2750</v>
      </c>
      <c r="BG25" s="3">
        <v>0</v>
      </c>
      <c r="BH25" s="22">
        <v>0</v>
      </c>
      <c r="BI25" s="3">
        <v>0</v>
      </c>
      <c r="BJ25" s="22">
        <v>0</v>
      </c>
      <c r="BK25" s="3">
        <v>0</v>
      </c>
      <c r="BL25" s="22">
        <v>0</v>
      </c>
      <c r="BM25" s="3">
        <v>0</v>
      </c>
      <c r="BN25" s="22">
        <v>0</v>
      </c>
      <c r="BO25" s="2">
        <f t="shared" si="3"/>
        <v>1598</v>
      </c>
      <c r="BP25" s="6">
        <v>50</v>
      </c>
      <c r="BQ25" s="31">
        <f t="shared" si="7"/>
        <v>237500</v>
      </c>
      <c r="BR25" s="31">
        <f t="shared" si="8"/>
        <v>157600</v>
      </c>
      <c r="BS25" s="31">
        <f t="shared" si="9"/>
        <v>79900</v>
      </c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</row>
    <row r="26" spans="1:91" ht="15.75" customHeight="1" x14ac:dyDescent="0.2">
      <c r="A26" s="3" t="s">
        <v>292</v>
      </c>
      <c r="B26" s="28" t="s">
        <v>50</v>
      </c>
      <c r="C26" s="6">
        <f t="shared" si="0"/>
        <v>250</v>
      </c>
      <c r="D26" s="6">
        <f t="shared" si="1"/>
        <v>0</v>
      </c>
      <c r="E26" s="30">
        <f t="shared" si="2"/>
        <v>250</v>
      </c>
      <c r="F26" s="3" t="s">
        <v>293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22">
        <v>0</v>
      </c>
      <c r="AD26" s="30">
        <v>0</v>
      </c>
      <c r="AE26" s="30">
        <v>0</v>
      </c>
      <c r="AF26" s="30">
        <v>0</v>
      </c>
      <c r="AG26" s="30">
        <v>0</v>
      </c>
      <c r="AH26" s="30">
        <v>0</v>
      </c>
      <c r="AI26" s="30">
        <v>0</v>
      </c>
      <c r="AJ26" s="30">
        <v>0</v>
      </c>
      <c r="AK26" s="30">
        <v>0</v>
      </c>
      <c r="AL26" s="30">
        <v>0</v>
      </c>
      <c r="AM26" s="30">
        <v>0</v>
      </c>
      <c r="AN26" s="30">
        <v>0</v>
      </c>
      <c r="AO26" s="30">
        <v>0</v>
      </c>
      <c r="AP26" s="30">
        <v>0</v>
      </c>
      <c r="AQ26" s="30">
        <v>0</v>
      </c>
      <c r="AR26" s="30">
        <v>0</v>
      </c>
      <c r="AS26" s="22">
        <v>250</v>
      </c>
      <c r="AT26" s="30">
        <v>0</v>
      </c>
      <c r="AU26" s="30">
        <v>0</v>
      </c>
      <c r="AV26" s="30">
        <v>0</v>
      </c>
      <c r="AW26" s="30">
        <v>0</v>
      </c>
      <c r="AX26" s="30">
        <v>0</v>
      </c>
      <c r="AY26" s="30">
        <v>0</v>
      </c>
      <c r="AZ26" s="30">
        <v>0</v>
      </c>
      <c r="BA26" s="30">
        <v>0</v>
      </c>
      <c r="BB26" s="22">
        <v>0</v>
      </c>
      <c r="BC26" s="30">
        <v>0</v>
      </c>
      <c r="BD26" s="22">
        <v>0</v>
      </c>
      <c r="BE26" s="30">
        <v>0</v>
      </c>
      <c r="BF26" s="22">
        <v>0</v>
      </c>
      <c r="BG26" s="30">
        <v>0</v>
      </c>
      <c r="BH26" s="22">
        <v>0</v>
      </c>
      <c r="BI26" s="30">
        <v>0</v>
      </c>
      <c r="BJ26" s="22">
        <v>0</v>
      </c>
      <c r="BK26" s="30">
        <v>0</v>
      </c>
      <c r="BL26" s="22">
        <v>0</v>
      </c>
      <c r="BM26" s="30">
        <v>0</v>
      </c>
      <c r="BN26" s="22">
        <v>0</v>
      </c>
      <c r="BO26" s="2">
        <f t="shared" si="3"/>
        <v>250</v>
      </c>
      <c r="BP26" s="38">
        <v>1.03</v>
      </c>
      <c r="BQ26" s="37"/>
      <c r="BR26" s="37"/>
      <c r="BS26" s="37"/>
      <c r="BT26" s="37"/>
      <c r="BU26" s="37"/>
      <c r="BV26" s="37"/>
      <c r="BW26" s="37"/>
      <c r="BX26" s="37"/>
      <c r="BY26" s="37"/>
      <c r="BZ26" s="37"/>
      <c r="CA26" s="37"/>
      <c r="CB26" s="37"/>
      <c r="CC26" s="37"/>
      <c r="CD26" s="37"/>
      <c r="CE26" s="37"/>
      <c r="CF26" s="37"/>
      <c r="CG26" s="37"/>
      <c r="CH26" s="37"/>
      <c r="CI26" s="37"/>
      <c r="CJ26" s="37"/>
      <c r="CK26" s="37"/>
      <c r="CL26" s="37"/>
      <c r="CM26" s="37"/>
    </row>
    <row r="27" spans="1:91" ht="15.75" customHeight="1" x14ac:dyDescent="0.2">
      <c r="A27" s="3" t="s">
        <v>294</v>
      </c>
      <c r="B27" s="28" t="s">
        <v>50</v>
      </c>
      <c r="C27" s="6">
        <f t="shared" si="0"/>
        <v>100</v>
      </c>
      <c r="D27" s="6">
        <f t="shared" si="1"/>
        <v>0</v>
      </c>
      <c r="E27" s="30">
        <f t="shared" si="2"/>
        <v>100</v>
      </c>
      <c r="F27" s="3" t="s">
        <v>295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22">
        <v>0</v>
      </c>
      <c r="AD27" s="30">
        <v>0</v>
      </c>
      <c r="AE27" s="30">
        <v>0</v>
      </c>
      <c r="AF27" s="30">
        <v>0</v>
      </c>
      <c r="AG27" s="30">
        <v>0</v>
      </c>
      <c r="AH27" s="30">
        <v>0</v>
      </c>
      <c r="AI27" s="30">
        <v>0</v>
      </c>
      <c r="AJ27" s="30">
        <v>0</v>
      </c>
      <c r="AK27" s="30">
        <v>0</v>
      </c>
      <c r="AL27" s="30">
        <v>0</v>
      </c>
      <c r="AM27" s="30">
        <v>0</v>
      </c>
      <c r="AN27" s="30">
        <v>0</v>
      </c>
      <c r="AO27" s="30">
        <v>0</v>
      </c>
      <c r="AP27" s="30">
        <v>0</v>
      </c>
      <c r="AQ27" s="30">
        <v>0</v>
      </c>
      <c r="AR27" s="30">
        <v>0</v>
      </c>
      <c r="AS27" s="22">
        <v>100</v>
      </c>
      <c r="AT27" s="30">
        <v>0</v>
      </c>
      <c r="AU27" s="30">
        <v>0</v>
      </c>
      <c r="AV27" s="30">
        <v>0</v>
      </c>
      <c r="AW27" s="30">
        <v>0</v>
      </c>
      <c r="AX27" s="30">
        <v>0</v>
      </c>
      <c r="AY27" s="30">
        <v>0</v>
      </c>
      <c r="AZ27" s="30">
        <v>0</v>
      </c>
      <c r="BA27" s="30">
        <v>0</v>
      </c>
      <c r="BB27" s="22">
        <v>0</v>
      </c>
      <c r="BC27" s="30">
        <v>0</v>
      </c>
      <c r="BD27" s="22">
        <v>0</v>
      </c>
      <c r="BE27" s="30">
        <v>0</v>
      </c>
      <c r="BF27" s="22">
        <v>0</v>
      </c>
      <c r="BG27" s="30">
        <v>0</v>
      </c>
      <c r="BH27" s="22">
        <v>0</v>
      </c>
      <c r="BI27" s="30">
        <v>0</v>
      </c>
      <c r="BJ27" s="22">
        <v>0</v>
      </c>
      <c r="BK27" s="30">
        <v>0</v>
      </c>
      <c r="BL27" s="22">
        <v>0</v>
      </c>
      <c r="BM27" s="30">
        <v>0</v>
      </c>
      <c r="BN27" s="22">
        <v>0</v>
      </c>
      <c r="BO27" s="2">
        <f t="shared" si="3"/>
        <v>100</v>
      </c>
      <c r="BP27" s="38">
        <v>3.78</v>
      </c>
      <c r="BQ27" s="37"/>
      <c r="BR27" s="37"/>
      <c r="BS27" s="37"/>
      <c r="BT27" s="37"/>
      <c r="BU27" s="37"/>
      <c r="BV27" s="37"/>
      <c r="BW27" s="37"/>
      <c r="BX27" s="37"/>
      <c r="BY27" s="37"/>
      <c r="BZ27" s="37"/>
      <c r="CA27" s="37"/>
      <c r="CB27" s="37"/>
      <c r="CC27" s="37"/>
      <c r="CD27" s="37"/>
      <c r="CE27" s="37"/>
      <c r="CF27" s="37"/>
      <c r="CG27" s="37"/>
      <c r="CH27" s="37"/>
      <c r="CI27" s="37"/>
      <c r="CJ27" s="37"/>
      <c r="CK27" s="37"/>
      <c r="CL27" s="37"/>
      <c r="CM27" s="37"/>
    </row>
    <row r="28" spans="1:91" ht="15.75" customHeight="1" x14ac:dyDescent="0.2">
      <c r="A28" s="3" t="s">
        <v>296</v>
      </c>
      <c r="B28" s="28" t="s">
        <v>50</v>
      </c>
      <c r="C28" s="6">
        <f t="shared" si="0"/>
        <v>150</v>
      </c>
      <c r="D28" s="6">
        <f t="shared" si="1"/>
        <v>0</v>
      </c>
      <c r="E28" s="30">
        <f t="shared" si="2"/>
        <v>150</v>
      </c>
      <c r="F28" s="3" t="s">
        <v>297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22">
        <v>0</v>
      </c>
      <c r="AD28" s="30">
        <v>0</v>
      </c>
      <c r="AE28" s="30">
        <v>0</v>
      </c>
      <c r="AF28" s="30">
        <v>0</v>
      </c>
      <c r="AG28" s="30">
        <v>0</v>
      </c>
      <c r="AH28" s="30">
        <v>0</v>
      </c>
      <c r="AI28" s="22">
        <v>0</v>
      </c>
      <c r="AJ28" s="30">
        <v>0</v>
      </c>
      <c r="AK28" s="30">
        <v>0</v>
      </c>
      <c r="AL28" s="30">
        <v>0</v>
      </c>
      <c r="AM28" s="30">
        <v>0</v>
      </c>
      <c r="AN28" s="30">
        <v>0</v>
      </c>
      <c r="AO28" s="30">
        <v>0</v>
      </c>
      <c r="AP28" s="30">
        <v>0</v>
      </c>
      <c r="AQ28" s="30">
        <v>0</v>
      </c>
      <c r="AR28" s="22">
        <v>0</v>
      </c>
      <c r="AS28" s="22">
        <v>150</v>
      </c>
      <c r="AT28" s="30">
        <v>0</v>
      </c>
      <c r="AU28" s="30">
        <v>0</v>
      </c>
      <c r="AV28" s="30">
        <v>0</v>
      </c>
      <c r="AW28" s="30">
        <v>0</v>
      </c>
      <c r="AX28" s="30">
        <v>0</v>
      </c>
      <c r="AY28" s="30">
        <v>0</v>
      </c>
      <c r="AZ28" s="30">
        <v>0</v>
      </c>
      <c r="BA28" s="30">
        <v>0</v>
      </c>
      <c r="BB28" s="22">
        <v>0</v>
      </c>
      <c r="BC28" s="30">
        <v>0</v>
      </c>
      <c r="BD28" s="22">
        <v>0</v>
      </c>
      <c r="BE28" s="30">
        <v>0</v>
      </c>
      <c r="BF28" s="22">
        <v>0</v>
      </c>
      <c r="BG28" s="30">
        <v>0</v>
      </c>
      <c r="BH28" s="22">
        <v>0</v>
      </c>
      <c r="BI28" s="30">
        <v>0</v>
      </c>
      <c r="BJ28" s="22">
        <v>0</v>
      </c>
      <c r="BK28" s="30">
        <v>0</v>
      </c>
      <c r="BL28" s="22">
        <v>0</v>
      </c>
      <c r="BM28" s="30">
        <v>0</v>
      </c>
      <c r="BN28" s="22">
        <v>0</v>
      </c>
      <c r="BO28" s="2">
        <f t="shared" si="3"/>
        <v>150</v>
      </c>
      <c r="BP28" s="38">
        <v>0.9</v>
      </c>
      <c r="BQ28" s="37"/>
      <c r="BR28" s="37"/>
      <c r="BS28" s="37"/>
      <c r="BT28" s="37"/>
      <c r="BU28" s="37"/>
      <c r="BV28" s="37"/>
      <c r="BW28" s="37"/>
      <c r="BX28" s="37"/>
      <c r="BY28" s="37"/>
      <c r="BZ28" s="37"/>
      <c r="CA28" s="37"/>
      <c r="CB28" s="37"/>
      <c r="CC28" s="37"/>
      <c r="CD28" s="37"/>
      <c r="CE28" s="37"/>
      <c r="CF28" s="37"/>
      <c r="CG28" s="37"/>
      <c r="CH28" s="37"/>
      <c r="CI28" s="37"/>
      <c r="CJ28" s="37"/>
      <c r="CK28" s="37"/>
      <c r="CL28" s="37"/>
      <c r="CM28" s="37"/>
    </row>
    <row r="29" spans="1:91" ht="15.75" customHeight="1" x14ac:dyDescent="0.2">
      <c r="A29" s="6" t="s">
        <v>298</v>
      </c>
      <c r="B29" s="6" t="s">
        <v>50</v>
      </c>
      <c r="C29" s="6">
        <f t="shared" si="0"/>
        <v>1480</v>
      </c>
      <c r="D29" s="6">
        <f t="shared" si="1"/>
        <v>1230</v>
      </c>
      <c r="E29" s="6">
        <f t="shared" si="2"/>
        <v>250</v>
      </c>
      <c r="F29" s="6" t="s">
        <v>299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6">
        <v>0</v>
      </c>
      <c r="AH29" s="6">
        <v>0</v>
      </c>
      <c r="AI29" s="6">
        <v>1230</v>
      </c>
      <c r="AJ29" s="22">
        <v>0</v>
      </c>
      <c r="AK29" s="3">
        <v>0</v>
      </c>
      <c r="AL29" s="22">
        <v>0</v>
      </c>
      <c r="AM29" s="3">
        <v>0</v>
      </c>
      <c r="AN29" s="22">
        <v>0</v>
      </c>
      <c r="AO29" s="3">
        <v>0</v>
      </c>
      <c r="AP29" s="22">
        <v>0</v>
      </c>
      <c r="AQ29" s="3">
        <v>0</v>
      </c>
      <c r="AR29" s="22">
        <v>1230</v>
      </c>
      <c r="AS29" s="3">
        <v>250</v>
      </c>
      <c r="AT29" s="22">
        <v>0</v>
      </c>
      <c r="AU29" s="3">
        <v>0</v>
      </c>
      <c r="AV29" s="22">
        <v>0</v>
      </c>
      <c r="AW29" s="3">
        <v>0</v>
      </c>
      <c r="AX29" s="22">
        <v>0</v>
      </c>
      <c r="AY29" s="3">
        <v>0</v>
      </c>
      <c r="AZ29" s="22">
        <v>0</v>
      </c>
      <c r="BA29" s="3">
        <v>0</v>
      </c>
      <c r="BB29" s="22">
        <v>0</v>
      </c>
      <c r="BC29" s="3">
        <v>0</v>
      </c>
      <c r="BD29" s="22">
        <v>0</v>
      </c>
      <c r="BE29" s="3">
        <v>0</v>
      </c>
      <c r="BF29" s="22">
        <v>0</v>
      </c>
      <c r="BG29" s="3">
        <v>0</v>
      </c>
      <c r="BH29" s="22">
        <v>0</v>
      </c>
      <c r="BI29" s="3">
        <v>0</v>
      </c>
      <c r="BJ29" s="22">
        <v>0</v>
      </c>
      <c r="BK29" s="3">
        <v>0</v>
      </c>
      <c r="BL29" s="22">
        <v>0</v>
      </c>
      <c r="BM29" s="3">
        <v>0</v>
      </c>
      <c r="BN29" s="22">
        <v>0</v>
      </c>
      <c r="BO29" s="2">
        <f t="shared" si="3"/>
        <v>250</v>
      </c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</row>
    <row r="30" spans="1:91" ht="15.75" customHeight="1" x14ac:dyDescent="0.2">
      <c r="A30" s="6" t="s">
        <v>300</v>
      </c>
      <c r="B30" s="6" t="s">
        <v>50</v>
      </c>
      <c r="C30" s="6">
        <f t="shared" si="0"/>
        <v>34</v>
      </c>
      <c r="D30" s="6">
        <f t="shared" si="1"/>
        <v>34</v>
      </c>
      <c r="E30" s="6">
        <f t="shared" si="2"/>
        <v>0</v>
      </c>
      <c r="F30" s="6"/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6">
        <v>0</v>
      </c>
      <c r="AH30" s="6">
        <v>0</v>
      </c>
      <c r="AI30" s="6">
        <v>34</v>
      </c>
      <c r="AJ30" s="22">
        <v>0</v>
      </c>
      <c r="AK30" s="3">
        <v>0</v>
      </c>
      <c r="AL30" s="22">
        <v>0</v>
      </c>
      <c r="AM30" s="3">
        <v>0</v>
      </c>
      <c r="AN30" s="22">
        <v>0</v>
      </c>
      <c r="AO30" s="3">
        <v>0</v>
      </c>
      <c r="AP30" s="22">
        <v>0</v>
      </c>
      <c r="AQ30" s="3">
        <v>0</v>
      </c>
      <c r="AR30" s="22">
        <v>34</v>
      </c>
      <c r="AS30" s="3">
        <v>0</v>
      </c>
      <c r="AT30" s="22">
        <v>0</v>
      </c>
      <c r="AU30" s="3">
        <v>0</v>
      </c>
      <c r="AV30" s="22">
        <v>0</v>
      </c>
      <c r="AW30" s="3">
        <v>0</v>
      </c>
      <c r="AX30" s="22">
        <v>0</v>
      </c>
      <c r="AY30" s="3">
        <v>0</v>
      </c>
      <c r="AZ30" s="22">
        <v>0</v>
      </c>
      <c r="BA30" s="3">
        <v>0</v>
      </c>
      <c r="BB30" s="22">
        <v>0</v>
      </c>
      <c r="BC30" s="3">
        <v>0</v>
      </c>
      <c r="BD30" s="22">
        <v>0</v>
      </c>
      <c r="BE30" s="3">
        <v>0</v>
      </c>
      <c r="BF30" s="22">
        <v>0</v>
      </c>
      <c r="BG30" s="3">
        <v>0</v>
      </c>
      <c r="BH30" s="22">
        <v>0</v>
      </c>
      <c r="BI30" s="3">
        <v>0</v>
      </c>
      <c r="BJ30" s="22">
        <v>0</v>
      </c>
      <c r="BK30" s="3">
        <v>0</v>
      </c>
      <c r="BL30" s="22">
        <v>0</v>
      </c>
      <c r="BM30" s="3">
        <v>0</v>
      </c>
      <c r="BN30" s="22">
        <v>0</v>
      </c>
      <c r="BO30" s="2">
        <f t="shared" si="3"/>
        <v>0</v>
      </c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</row>
    <row r="31" spans="1:91" x14ac:dyDescent="0.2">
      <c r="A31" s="6" t="s">
        <v>301</v>
      </c>
      <c r="B31" s="6" t="s">
        <v>50</v>
      </c>
      <c r="C31" s="6">
        <f t="shared" si="0"/>
        <v>31</v>
      </c>
      <c r="D31" s="6">
        <f t="shared" si="1"/>
        <v>0</v>
      </c>
      <c r="E31" s="6">
        <f t="shared" si="2"/>
        <v>31</v>
      </c>
      <c r="F31" s="6" t="s">
        <v>302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26">
        <v>0</v>
      </c>
      <c r="N31" s="26">
        <v>0</v>
      </c>
      <c r="O31" s="26">
        <v>0</v>
      </c>
      <c r="P31" s="22">
        <v>0</v>
      </c>
      <c r="Q31" s="26">
        <v>0</v>
      </c>
      <c r="R31" s="22">
        <v>0</v>
      </c>
      <c r="S31" s="26">
        <v>0</v>
      </c>
      <c r="T31" s="22">
        <v>0</v>
      </c>
      <c r="U31" s="26">
        <v>0</v>
      </c>
      <c r="V31" s="22">
        <v>0</v>
      </c>
      <c r="W31" s="26">
        <v>0</v>
      </c>
      <c r="X31" s="22">
        <v>0</v>
      </c>
      <c r="Y31" s="26">
        <v>0</v>
      </c>
      <c r="Z31" s="22">
        <v>0</v>
      </c>
      <c r="AA31" s="30">
        <v>0</v>
      </c>
      <c r="AB31" s="30">
        <v>0</v>
      </c>
      <c r="AC31" s="22">
        <v>0</v>
      </c>
      <c r="AD31" s="30">
        <v>0</v>
      </c>
      <c r="AE31" s="30">
        <v>0</v>
      </c>
      <c r="AF31" s="30">
        <v>0</v>
      </c>
      <c r="AG31" s="30">
        <v>0</v>
      </c>
      <c r="AH31" s="30">
        <v>0</v>
      </c>
      <c r="AI31" s="22">
        <v>0</v>
      </c>
      <c r="AJ31" s="30">
        <v>0</v>
      </c>
      <c r="AK31" s="30">
        <v>0</v>
      </c>
      <c r="AL31" s="30">
        <v>0</v>
      </c>
      <c r="AM31" s="30">
        <v>0</v>
      </c>
      <c r="AN31" s="30">
        <v>0</v>
      </c>
      <c r="AO31" s="30">
        <v>0</v>
      </c>
      <c r="AP31" s="30">
        <v>0</v>
      </c>
      <c r="AQ31" s="30">
        <v>0</v>
      </c>
      <c r="AR31" s="22">
        <v>0</v>
      </c>
      <c r="AS31" s="22">
        <v>31</v>
      </c>
      <c r="AT31" s="30">
        <v>0</v>
      </c>
      <c r="AU31" s="30">
        <v>0</v>
      </c>
      <c r="AV31" s="30">
        <v>0</v>
      </c>
      <c r="AW31" s="30">
        <v>0</v>
      </c>
      <c r="AX31" s="30">
        <v>0</v>
      </c>
      <c r="AY31" s="30">
        <v>0</v>
      </c>
      <c r="AZ31" s="30">
        <v>0</v>
      </c>
      <c r="BA31" s="30">
        <v>0</v>
      </c>
      <c r="BB31" s="22">
        <v>0</v>
      </c>
      <c r="BC31" s="30">
        <v>0</v>
      </c>
      <c r="BD31" s="22">
        <v>0</v>
      </c>
      <c r="BE31" s="30">
        <v>0</v>
      </c>
      <c r="BF31" s="22">
        <v>0</v>
      </c>
      <c r="BG31" s="30">
        <v>0</v>
      </c>
      <c r="BH31" s="22">
        <v>0</v>
      </c>
      <c r="BI31" s="30">
        <v>0</v>
      </c>
      <c r="BJ31" s="22">
        <v>0</v>
      </c>
      <c r="BK31" s="30">
        <v>0</v>
      </c>
      <c r="BL31" s="22">
        <v>0</v>
      </c>
      <c r="BM31" s="30">
        <v>0</v>
      </c>
      <c r="BN31" s="22">
        <v>0</v>
      </c>
      <c r="BO31" s="2">
        <f t="shared" si="3"/>
        <v>31</v>
      </c>
      <c r="BP31" s="6">
        <v>14.98</v>
      </c>
      <c r="BQ31" s="6">
        <f t="shared" ref="BQ31:BQ40" si="11">C31*BP31</f>
        <v>464.38</v>
      </c>
      <c r="BR31" s="6">
        <f t="shared" ref="BR31:BR40" si="12">D31*BP31</f>
        <v>0</v>
      </c>
      <c r="BS31" s="6">
        <f t="shared" ref="BS31:BS40" si="13">E31*BP31</f>
        <v>464.38</v>
      </c>
      <c r="BT31" s="19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</row>
    <row r="32" spans="1:91" x14ac:dyDescent="0.2">
      <c r="A32" s="6" t="s">
        <v>303</v>
      </c>
      <c r="B32" s="6" t="s">
        <v>50</v>
      </c>
      <c r="C32" s="6">
        <f t="shared" si="0"/>
        <v>5</v>
      </c>
      <c r="D32" s="6">
        <f t="shared" si="1"/>
        <v>0</v>
      </c>
      <c r="E32" s="6">
        <f t="shared" si="2"/>
        <v>5</v>
      </c>
      <c r="F32" s="6" t="s">
        <v>304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26">
        <v>0</v>
      </c>
      <c r="N32" s="26">
        <v>0</v>
      </c>
      <c r="O32" s="26">
        <v>0</v>
      </c>
      <c r="P32" s="22">
        <v>0</v>
      </c>
      <c r="Q32" s="26">
        <v>0</v>
      </c>
      <c r="R32" s="22">
        <v>0</v>
      </c>
      <c r="S32" s="26">
        <v>0</v>
      </c>
      <c r="T32" s="22">
        <v>0</v>
      </c>
      <c r="U32" s="26">
        <v>0</v>
      </c>
      <c r="V32" s="22">
        <v>0</v>
      </c>
      <c r="W32" s="26">
        <v>0</v>
      </c>
      <c r="X32" s="22">
        <v>0</v>
      </c>
      <c r="Y32" s="26">
        <v>0</v>
      </c>
      <c r="Z32" s="22">
        <v>0</v>
      </c>
      <c r="AA32" s="30">
        <v>0</v>
      </c>
      <c r="AB32" s="30">
        <v>0</v>
      </c>
      <c r="AC32" s="22">
        <v>0</v>
      </c>
      <c r="AD32" s="30">
        <v>0</v>
      </c>
      <c r="AE32" s="30">
        <v>0</v>
      </c>
      <c r="AF32" s="30">
        <v>0</v>
      </c>
      <c r="AG32" s="30">
        <v>0</v>
      </c>
      <c r="AH32" s="30">
        <v>0</v>
      </c>
      <c r="AI32" s="22">
        <v>0</v>
      </c>
      <c r="AJ32" s="30">
        <v>0</v>
      </c>
      <c r="AK32" s="30">
        <v>0</v>
      </c>
      <c r="AL32" s="30">
        <v>0</v>
      </c>
      <c r="AM32" s="30">
        <v>0</v>
      </c>
      <c r="AN32" s="30">
        <v>0</v>
      </c>
      <c r="AO32" s="30">
        <v>0</v>
      </c>
      <c r="AP32" s="30">
        <v>0</v>
      </c>
      <c r="AQ32" s="30">
        <v>0</v>
      </c>
      <c r="AR32" s="22">
        <v>0</v>
      </c>
      <c r="AS32" s="22">
        <v>5</v>
      </c>
      <c r="AT32" s="30">
        <v>0</v>
      </c>
      <c r="AU32" s="30">
        <v>0</v>
      </c>
      <c r="AV32" s="30">
        <v>0</v>
      </c>
      <c r="AW32" s="30">
        <v>0</v>
      </c>
      <c r="AX32" s="30">
        <v>0</v>
      </c>
      <c r="AY32" s="30">
        <v>0</v>
      </c>
      <c r="AZ32" s="30">
        <v>0</v>
      </c>
      <c r="BA32" s="30">
        <v>0</v>
      </c>
      <c r="BB32" s="22">
        <v>0</v>
      </c>
      <c r="BC32" s="30">
        <v>0</v>
      </c>
      <c r="BD32" s="22">
        <v>0</v>
      </c>
      <c r="BE32" s="30">
        <v>0</v>
      </c>
      <c r="BF32" s="22">
        <v>0</v>
      </c>
      <c r="BG32" s="30">
        <v>0</v>
      </c>
      <c r="BH32" s="22">
        <v>0</v>
      </c>
      <c r="BI32" s="30">
        <v>0</v>
      </c>
      <c r="BJ32" s="22">
        <v>0</v>
      </c>
      <c r="BK32" s="30">
        <v>0</v>
      </c>
      <c r="BL32" s="22">
        <v>0</v>
      </c>
      <c r="BM32" s="30">
        <v>0</v>
      </c>
      <c r="BN32" s="22">
        <v>0</v>
      </c>
      <c r="BO32" s="2">
        <f t="shared" si="3"/>
        <v>5</v>
      </c>
      <c r="BP32" s="6">
        <v>8.68</v>
      </c>
      <c r="BQ32" s="6">
        <f t="shared" si="11"/>
        <v>43.4</v>
      </c>
      <c r="BR32" s="6">
        <f t="shared" si="12"/>
        <v>0</v>
      </c>
      <c r="BS32" s="6">
        <f t="shared" si="13"/>
        <v>43.4</v>
      </c>
      <c r="BT32" s="19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</row>
    <row r="33" spans="1:91" x14ac:dyDescent="0.2">
      <c r="A33" s="6" t="s">
        <v>305</v>
      </c>
      <c r="B33" s="6" t="s">
        <v>50</v>
      </c>
      <c r="C33" s="6">
        <f t="shared" si="0"/>
        <v>18</v>
      </c>
      <c r="D33" s="6">
        <f t="shared" si="1"/>
        <v>0</v>
      </c>
      <c r="E33" s="6">
        <f t="shared" si="2"/>
        <v>18</v>
      </c>
      <c r="F33" s="6" t="s">
        <v>306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26">
        <v>0</v>
      </c>
      <c r="N33" s="26">
        <v>0</v>
      </c>
      <c r="O33" s="26">
        <v>0</v>
      </c>
      <c r="P33" s="22">
        <v>0</v>
      </c>
      <c r="Q33" s="26">
        <v>0</v>
      </c>
      <c r="R33" s="22">
        <v>0</v>
      </c>
      <c r="S33" s="26">
        <v>0</v>
      </c>
      <c r="T33" s="22">
        <v>0</v>
      </c>
      <c r="U33" s="26">
        <v>0</v>
      </c>
      <c r="V33" s="22">
        <v>0</v>
      </c>
      <c r="W33" s="26">
        <v>0</v>
      </c>
      <c r="X33" s="22">
        <v>0</v>
      </c>
      <c r="Y33" s="26">
        <v>0</v>
      </c>
      <c r="Z33" s="22">
        <v>0</v>
      </c>
      <c r="AA33" s="30">
        <v>0</v>
      </c>
      <c r="AB33" s="30">
        <v>0</v>
      </c>
      <c r="AC33" s="22">
        <v>0</v>
      </c>
      <c r="AD33" s="30">
        <v>0</v>
      </c>
      <c r="AE33" s="30">
        <v>0</v>
      </c>
      <c r="AF33" s="30">
        <v>0</v>
      </c>
      <c r="AG33" s="30">
        <v>0</v>
      </c>
      <c r="AH33" s="30">
        <v>0</v>
      </c>
      <c r="AI33" s="22">
        <v>0</v>
      </c>
      <c r="AJ33" s="30">
        <v>0</v>
      </c>
      <c r="AK33" s="30">
        <v>0</v>
      </c>
      <c r="AL33" s="30">
        <v>0</v>
      </c>
      <c r="AM33" s="30">
        <v>0</v>
      </c>
      <c r="AN33" s="30">
        <v>0</v>
      </c>
      <c r="AO33" s="30">
        <v>0</v>
      </c>
      <c r="AP33" s="30">
        <v>0</v>
      </c>
      <c r="AQ33" s="30">
        <v>0</v>
      </c>
      <c r="AR33" s="22">
        <v>0</v>
      </c>
      <c r="AS33" s="22">
        <v>18</v>
      </c>
      <c r="AT33" s="30">
        <v>0</v>
      </c>
      <c r="AU33" s="30">
        <v>0</v>
      </c>
      <c r="AV33" s="30">
        <v>0</v>
      </c>
      <c r="AW33" s="30">
        <v>0</v>
      </c>
      <c r="AX33" s="30">
        <v>0</v>
      </c>
      <c r="AY33" s="30">
        <v>0</v>
      </c>
      <c r="AZ33" s="30">
        <v>0</v>
      </c>
      <c r="BA33" s="30">
        <v>0</v>
      </c>
      <c r="BB33" s="22">
        <v>0</v>
      </c>
      <c r="BC33" s="30">
        <v>0</v>
      </c>
      <c r="BD33" s="22">
        <v>0</v>
      </c>
      <c r="BE33" s="30">
        <v>0</v>
      </c>
      <c r="BF33" s="22">
        <v>0</v>
      </c>
      <c r="BG33" s="30">
        <v>0</v>
      </c>
      <c r="BH33" s="22">
        <v>0</v>
      </c>
      <c r="BI33" s="30">
        <v>0</v>
      </c>
      <c r="BJ33" s="22">
        <v>0</v>
      </c>
      <c r="BK33" s="30">
        <v>0</v>
      </c>
      <c r="BL33" s="22">
        <v>0</v>
      </c>
      <c r="BM33" s="30">
        <v>0</v>
      </c>
      <c r="BN33" s="22">
        <v>0</v>
      </c>
      <c r="BO33" s="2">
        <f t="shared" si="3"/>
        <v>18</v>
      </c>
      <c r="BP33" s="6">
        <v>24.99</v>
      </c>
      <c r="BQ33" s="6">
        <f t="shared" si="11"/>
        <v>449.82</v>
      </c>
      <c r="BR33" s="6">
        <f t="shared" si="12"/>
        <v>0</v>
      </c>
      <c r="BS33" s="6">
        <f t="shared" si="13"/>
        <v>449.82</v>
      </c>
      <c r="BT33" s="19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</row>
    <row r="34" spans="1:91" x14ac:dyDescent="0.2">
      <c r="A34" s="6" t="s">
        <v>307</v>
      </c>
      <c r="B34" s="6" t="s">
        <v>50</v>
      </c>
      <c r="C34" s="6">
        <f t="shared" si="0"/>
        <v>46</v>
      </c>
      <c r="D34" s="6">
        <f t="shared" si="1"/>
        <v>0</v>
      </c>
      <c r="E34" s="6">
        <f t="shared" si="2"/>
        <v>46</v>
      </c>
      <c r="F34" s="6" t="s">
        <v>308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26">
        <v>0</v>
      </c>
      <c r="N34" s="26">
        <v>0</v>
      </c>
      <c r="O34" s="26">
        <v>0</v>
      </c>
      <c r="P34" s="22">
        <v>0</v>
      </c>
      <c r="Q34" s="26">
        <v>0</v>
      </c>
      <c r="R34" s="22">
        <v>0</v>
      </c>
      <c r="S34" s="26">
        <v>0</v>
      </c>
      <c r="T34" s="22">
        <v>0</v>
      </c>
      <c r="U34" s="26">
        <v>0</v>
      </c>
      <c r="V34" s="22">
        <v>0</v>
      </c>
      <c r="W34" s="26">
        <v>0</v>
      </c>
      <c r="X34" s="22">
        <v>0</v>
      </c>
      <c r="Y34" s="26">
        <v>0</v>
      </c>
      <c r="Z34" s="22">
        <v>0</v>
      </c>
      <c r="AA34" s="30">
        <v>0</v>
      </c>
      <c r="AB34" s="30">
        <v>0</v>
      </c>
      <c r="AC34" s="22">
        <v>0</v>
      </c>
      <c r="AD34" s="30">
        <v>0</v>
      </c>
      <c r="AE34" s="30">
        <v>0</v>
      </c>
      <c r="AF34" s="30">
        <v>0</v>
      </c>
      <c r="AG34" s="30">
        <v>0</v>
      </c>
      <c r="AH34" s="30">
        <v>0</v>
      </c>
      <c r="AI34" s="22">
        <v>0</v>
      </c>
      <c r="AJ34" s="30">
        <v>0</v>
      </c>
      <c r="AK34" s="30">
        <v>0</v>
      </c>
      <c r="AL34" s="30">
        <v>0</v>
      </c>
      <c r="AM34" s="30">
        <v>0</v>
      </c>
      <c r="AN34" s="30">
        <v>0</v>
      </c>
      <c r="AO34" s="30">
        <v>0</v>
      </c>
      <c r="AP34" s="30">
        <v>0</v>
      </c>
      <c r="AQ34" s="30">
        <v>0</v>
      </c>
      <c r="AR34" s="22">
        <v>0</v>
      </c>
      <c r="AS34" s="22">
        <v>46</v>
      </c>
      <c r="AT34" s="30">
        <v>0</v>
      </c>
      <c r="AU34" s="30">
        <v>0</v>
      </c>
      <c r="AV34" s="30">
        <v>0</v>
      </c>
      <c r="AW34" s="30">
        <v>0</v>
      </c>
      <c r="AX34" s="30">
        <v>0</v>
      </c>
      <c r="AY34" s="30">
        <v>0</v>
      </c>
      <c r="AZ34" s="30">
        <v>0</v>
      </c>
      <c r="BA34" s="30">
        <v>0</v>
      </c>
      <c r="BB34" s="22">
        <v>0</v>
      </c>
      <c r="BC34" s="30">
        <v>0</v>
      </c>
      <c r="BD34" s="22">
        <v>0</v>
      </c>
      <c r="BE34" s="30">
        <v>0</v>
      </c>
      <c r="BF34" s="22">
        <v>0</v>
      </c>
      <c r="BG34" s="30">
        <v>0</v>
      </c>
      <c r="BH34" s="22">
        <v>0</v>
      </c>
      <c r="BI34" s="30">
        <v>0</v>
      </c>
      <c r="BJ34" s="22">
        <v>0</v>
      </c>
      <c r="BK34" s="30">
        <v>0</v>
      </c>
      <c r="BL34" s="22">
        <v>0</v>
      </c>
      <c r="BM34" s="30">
        <v>0</v>
      </c>
      <c r="BN34" s="22">
        <v>0</v>
      </c>
      <c r="BO34" s="2">
        <f t="shared" si="3"/>
        <v>46</v>
      </c>
      <c r="BP34" s="6">
        <v>9.99</v>
      </c>
      <c r="BQ34" s="6">
        <f t="shared" si="11"/>
        <v>459.54</v>
      </c>
      <c r="BR34" s="6">
        <f t="shared" si="12"/>
        <v>0</v>
      </c>
      <c r="BS34" s="6">
        <f t="shared" si="13"/>
        <v>459.54</v>
      </c>
      <c r="BT34" s="19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</row>
    <row r="35" spans="1:91" x14ac:dyDescent="0.2">
      <c r="A35" s="6" t="s">
        <v>309</v>
      </c>
      <c r="B35" s="6" t="s">
        <v>50</v>
      </c>
      <c r="C35" s="6">
        <f t="shared" si="0"/>
        <v>15</v>
      </c>
      <c r="D35" s="6">
        <f t="shared" si="1"/>
        <v>0</v>
      </c>
      <c r="E35" s="6">
        <f t="shared" si="2"/>
        <v>15</v>
      </c>
      <c r="F35" s="6" t="s">
        <v>310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26">
        <v>0</v>
      </c>
      <c r="N35" s="26">
        <v>0</v>
      </c>
      <c r="O35" s="26">
        <v>0</v>
      </c>
      <c r="P35" s="22">
        <v>0</v>
      </c>
      <c r="Q35" s="26">
        <v>0</v>
      </c>
      <c r="R35" s="22">
        <v>0</v>
      </c>
      <c r="S35" s="26">
        <v>0</v>
      </c>
      <c r="T35" s="22">
        <v>0</v>
      </c>
      <c r="U35" s="26">
        <v>0</v>
      </c>
      <c r="V35" s="22">
        <v>0</v>
      </c>
      <c r="W35" s="26">
        <v>0</v>
      </c>
      <c r="X35" s="22">
        <v>0</v>
      </c>
      <c r="Y35" s="26">
        <v>0</v>
      </c>
      <c r="Z35" s="22">
        <v>0</v>
      </c>
      <c r="AA35" s="30">
        <v>0</v>
      </c>
      <c r="AB35" s="30">
        <v>0</v>
      </c>
      <c r="AC35" s="22">
        <v>0</v>
      </c>
      <c r="AD35" s="30">
        <v>0</v>
      </c>
      <c r="AE35" s="30">
        <v>0</v>
      </c>
      <c r="AF35" s="30">
        <v>0</v>
      </c>
      <c r="AG35" s="30">
        <v>0</v>
      </c>
      <c r="AH35" s="30">
        <v>0</v>
      </c>
      <c r="AI35" s="22">
        <v>0</v>
      </c>
      <c r="AJ35" s="30">
        <v>0</v>
      </c>
      <c r="AK35" s="30">
        <v>0</v>
      </c>
      <c r="AL35" s="30">
        <v>0</v>
      </c>
      <c r="AM35" s="30">
        <v>0</v>
      </c>
      <c r="AN35" s="30">
        <v>0</v>
      </c>
      <c r="AO35" s="30">
        <v>0</v>
      </c>
      <c r="AP35" s="30">
        <v>0</v>
      </c>
      <c r="AQ35" s="30">
        <v>0</v>
      </c>
      <c r="AR35" s="22">
        <v>0</v>
      </c>
      <c r="AS35" s="22">
        <v>15</v>
      </c>
      <c r="AT35" s="30">
        <v>0</v>
      </c>
      <c r="AU35" s="30">
        <v>0</v>
      </c>
      <c r="AV35" s="30">
        <v>0</v>
      </c>
      <c r="AW35" s="30">
        <v>0</v>
      </c>
      <c r="AX35" s="30">
        <v>0</v>
      </c>
      <c r="AY35" s="30">
        <v>0</v>
      </c>
      <c r="AZ35" s="30">
        <v>0</v>
      </c>
      <c r="BA35" s="30">
        <v>0</v>
      </c>
      <c r="BB35" s="22">
        <v>0</v>
      </c>
      <c r="BC35" s="30">
        <v>0</v>
      </c>
      <c r="BD35" s="22">
        <v>0</v>
      </c>
      <c r="BE35" s="30">
        <v>0</v>
      </c>
      <c r="BF35" s="22">
        <v>0</v>
      </c>
      <c r="BG35" s="30">
        <v>0</v>
      </c>
      <c r="BH35" s="22">
        <v>0</v>
      </c>
      <c r="BI35" s="30">
        <v>0</v>
      </c>
      <c r="BJ35" s="22">
        <v>0</v>
      </c>
      <c r="BK35" s="30">
        <v>0</v>
      </c>
      <c r="BL35" s="22">
        <v>0</v>
      </c>
      <c r="BM35" s="30">
        <v>0</v>
      </c>
      <c r="BN35" s="22">
        <v>0</v>
      </c>
      <c r="BO35" s="2">
        <f t="shared" si="3"/>
        <v>15</v>
      </c>
      <c r="BP35" s="6">
        <v>9.99</v>
      </c>
      <c r="BQ35" s="6">
        <f t="shared" si="11"/>
        <v>149.85</v>
      </c>
      <c r="BR35" s="6">
        <f t="shared" si="12"/>
        <v>0</v>
      </c>
      <c r="BS35" s="6">
        <f t="shared" si="13"/>
        <v>149.85</v>
      </c>
      <c r="BT35" s="19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</row>
    <row r="36" spans="1:91" x14ac:dyDescent="0.2">
      <c r="A36" s="6" t="s">
        <v>311</v>
      </c>
      <c r="B36" s="6" t="s">
        <v>50</v>
      </c>
      <c r="C36" s="6">
        <f t="shared" si="0"/>
        <v>5</v>
      </c>
      <c r="D36" s="6">
        <f t="shared" si="1"/>
        <v>0</v>
      </c>
      <c r="E36" s="6">
        <f t="shared" si="2"/>
        <v>5</v>
      </c>
      <c r="F36" s="6" t="s">
        <v>312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26">
        <v>0</v>
      </c>
      <c r="N36" s="26">
        <v>0</v>
      </c>
      <c r="O36" s="26">
        <v>0</v>
      </c>
      <c r="P36" s="22">
        <v>0</v>
      </c>
      <c r="Q36" s="26">
        <v>0</v>
      </c>
      <c r="R36" s="22">
        <v>0</v>
      </c>
      <c r="S36" s="26">
        <v>0</v>
      </c>
      <c r="T36" s="22">
        <v>0</v>
      </c>
      <c r="U36" s="26">
        <v>0</v>
      </c>
      <c r="V36" s="22">
        <v>0</v>
      </c>
      <c r="W36" s="26">
        <v>0</v>
      </c>
      <c r="X36" s="22">
        <v>0</v>
      </c>
      <c r="Y36" s="26">
        <v>0</v>
      </c>
      <c r="Z36" s="22">
        <v>0</v>
      </c>
      <c r="AA36" s="30">
        <v>0</v>
      </c>
      <c r="AB36" s="30">
        <v>0</v>
      </c>
      <c r="AC36" s="22">
        <v>0</v>
      </c>
      <c r="AD36" s="30">
        <v>0</v>
      </c>
      <c r="AE36" s="30">
        <v>0</v>
      </c>
      <c r="AF36" s="30">
        <v>0</v>
      </c>
      <c r="AG36" s="30">
        <v>0</v>
      </c>
      <c r="AH36" s="30">
        <v>0</v>
      </c>
      <c r="AI36" s="22">
        <v>0</v>
      </c>
      <c r="AJ36" s="30">
        <v>0</v>
      </c>
      <c r="AK36" s="30">
        <v>0</v>
      </c>
      <c r="AL36" s="30">
        <v>0</v>
      </c>
      <c r="AM36" s="30">
        <v>0</v>
      </c>
      <c r="AN36" s="30">
        <v>0</v>
      </c>
      <c r="AO36" s="30">
        <v>0</v>
      </c>
      <c r="AP36" s="30">
        <v>0</v>
      </c>
      <c r="AQ36" s="30">
        <v>0</v>
      </c>
      <c r="AR36" s="22">
        <v>0</v>
      </c>
      <c r="AS36" s="22">
        <v>5</v>
      </c>
      <c r="AT36" s="30">
        <v>0</v>
      </c>
      <c r="AU36" s="30">
        <v>0</v>
      </c>
      <c r="AV36" s="30">
        <v>0</v>
      </c>
      <c r="AW36" s="30">
        <v>0</v>
      </c>
      <c r="AX36" s="30">
        <v>0</v>
      </c>
      <c r="AY36" s="30">
        <v>0</v>
      </c>
      <c r="AZ36" s="30">
        <v>0</v>
      </c>
      <c r="BA36" s="30">
        <v>0</v>
      </c>
      <c r="BB36" s="22">
        <v>0</v>
      </c>
      <c r="BC36" s="30">
        <v>0</v>
      </c>
      <c r="BD36" s="22">
        <v>0</v>
      </c>
      <c r="BE36" s="30">
        <v>0</v>
      </c>
      <c r="BF36" s="22">
        <v>0</v>
      </c>
      <c r="BG36" s="30">
        <v>0</v>
      </c>
      <c r="BH36" s="22">
        <v>0</v>
      </c>
      <c r="BI36" s="30">
        <v>0</v>
      </c>
      <c r="BJ36" s="22">
        <v>0</v>
      </c>
      <c r="BK36" s="30">
        <v>0</v>
      </c>
      <c r="BL36" s="22">
        <v>0</v>
      </c>
      <c r="BM36" s="30">
        <v>0</v>
      </c>
      <c r="BN36" s="22">
        <v>0</v>
      </c>
      <c r="BO36" s="2">
        <f t="shared" si="3"/>
        <v>5</v>
      </c>
      <c r="BP36" s="6">
        <v>15.99</v>
      </c>
      <c r="BQ36" s="6">
        <f t="shared" si="11"/>
        <v>79.95</v>
      </c>
      <c r="BR36" s="6">
        <f t="shared" si="12"/>
        <v>0</v>
      </c>
      <c r="BS36" s="6">
        <f t="shared" si="13"/>
        <v>79.95</v>
      </c>
      <c r="BT36" s="19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</row>
    <row r="37" spans="1:91" x14ac:dyDescent="0.2">
      <c r="A37" s="6" t="s">
        <v>313</v>
      </c>
      <c r="B37" s="6" t="s">
        <v>50</v>
      </c>
      <c r="C37" s="6">
        <f t="shared" si="0"/>
        <v>141</v>
      </c>
      <c r="D37" s="6">
        <f t="shared" si="1"/>
        <v>0</v>
      </c>
      <c r="E37" s="6">
        <f t="shared" si="2"/>
        <v>141</v>
      </c>
      <c r="F37" s="6" t="s">
        <v>314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26">
        <v>0</v>
      </c>
      <c r="N37" s="26">
        <v>0</v>
      </c>
      <c r="O37" s="26">
        <v>0</v>
      </c>
      <c r="P37" s="22">
        <v>0</v>
      </c>
      <c r="Q37" s="26">
        <v>0</v>
      </c>
      <c r="R37" s="22">
        <v>0</v>
      </c>
      <c r="S37" s="26">
        <v>0</v>
      </c>
      <c r="T37" s="22">
        <v>0</v>
      </c>
      <c r="U37" s="26">
        <v>0</v>
      </c>
      <c r="V37" s="22">
        <v>0</v>
      </c>
      <c r="W37" s="26">
        <v>0</v>
      </c>
      <c r="X37" s="22">
        <v>0</v>
      </c>
      <c r="Y37" s="26">
        <v>0</v>
      </c>
      <c r="Z37" s="22">
        <v>0</v>
      </c>
      <c r="AA37" s="30">
        <v>0</v>
      </c>
      <c r="AB37" s="30">
        <v>0</v>
      </c>
      <c r="AC37" s="22">
        <v>0</v>
      </c>
      <c r="AD37" s="30">
        <v>0</v>
      </c>
      <c r="AE37" s="30">
        <v>0</v>
      </c>
      <c r="AF37" s="30">
        <v>0</v>
      </c>
      <c r="AG37" s="30">
        <v>0</v>
      </c>
      <c r="AH37" s="30">
        <v>0</v>
      </c>
      <c r="AI37" s="22">
        <v>0</v>
      </c>
      <c r="AJ37" s="30">
        <v>0</v>
      </c>
      <c r="AK37" s="30">
        <v>0</v>
      </c>
      <c r="AL37" s="30">
        <v>0</v>
      </c>
      <c r="AM37" s="30">
        <v>0</v>
      </c>
      <c r="AN37" s="30">
        <v>0</v>
      </c>
      <c r="AO37" s="30">
        <v>0</v>
      </c>
      <c r="AP37" s="30">
        <v>0</v>
      </c>
      <c r="AQ37" s="30">
        <v>0</v>
      </c>
      <c r="AR37" s="22">
        <v>0</v>
      </c>
      <c r="AS37" s="22">
        <v>141</v>
      </c>
      <c r="AT37" s="30">
        <v>0</v>
      </c>
      <c r="AU37" s="30">
        <v>0</v>
      </c>
      <c r="AV37" s="30">
        <v>0</v>
      </c>
      <c r="AW37" s="30">
        <v>0</v>
      </c>
      <c r="AX37" s="30">
        <v>0</v>
      </c>
      <c r="AY37" s="30">
        <v>0</v>
      </c>
      <c r="AZ37" s="30">
        <v>0</v>
      </c>
      <c r="BA37" s="30">
        <v>0</v>
      </c>
      <c r="BB37" s="22">
        <v>0</v>
      </c>
      <c r="BC37" s="30">
        <v>0</v>
      </c>
      <c r="BD37" s="22">
        <v>0</v>
      </c>
      <c r="BE37" s="30">
        <v>0</v>
      </c>
      <c r="BF37" s="22">
        <v>0</v>
      </c>
      <c r="BG37" s="30">
        <v>0</v>
      </c>
      <c r="BH37" s="22">
        <v>0</v>
      </c>
      <c r="BI37" s="30">
        <v>0</v>
      </c>
      <c r="BJ37" s="22">
        <v>0</v>
      </c>
      <c r="BK37" s="30">
        <v>0</v>
      </c>
      <c r="BL37" s="22">
        <v>0</v>
      </c>
      <c r="BM37" s="30">
        <v>0</v>
      </c>
      <c r="BN37" s="22">
        <v>0</v>
      </c>
      <c r="BO37" s="2">
        <f t="shared" si="3"/>
        <v>141</v>
      </c>
      <c r="BP37" s="6">
        <v>0.89</v>
      </c>
      <c r="BQ37" s="6">
        <f t="shared" si="11"/>
        <v>125.49</v>
      </c>
      <c r="BR37" s="6">
        <f t="shared" si="12"/>
        <v>0</v>
      </c>
      <c r="BS37" s="6">
        <f t="shared" si="13"/>
        <v>125.49</v>
      </c>
      <c r="BT37" s="19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</row>
    <row r="38" spans="1:91" x14ac:dyDescent="0.2">
      <c r="A38" s="6" t="s">
        <v>315</v>
      </c>
      <c r="B38" s="6" t="s">
        <v>50</v>
      </c>
      <c r="C38" s="6">
        <f t="shared" si="0"/>
        <v>30</v>
      </c>
      <c r="D38" s="6">
        <f t="shared" si="1"/>
        <v>0</v>
      </c>
      <c r="E38" s="6">
        <f t="shared" si="2"/>
        <v>30</v>
      </c>
      <c r="F38" s="6" t="s">
        <v>316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26">
        <v>0</v>
      </c>
      <c r="N38" s="26">
        <v>0</v>
      </c>
      <c r="O38" s="26">
        <v>0</v>
      </c>
      <c r="P38" s="22">
        <v>0</v>
      </c>
      <c r="Q38" s="26">
        <v>0</v>
      </c>
      <c r="R38" s="22">
        <v>0</v>
      </c>
      <c r="S38" s="26">
        <v>0</v>
      </c>
      <c r="T38" s="22">
        <v>0</v>
      </c>
      <c r="U38" s="26">
        <v>0</v>
      </c>
      <c r="V38" s="22">
        <v>0</v>
      </c>
      <c r="W38" s="26">
        <v>0</v>
      </c>
      <c r="X38" s="22">
        <v>0</v>
      </c>
      <c r="Y38" s="26">
        <v>0</v>
      </c>
      <c r="Z38" s="22">
        <v>0</v>
      </c>
      <c r="AA38" s="30">
        <v>0</v>
      </c>
      <c r="AB38" s="30">
        <v>0</v>
      </c>
      <c r="AC38" s="22">
        <v>0</v>
      </c>
      <c r="AD38" s="30">
        <v>0</v>
      </c>
      <c r="AE38" s="30">
        <v>0</v>
      </c>
      <c r="AF38" s="30">
        <v>0</v>
      </c>
      <c r="AG38" s="30">
        <v>0</v>
      </c>
      <c r="AH38" s="30">
        <v>0</v>
      </c>
      <c r="AI38" s="22">
        <v>0</v>
      </c>
      <c r="AJ38" s="30">
        <v>0</v>
      </c>
      <c r="AK38" s="30">
        <v>0</v>
      </c>
      <c r="AL38" s="30">
        <v>0</v>
      </c>
      <c r="AM38" s="30">
        <v>0</v>
      </c>
      <c r="AN38" s="30">
        <v>0</v>
      </c>
      <c r="AO38" s="30">
        <v>0</v>
      </c>
      <c r="AP38" s="30">
        <v>0</v>
      </c>
      <c r="AQ38" s="30">
        <v>0</v>
      </c>
      <c r="AR38" s="22">
        <v>0</v>
      </c>
      <c r="AS38" s="22">
        <v>30</v>
      </c>
      <c r="AT38" s="30">
        <v>0</v>
      </c>
      <c r="AU38" s="30">
        <v>0</v>
      </c>
      <c r="AV38" s="30">
        <v>0</v>
      </c>
      <c r="AW38" s="30">
        <v>0</v>
      </c>
      <c r="AX38" s="22">
        <v>0</v>
      </c>
      <c r="AY38" s="30">
        <v>0</v>
      </c>
      <c r="AZ38" s="30">
        <v>0</v>
      </c>
      <c r="BA38" s="30">
        <v>0</v>
      </c>
      <c r="BB38" s="22">
        <v>0</v>
      </c>
      <c r="BC38" s="30">
        <v>0</v>
      </c>
      <c r="BD38" s="22">
        <v>0</v>
      </c>
      <c r="BE38" s="30">
        <v>0</v>
      </c>
      <c r="BF38" s="22">
        <v>0</v>
      </c>
      <c r="BG38" s="30">
        <v>0</v>
      </c>
      <c r="BH38" s="22">
        <v>0</v>
      </c>
      <c r="BI38" s="30">
        <v>0</v>
      </c>
      <c r="BJ38" s="22">
        <v>0</v>
      </c>
      <c r="BK38" s="30">
        <v>0</v>
      </c>
      <c r="BL38" s="22">
        <v>0</v>
      </c>
      <c r="BM38" s="30">
        <v>0</v>
      </c>
      <c r="BN38" s="22">
        <v>0</v>
      </c>
      <c r="BO38" s="2">
        <f t="shared" si="3"/>
        <v>30</v>
      </c>
      <c r="BP38" s="6">
        <v>2.9</v>
      </c>
      <c r="BQ38" s="6">
        <f t="shared" si="11"/>
        <v>87</v>
      </c>
      <c r="BR38" s="6">
        <f t="shared" si="12"/>
        <v>0</v>
      </c>
      <c r="BS38" s="6">
        <f t="shared" si="13"/>
        <v>87</v>
      </c>
      <c r="BT38" s="19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</row>
    <row r="39" spans="1:91" x14ac:dyDescent="0.2">
      <c r="A39" s="6" t="s">
        <v>317</v>
      </c>
      <c r="B39" s="6" t="s">
        <v>50</v>
      </c>
      <c r="C39" s="6">
        <f t="shared" si="0"/>
        <v>1692</v>
      </c>
      <c r="D39" s="6">
        <f t="shared" si="1"/>
        <v>1643</v>
      </c>
      <c r="E39" s="6">
        <f t="shared" si="2"/>
        <v>49</v>
      </c>
      <c r="F39" s="6" t="s">
        <v>318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26">
        <v>0</v>
      </c>
      <c r="N39" s="26">
        <v>0</v>
      </c>
      <c r="O39" s="26">
        <v>0</v>
      </c>
      <c r="P39" s="22">
        <v>0</v>
      </c>
      <c r="Q39" s="26">
        <v>0</v>
      </c>
      <c r="R39" s="22">
        <v>0</v>
      </c>
      <c r="S39" s="26">
        <v>0</v>
      </c>
      <c r="T39" s="22">
        <v>0</v>
      </c>
      <c r="U39" s="26">
        <v>0</v>
      </c>
      <c r="V39" s="22">
        <v>0</v>
      </c>
      <c r="W39" s="26">
        <v>0</v>
      </c>
      <c r="X39" s="22">
        <v>0</v>
      </c>
      <c r="Y39" s="22">
        <v>1593</v>
      </c>
      <c r="Z39" s="22">
        <v>0</v>
      </c>
      <c r="AA39" s="30">
        <v>0</v>
      </c>
      <c r="AB39" s="30">
        <v>0</v>
      </c>
      <c r="AC39" s="22">
        <v>0</v>
      </c>
      <c r="AD39" s="30">
        <v>0</v>
      </c>
      <c r="AE39" s="30">
        <v>0</v>
      </c>
      <c r="AF39" s="30">
        <v>0</v>
      </c>
      <c r="AG39" s="30">
        <v>0</v>
      </c>
      <c r="AH39" s="30">
        <v>0</v>
      </c>
      <c r="AI39" s="22">
        <v>0</v>
      </c>
      <c r="AJ39" s="30">
        <v>0</v>
      </c>
      <c r="AK39" s="30">
        <v>0</v>
      </c>
      <c r="AL39" s="30">
        <v>0</v>
      </c>
      <c r="AM39" s="30">
        <v>0</v>
      </c>
      <c r="AN39" s="30">
        <v>0</v>
      </c>
      <c r="AO39" s="30">
        <v>0</v>
      </c>
      <c r="AP39" s="30">
        <v>0</v>
      </c>
      <c r="AQ39" s="30">
        <v>0</v>
      </c>
      <c r="AR39" s="22">
        <v>0</v>
      </c>
      <c r="AS39" s="22">
        <v>99</v>
      </c>
      <c r="AT39" s="30">
        <v>0</v>
      </c>
      <c r="AU39" s="30">
        <v>0</v>
      </c>
      <c r="AV39" s="30">
        <v>0</v>
      </c>
      <c r="AW39" s="30">
        <v>0</v>
      </c>
      <c r="AX39" s="30">
        <v>0</v>
      </c>
      <c r="AY39" s="30">
        <v>0</v>
      </c>
      <c r="AZ39" s="22">
        <v>50</v>
      </c>
      <c r="BA39" s="30">
        <v>0</v>
      </c>
      <c r="BB39" s="22">
        <v>0</v>
      </c>
      <c r="BC39" s="30">
        <v>0</v>
      </c>
      <c r="BD39" s="22">
        <v>0</v>
      </c>
      <c r="BE39" s="30">
        <v>0</v>
      </c>
      <c r="BF39" s="22">
        <v>1593</v>
      </c>
      <c r="BG39" s="30">
        <v>0</v>
      </c>
      <c r="BH39" s="22">
        <v>0</v>
      </c>
      <c r="BI39" s="30">
        <v>0</v>
      </c>
      <c r="BJ39" s="22">
        <v>0</v>
      </c>
      <c r="BK39" s="30">
        <v>0</v>
      </c>
      <c r="BL39" s="22">
        <v>0</v>
      </c>
      <c r="BM39" s="30">
        <v>0</v>
      </c>
      <c r="BN39" s="22">
        <v>0</v>
      </c>
      <c r="BO39" s="2">
        <f t="shared" si="3"/>
        <v>49</v>
      </c>
      <c r="BP39" s="6">
        <v>4.0999999999999996</v>
      </c>
      <c r="BQ39" s="6">
        <f t="shared" si="11"/>
        <v>6937.2</v>
      </c>
      <c r="BR39" s="6">
        <f t="shared" si="12"/>
        <v>6736.2999999999993</v>
      </c>
      <c r="BS39" s="6">
        <f t="shared" si="13"/>
        <v>200.89999999999998</v>
      </c>
      <c r="BT39" s="19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</row>
    <row r="40" spans="1:91" x14ac:dyDescent="0.2">
      <c r="A40" s="6" t="s">
        <v>319</v>
      </c>
      <c r="B40" s="6" t="s">
        <v>320</v>
      </c>
      <c r="C40" s="6">
        <f t="shared" si="0"/>
        <v>1</v>
      </c>
      <c r="D40" s="6">
        <f t="shared" si="1"/>
        <v>0</v>
      </c>
      <c r="E40" s="6">
        <f t="shared" si="2"/>
        <v>1</v>
      </c>
      <c r="F40" s="6" t="s">
        <v>321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26">
        <v>0</v>
      </c>
      <c r="N40" s="26">
        <v>0</v>
      </c>
      <c r="O40" s="26">
        <v>0</v>
      </c>
      <c r="P40" s="22">
        <v>0</v>
      </c>
      <c r="Q40" s="26">
        <v>0</v>
      </c>
      <c r="R40" s="22">
        <v>0</v>
      </c>
      <c r="S40" s="26">
        <v>0</v>
      </c>
      <c r="T40" s="22">
        <v>0</v>
      </c>
      <c r="U40" s="26">
        <v>0</v>
      </c>
      <c r="V40" s="22">
        <v>0</v>
      </c>
      <c r="W40" s="26">
        <v>0</v>
      </c>
      <c r="X40" s="22">
        <v>0</v>
      </c>
      <c r="Y40" s="26">
        <v>0</v>
      </c>
      <c r="Z40" s="22">
        <v>0</v>
      </c>
      <c r="AA40" s="30">
        <v>0</v>
      </c>
      <c r="AB40" s="30">
        <v>0</v>
      </c>
      <c r="AC40" s="22">
        <v>0</v>
      </c>
      <c r="AD40" s="30">
        <v>0</v>
      </c>
      <c r="AE40" s="30">
        <v>0</v>
      </c>
      <c r="AF40" s="30">
        <v>0</v>
      </c>
      <c r="AG40" s="30">
        <v>0</v>
      </c>
      <c r="AH40" s="30">
        <v>0</v>
      </c>
      <c r="AI40" s="22">
        <v>0</v>
      </c>
      <c r="AJ40" s="30">
        <v>0</v>
      </c>
      <c r="AK40" s="30">
        <v>0</v>
      </c>
      <c r="AL40" s="30">
        <v>0</v>
      </c>
      <c r="AM40" s="30">
        <v>0</v>
      </c>
      <c r="AN40" s="30">
        <v>0</v>
      </c>
      <c r="AO40" s="30">
        <v>0</v>
      </c>
      <c r="AP40" s="30">
        <v>0</v>
      </c>
      <c r="AQ40" s="30">
        <v>0</v>
      </c>
      <c r="AR40" s="22">
        <v>0</v>
      </c>
      <c r="AS40" s="22">
        <v>1</v>
      </c>
      <c r="AT40" s="30">
        <v>0</v>
      </c>
      <c r="AU40" s="30">
        <v>0</v>
      </c>
      <c r="AV40" s="30">
        <v>0</v>
      </c>
      <c r="AW40" s="30">
        <v>0</v>
      </c>
      <c r="AX40" s="30">
        <v>0</v>
      </c>
      <c r="AY40" s="30">
        <v>0</v>
      </c>
      <c r="AZ40" s="30">
        <v>0</v>
      </c>
      <c r="BA40" s="30">
        <v>0</v>
      </c>
      <c r="BB40" s="22">
        <v>0</v>
      </c>
      <c r="BC40" s="30">
        <v>0</v>
      </c>
      <c r="BD40" s="22">
        <v>0</v>
      </c>
      <c r="BE40" s="30">
        <v>0</v>
      </c>
      <c r="BF40" s="22">
        <v>0</v>
      </c>
      <c r="BG40" s="30">
        <v>0</v>
      </c>
      <c r="BH40" s="22">
        <v>0</v>
      </c>
      <c r="BI40" s="30">
        <v>0</v>
      </c>
      <c r="BJ40" s="22">
        <v>0</v>
      </c>
      <c r="BK40" s="30">
        <v>0</v>
      </c>
      <c r="BL40" s="22">
        <v>0</v>
      </c>
      <c r="BM40" s="30">
        <v>0</v>
      </c>
      <c r="BN40" s="22">
        <v>0</v>
      </c>
      <c r="BO40" s="2">
        <f t="shared" si="3"/>
        <v>1</v>
      </c>
      <c r="BP40" s="6">
        <v>25.9</v>
      </c>
      <c r="BQ40" s="6">
        <f t="shared" si="11"/>
        <v>25.9</v>
      </c>
      <c r="BR40" s="6">
        <f t="shared" si="12"/>
        <v>0</v>
      </c>
      <c r="BS40" s="6">
        <f t="shared" si="13"/>
        <v>25.9</v>
      </c>
      <c r="BT40" s="19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</row>
    <row r="41" spans="1:91" x14ac:dyDescent="0.2">
      <c r="A41" s="3" t="s">
        <v>322</v>
      </c>
      <c r="B41" s="28" t="s">
        <v>50</v>
      </c>
      <c r="C41" s="6">
        <f t="shared" si="0"/>
        <v>7958</v>
      </c>
      <c r="D41" s="6">
        <f t="shared" si="1"/>
        <v>50</v>
      </c>
      <c r="E41" s="30">
        <f t="shared" si="2"/>
        <v>7908</v>
      </c>
      <c r="F41" s="3" t="s">
        <v>323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26">
        <v>0</v>
      </c>
      <c r="N41" s="26">
        <v>0</v>
      </c>
      <c r="O41" s="26">
        <v>0</v>
      </c>
      <c r="P41" s="30">
        <v>0</v>
      </c>
      <c r="Q41" s="26">
        <v>0</v>
      </c>
      <c r="R41" s="30">
        <v>0</v>
      </c>
      <c r="S41" s="26">
        <v>0</v>
      </c>
      <c r="T41" s="30">
        <v>0</v>
      </c>
      <c r="U41" s="26">
        <v>0</v>
      </c>
      <c r="V41" s="30">
        <v>0</v>
      </c>
      <c r="W41" s="26">
        <v>0</v>
      </c>
      <c r="X41" s="30">
        <v>0</v>
      </c>
      <c r="Y41" s="26">
        <v>0</v>
      </c>
      <c r="Z41" s="30">
        <v>0</v>
      </c>
      <c r="AA41" s="30">
        <v>0</v>
      </c>
      <c r="AB41" s="30">
        <v>0</v>
      </c>
      <c r="AC41" s="22">
        <v>0</v>
      </c>
      <c r="AD41" s="30">
        <v>0</v>
      </c>
      <c r="AE41" s="30">
        <v>0</v>
      </c>
      <c r="AF41" s="30">
        <v>0</v>
      </c>
      <c r="AG41" s="30">
        <v>0</v>
      </c>
      <c r="AH41" s="30">
        <v>0</v>
      </c>
      <c r="AI41" s="22">
        <f>1872+1800+468+924+648+990+1206</f>
        <v>7908</v>
      </c>
      <c r="AJ41" s="30">
        <v>0</v>
      </c>
      <c r="AK41" s="30">
        <v>0</v>
      </c>
      <c r="AL41" s="30">
        <v>0</v>
      </c>
      <c r="AM41" s="30">
        <v>0</v>
      </c>
      <c r="AN41" s="30">
        <v>0</v>
      </c>
      <c r="AO41" s="30">
        <v>0</v>
      </c>
      <c r="AP41" s="30">
        <v>0</v>
      </c>
      <c r="AQ41" s="30">
        <v>0</v>
      </c>
      <c r="AR41" s="30">
        <v>0</v>
      </c>
      <c r="AS41" s="22">
        <v>50</v>
      </c>
      <c r="AT41" s="30">
        <v>0</v>
      </c>
      <c r="AU41" s="30">
        <v>0</v>
      </c>
      <c r="AV41" s="30">
        <v>0</v>
      </c>
      <c r="AW41" s="30">
        <v>0</v>
      </c>
      <c r="AX41" s="30">
        <v>0</v>
      </c>
      <c r="AY41" s="30">
        <v>0</v>
      </c>
      <c r="AZ41" s="22">
        <v>50</v>
      </c>
      <c r="BA41" s="30">
        <v>0</v>
      </c>
      <c r="BB41" s="22">
        <v>0</v>
      </c>
      <c r="BC41" s="30">
        <v>0</v>
      </c>
      <c r="BD41" s="22">
        <v>0</v>
      </c>
      <c r="BE41" s="30">
        <v>0</v>
      </c>
      <c r="BF41" s="22">
        <v>0</v>
      </c>
      <c r="BG41" s="30">
        <v>0</v>
      </c>
      <c r="BH41" s="22">
        <v>0</v>
      </c>
      <c r="BI41" s="30">
        <v>0</v>
      </c>
      <c r="BJ41" s="22">
        <v>0</v>
      </c>
      <c r="BK41" s="30">
        <v>0</v>
      </c>
      <c r="BL41" s="22">
        <v>0</v>
      </c>
      <c r="BM41" s="30">
        <v>0</v>
      </c>
      <c r="BN41" s="22">
        <v>0</v>
      </c>
      <c r="BO41" s="2">
        <f t="shared" si="3"/>
        <v>7908</v>
      </c>
      <c r="BP41" s="38">
        <v>2.9</v>
      </c>
      <c r="BQ41" s="39"/>
      <c r="BR41" s="39"/>
      <c r="BS41" s="39"/>
      <c r="BT41" s="36"/>
      <c r="BU41" s="37"/>
      <c r="BV41" s="37"/>
      <c r="BW41" s="37"/>
      <c r="BX41" s="37"/>
      <c r="BY41" s="37"/>
      <c r="BZ41" s="37"/>
      <c r="CA41" s="37"/>
      <c r="CB41" s="37"/>
      <c r="CC41" s="37"/>
      <c r="CD41" s="37"/>
      <c r="CE41" s="37"/>
      <c r="CF41" s="37"/>
      <c r="CG41" s="37"/>
      <c r="CH41" s="37"/>
      <c r="CI41" s="37"/>
      <c r="CJ41" s="37"/>
      <c r="CK41" s="37"/>
      <c r="CL41" s="37"/>
      <c r="CM41" s="37"/>
    </row>
    <row r="42" spans="1:91" ht="15.75" customHeight="1" x14ac:dyDescent="0.2">
      <c r="A42" s="3" t="s">
        <v>324</v>
      </c>
      <c r="B42" s="3" t="s">
        <v>50</v>
      </c>
      <c r="C42" s="6">
        <f t="shared" si="0"/>
        <v>100</v>
      </c>
      <c r="D42" s="6">
        <f t="shared" si="1"/>
        <v>100</v>
      </c>
      <c r="E42" s="26">
        <f t="shared" si="2"/>
        <v>0</v>
      </c>
      <c r="F42" s="3" t="s">
        <v>323</v>
      </c>
      <c r="G42" s="26">
        <v>0</v>
      </c>
      <c r="H42" s="26">
        <v>0</v>
      </c>
      <c r="I42" s="26">
        <v>0</v>
      </c>
      <c r="J42" s="26">
        <v>0</v>
      </c>
      <c r="K42" s="26">
        <v>0</v>
      </c>
      <c r="L42" s="26">
        <v>0</v>
      </c>
      <c r="M42" s="26">
        <v>0</v>
      </c>
      <c r="N42" s="26">
        <v>0</v>
      </c>
      <c r="O42" s="26">
        <v>0</v>
      </c>
      <c r="P42" s="26">
        <v>0</v>
      </c>
      <c r="Q42" s="26">
        <v>0</v>
      </c>
      <c r="R42" s="26">
        <v>0</v>
      </c>
      <c r="S42" s="26">
        <v>0</v>
      </c>
      <c r="T42" s="26">
        <v>0</v>
      </c>
      <c r="U42" s="26">
        <v>0</v>
      </c>
      <c r="V42" s="26">
        <v>0</v>
      </c>
      <c r="W42" s="26">
        <v>0</v>
      </c>
      <c r="X42" s="26">
        <v>0</v>
      </c>
      <c r="Y42" s="26">
        <v>0</v>
      </c>
      <c r="Z42" s="26">
        <v>0</v>
      </c>
      <c r="AA42" s="26">
        <v>0</v>
      </c>
      <c r="AB42" s="26">
        <v>0</v>
      </c>
      <c r="AC42" s="22">
        <v>0</v>
      </c>
      <c r="AD42" s="26">
        <v>0</v>
      </c>
      <c r="AE42" s="26">
        <v>0</v>
      </c>
      <c r="AF42" s="26">
        <v>0</v>
      </c>
      <c r="AG42" s="26">
        <v>0</v>
      </c>
      <c r="AH42" s="26">
        <v>0</v>
      </c>
      <c r="AI42" s="26">
        <v>0</v>
      </c>
      <c r="AJ42" s="26">
        <v>0</v>
      </c>
      <c r="AK42" s="26">
        <v>0</v>
      </c>
      <c r="AL42" s="26">
        <v>0</v>
      </c>
      <c r="AM42" s="26">
        <v>0</v>
      </c>
      <c r="AN42" s="26">
        <v>0</v>
      </c>
      <c r="AO42" s="26">
        <v>0</v>
      </c>
      <c r="AP42" s="26">
        <v>0</v>
      </c>
      <c r="AQ42" s="26">
        <v>0</v>
      </c>
      <c r="AR42" s="26">
        <v>0</v>
      </c>
      <c r="AS42" s="22">
        <v>100</v>
      </c>
      <c r="AT42" s="26">
        <v>0</v>
      </c>
      <c r="AU42" s="26">
        <v>0</v>
      </c>
      <c r="AV42" s="26">
        <v>0</v>
      </c>
      <c r="AW42" s="26">
        <v>0</v>
      </c>
      <c r="AX42" s="26">
        <v>0</v>
      </c>
      <c r="AY42" s="26">
        <v>0</v>
      </c>
      <c r="AZ42" s="22">
        <v>100</v>
      </c>
      <c r="BA42" s="26">
        <v>0</v>
      </c>
      <c r="BB42" s="22">
        <v>0</v>
      </c>
      <c r="BC42" s="26">
        <v>0</v>
      </c>
      <c r="BD42" s="22">
        <v>0</v>
      </c>
      <c r="BE42" s="26">
        <v>0</v>
      </c>
      <c r="BF42" s="22">
        <v>0</v>
      </c>
      <c r="BG42" s="26">
        <v>0</v>
      </c>
      <c r="BH42" s="22">
        <v>0</v>
      </c>
      <c r="BI42" s="26">
        <v>0</v>
      </c>
      <c r="BJ42" s="22">
        <v>0</v>
      </c>
      <c r="BK42" s="26">
        <v>0</v>
      </c>
      <c r="BL42" s="22">
        <v>0</v>
      </c>
      <c r="BM42" s="26">
        <v>0</v>
      </c>
      <c r="BN42" s="22">
        <v>0</v>
      </c>
      <c r="BO42" s="2">
        <f t="shared" si="3"/>
        <v>0</v>
      </c>
      <c r="BP42" s="38">
        <v>0.17</v>
      </c>
      <c r="BQ42" s="37"/>
      <c r="BR42" s="37"/>
      <c r="BS42" s="37"/>
      <c r="BT42" s="37"/>
      <c r="BU42" s="37"/>
      <c r="BV42" s="37"/>
      <c r="BW42" s="37"/>
      <c r="BX42" s="37"/>
      <c r="BY42" s="37"/>
      <c r="BZ42" s="37"/>
      <c r="CA42" s="37"/>
      <c r="CB42" s="37"/>
      <c r="CC42" s="37"/>
      <c r="CD42" s="37"/>
      <c r="CE42" s="37"/>
      <c r="CF42" s="37"/>
      <c r="CG42" s="37"/>
      <c r="CH42" s="37"/>
      <c r="CI42" s="37"/>
      <c r="CJ42" s="37"/>
      <c r="CK42" s="37"/>
      <c r="CL42" s="37"/>
      <c r="CM42" s="37"/>
    </row>
    <row r="43" spans="1:91" ht="15.75" customHeight="1" x14ac:dyDescent="0.2">
      <c r="A43" s="3" t="s">
        <v>325</v>
      </c>
      <c r="B43" s="3" t="s">
        <v>326</v>
      </c>
      <c r="C43" s="6">
        <f t="shared" si="0"/>
        <v>1</v>
      </c>
      <c r="D43" s="6">
        <f t="shared" si="1"/>
        <v>0</v>
      </c>
      <c r="E43" s="26">
        <f t="shared" si="2"/>
        <v>1</v>
      </c>
      <c r="F43" s="3" t="s">
        <v>321</v>
      </c>
      <c r="G43" s="26">
        <v>0</v>
      </c>
      <c r="H43" s="26">
        <v>0</v>
      </c>
      <c r="I43" s="26">
        <v>0</v>
      </c>
      <c r="J43" s="26">
        <v>0</v>
      </c>
      <c r="K43" s="26">
        <v>0</v>
      </c>
      <c r="L43" s="26">
        <v>0</v>
      </c>
      <c r="M43" s="26">
        <v>0</v>
      </c>
      <c r="N43" s="26">
        <v>0</v>
      </c>
      <c r="O43" s="26">
        <v>0</v>
      </c>
      <c r="P43" s="26">
        <v>0</v>
      </c>
      <c r="Q43" s="26">
        <v>0</v>
      </c>
      <c r="R43" s="26">
        <v>0</v>
      </c>
      <c r="S43" s="26">
        <v>0</v>
      </c>
      <c r="T43" s="26">
        <v>0</v>
      </c>
      <c r="U43" s="26">
        <v>0</v>
      </c>
      <c r="V43" s="26">
        <v>0</v>
      </c>
      <c r="W43" s="26">
        <v>0</v>
      </c>
      <c r="X43" s="26">
        <v>0</v>
      </c>
      <c r="Y43" s="26">
        <v>0</v>
      </c>
      <c r="Z43" s="26">
        <v>0</v>
      </c>
      <c r="AA43" s="26">
        <v>0</v>
      </c>
      <c r="AB43" s="26">
        <v>0</v>
      </c>
      <c r="AC43" s="22">
        <v>0</v>
      </c>
      <c r="AD43" s="26">
        <v>0</v>
      </c>
      <c r="AE43" s="26">
        <v>0</v>
      </c>
      <c r="AF43" s="26">
        <v>0</v>
      </c>
      <c r="AG43" s="26">
        <v>0</v>
      </c>
      <c r="AH43" s="26">
        <v>0</v>
      </c>
      <c r="AI43" s="26">
        <v>0</v>
      </c>
      <c r="AJ43" s="26">
        <v>0</v>
      </c>
      <c r="AK43" s="26">
        <v>0</v>
      </c>
      <c r="AL43" s="26">
        <v>0</v>
      </c>
      <c r="AM43" s="26">
        <v>0</v>
      </c>
      <c r="AN43" s="26">
        <v>0</v>
      </c>
      <c r="AO43" s="26">
        <v>0</v>
      </c>
      <c r="AP43" s="26">
        <v>0</v>
      </c>
      <c r="AQ43" s="26">
        <v>0</v>
      </c>
      <c r="AR43" s="26">
        <v>0</v>
      </c>
      <c r="AS43" s="22">
        <v>1</v>
      </c>
      <c r="AT43" s="26">
        <v>0</v>
      </c>
      <c r="AU43" s="26">
        <v>0</v>
      </c>
      <c r="AV43" s="26">
        <v>0</v>
      </c>
      <c r="AW43" s="26">
        <v>0</v>
      </c>
      <c r="AX43" s="26">
        <v>0</v>
      </c>
      <c r="AY43" s="26">
        <v>0</v>
      </c>
      <c r="AZ43" s="26">
        <v>0</v>
      </c>
      <c r="BA43" s="26">
        <v>0</v>
      </c>
      <c r="BB43" s="22">
        <v>0</v>
      </c>
      <c r="BC43" s="26">
        <v>0</v>
      </c>
      <c r="BD43" s="22">
        <v>0</v>
      </c>
      <c r="BE43" s="26">
        <v>0</v>
      </c>
      <c r="BF43" s="22">
        <v>0</v>
      </c>
      <c r="BG43" s="26">
        <v>0</v>
      </c>
      <c r="BH43" s="22">
        <v>0</v>
      </c>
      <c r="BI43" s="26">
        <v>0</v>
      </c>
      <c r="BJ43" s="22">
        <v>0</v>
      </c>
      <c r="BK43" s="26">
        <v>0</v>
      </c>
      <c r="BL43" s="22">
        <v>0</v>
      </c>
      <c r="BM43" s="26">
        <v>0</v>
      </c>
      <c r="BN43" s="22">
        <v>0</v>
      </c>
      <c r="BO43" s="2">
        <f t="shared" si="3"/>
        <v>1</v>
      </c>
      <c r="BP43" s="38">
        <v>0.1</v>
      </c>
      <c r="BQ43" s="37"/>
      <c r="BR43" s="37"/>
      <c r="BS43" s="37"/>
      <c r="BT43" s="37"/>
      <c r="BU43" s="37"/>
      <c r="BV43" s="37"/>
      <c r="BW43" s="37"/>
      <c r="BX43" s="37"/>
      <c r="BY43" s="37"/>
      <c r="BZ43" s="37"/>
      <c r="CA43" s="37"/>
      <c r="CB43" s="37"/>
      <c r="CC43" s="37"/>
      <c r="CD43" s="37"/>
      <c r="CE43" s="37"/>
      <c r="CF43" s="37"/>
      <c r="CG43" s="37"/>
      <c r="CH43" s="37"/>
      <c r="CI43" s="37"/>
      <c r="CJ43" s="37"/>
      <c r="CK43" s="37"/>
      <c r="CL43" s="37"/>
      <c r="CM43" s="37"/>
    </row>
    <row r="44" spans="1:91" ht="15.75" customHeight="1" x14ac:dyDescent="0.2">
      <c r="A44" s="3" t="s">
        <v>327</v>
      </c>
      <c r="B44" s="3" t="s">
        <v>326</v>
      </c>
      <c r="C44" s="6">
        <f t="shared" si="0"/>
        <v>5</v>
      </c>
      <c r="D44" s="6">
        <f t="shared" si="1"/>
        <v>0</v>
      </c>
      <c r="E44" s="26">
        <f t="shared" si="2"/>
        <v>5</v>
      </c>
      <c r="F44" s="3" t="s">
        <v>312</v>
      </c>
      <c r="G44" s="26">
        <v>0</v>
      </c>
      <c r="H44" s="26">
        <v>0</v>
      </c>
      <c r="I44" s="26">
        <v>0</v>
      </c>
      <c r="J44" s="26">
        <v>0</v>
      </c>
      <c r="K44" s="26">
        <v>0</v>
      </c>
      <c r="L44" s="26">
        <v>0</v>
      </c>
      <c r="M44" s="26">
        <v>0</v>
      </c>
      <c r="N44" s="26">
        <v>0</v>
      </c>
      <c r="O44" s="26">
        <v>0</v>
      </c>
      <c r="P44" s="26">
        <v>0</v>
      </c>
      <c r="Q44" s="26">
        <v>0</v>
      </c>
      <c r="R44" s="26">
        <v>0</v>
      </c>
      <c r="S44" s="26">
        <v>0</v>
      </c>
      <c r="T44" s="26">
        <v>0</v>
      </c>
      <c r="U44" s="26">
        <v>0</v>
      </c>
      <c r="V44" s="26">
        <v>0</v>
      </c>
      <c r="W44" s="26">
        <v>0</v>
      </c>
      <c r="X44" s="26">
        <v>0</v>
      </c>
      <c r="Y44" s="26">
        <v>0</v>
      </c>
      <c r="Z44" s="26">
        <v>0</v>
      </c>
      <c r="AA44" s="26">
        <v>0</v>
      </c>
      <c r="AB44" s="26">
        <v>0</v>
      </c>
      <c r="AC44" s="22">
        <v>0</v>
      </c>
      <c r="AD44" s="26">
        <v>0</v>
      </c>
      <c r="AE44" s="26">
        <v>0</v>
      </c>
      <c r="AF44" s="26">
        <v>0</v>
      </c>
      <c r="AG44" s="26">
        <v>0</v>
      </c>
      <c r="AH44" s="26">
        <v>0</v>
      </c>
      <c r="AI44" s="26">
        <v>0</v>
      </c>
      <c r="AJ44" s="26">
        <v>0</v>
      </c>
      <c r="AK44" s="26">
        <v>0</v>
      </c>
      <c r="AL44" s="26">
        <v>0</v>
      </c>
      <c r="AM44" s="26">
        <v>0</v>
      </c>
      <c r="AN44" s="26">
        <v>0</v>
      </c>
      <c r="AO44" s="26">
        <v>0</v>
      </c>
      <c r="AP44" s="26">
        <v>0</v>
      </c>
      <c r="AQ44" s="26">
        <v>0</v>
      </c>
      <c r="AR44" s="26">
        <v>0</v>
      </c>
      <c r="AS44" s="22">
        <v>5</v>
      </c>
      <c r="AT44" s="26">
        <v>0</v>
      </c>
      <c r="AU44" s="26">
        <v>0</v>
      </c>
      <c r="AV44" s="26">
        <v>0</v>
      </c>
      <c r="AW44" s="26">
        <v>0</v>
      </c>
      <c r="AX44" s="26">
        <v>0</v>
      </c>
      <c r="AY44" s="26">
        <v>0</v>
      </c>
      <c r="AZ44" s="26">
        <v>0</v>
      </c>
      <c r="BA44" s="26">
        <v>0</v>
      </c>
      <c r="BB44" s="22">
        <v>0</v>
      </c>
      <c r="BC44" s="26">
        <v>0</v>
      </c>
      <c r="BD44" s="22">
        <v>0</v>
      </c>
      <c r="BE44" s="26">
        <v>0</v>
      </c>
      <c r="BF44" s="22">
        <v>0</v>
      </c>
      <c r="BG44" s="26">
        <v>0</v>
      </c>
      <c r="BH44" s="22">
        <v>0</v>
      </c>
      <c r="BI44" s="26">
        <v>0</v>
      </c>
      <c r="BJ44" s="22">
        <v>0</v>
      </c>
      <c r="BK44" s="26">
        <v>0</v>
      </c>
      <c r="BL44" s="22">
        <v>0</v>
      </c>
      <c r="BM44" s="26">
        <v>0</v>
      </c>
      <c r="BN44" s="22">
        <v>0</v>
      </c>
      <c r="BO44" s="2">
        <f t="shared" si="3"/>
        <v>5</v>
      </c>
      <c r="BP44" s="38">
        <v>0.25</v>
      </c>
      <c r="BQ44" s="37"/>
      <c r="BR44" s="37"/>
      <c r="BS44" s="37"/>
      <c r="BT44" s="37"/>
      <c r="BU44" s="37"/>
      <c r="BV44" s="37"/>
      <c r="BW44" s="37"/>
      <c r="BX44" s="37"/>
      <c r="BY44" s="37"/>
      <c r="BZ44" s="37"/>
      <c r="CA44" s="37"/>
      <c r="CB44" s="37"/>
      <c r="CC44" s="37"/>
      <c r="CD44" s="37"/>
      <c r="CE44" s="37"/>
      <c r="CF44" s="37"/>
      <c r="CG44" s="37"/>
      <c r="CH44" s="37"/>
      <c r="CI44" s="37"/>
      <c r="CJ44" s="37"/>
      <c r="CK44" s="37"/>
      <c r="CL44" s="37"/>
      <c r="CM44" s="37"/>
    </row>
    <row r="45" spans="1:91" ht="15.75" customHeight="1" x14ac:dyDescent="0.2">
      <c r="A45" s="6" t="s">
        <v>328</v>
      </c>
      <c r="B45" s="6" t="s">
        <v>50</v>
      </c>
      <c r="C45" s="6">
        <f t="shared" si="0"/>
        <v>792</v>
      </c>
      <c r="D45" s="6">
        <f t="shared" si="1"/>
        <v>0</v>
      </c>
      <c r="E45" s="26">
        <f t="shared" si="2"/>
        <v>792</v>
      </c>
      <c r="F45" s="6" t="s">
        <v>329</v>
      </c>
      <c r="G45" s="2"/>
      <c r="H45" s="2"/>
      <c r="I45" s="2"/>
      <c r="J45" s="2"/>
      <c r="K45" s="2"/>
      <c r="L45" s="2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"/>
      <c r="AH45" s="2"/>
      <c r="AI45" s="6">
        <v>792</v>
      </c>
      <c r="AJ45" s="2"/>
      <c r="AK45" s="2"/>
      <c r="AL45" s="2"/>
      <c r="AM45" s="2"/>
      <c r="AN45" s="26">
        <v>0</v>
      </c>
      <c r="AO45" s="26">
        <v>0</v>
      </c>
      <c r="AP45" s="26">
        <v>0</v>
      </c>
      <c r="AQ45" s="26">
        <v>0</v>
      </c>
      <c r="AR45" s="26">
        <v>0</v>
      </c>
      <c r="AS45" s="6">
        <v>0</v>
      </c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2">
        <v>0</v>
      </c>
      <c r="BI45" s="26">
        <v>0</v>
      </c>
      <c r="BJ45" s="22">
        <v>0</v>
      </c>
      <c r="BK45" s="26">
        <v>0</v>
      </c>
      <c r="BL45" s="22">
        <v>0</v>
      </c>
      <c r="BM45" s="26">
        <v>0</v>
      </c>
      <c r="BN45" s="22">
        <v>0</v>
      </c>
      <c r="BO45" s="2">
        <f t="shared" si="3"/>
        <v>792</v>
      </c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</row>
    <row r="46" spans="1:91" ht="15.75" customHeight="1" x14ac:dyDescent="0.2">
      <c r="A46" s="6" t="s">
        <v>330</v>
      </c>
      <c r="B46" s="6" t="s">
        <v>50</v>
      </c>
      <c r="C46" s="6">
        <f t="shared" si="0"/>
        <v>120</v>
      </c>
      <c r="D46" s="6">
        <f t="shared" si="1"/>
        <v>0</v>
      </c>
      <c r="E46" s="26">
        <f t="shared" si="2"/>
        <v>120</v>
      </c>
      <c r="F46" s="6" t="s">
        <v>329</v>
      </c>
      <c r="G46" s="2"/>
      <c r="H46" s="2"/>
      <c r="I46" s="2"/>
      <c r="J46" s="2"/>
      <c r="K46" s="2"/>
      <c r="L46" s="2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"/>
      <c r="AH46" s="2"/>
      <c r="AI46" s="6">
        <v>120</v>
      </c>
      <c r="AJ46" s="2"/>
      <c r="AK46" s="2"/>
      <c r="AL46" s="2"/>
      <c r="AM46" s="2"/>
      <c r="AN46" s="26">
        <v>0</v>
      </c>
      <c r="AO46" s="26">
        <v>0</v>
      </c>
      <c r="AP46" s="26">
        <v>0</v>
      </c>
      <c r="AQ46" s="26">
        <v>0</v>
      </c>
      <c r="AR46" s="26">
        <v>0</v>
      </c>
      <c r="AS46" s="6">
        <v>0</v>
      </c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2">
        <v>0</v>
      </c>
      <c r="BI46" s="26">
        <v>0</v>
      </c>
      <c r="BJ46" s="22">
        <v>0</v>
      </c>
      <c r="BK46" s="26">
        <v>0</v>
      </c>
      <c r="BL46" s="22">
        <v>0</v>
      </c>
      <c r="BM46" s="26">
        <v>0</v>
      </c>
      <c r="BN46" s="22">
        <v>0</v>
      </c>
      <c r="BO46" s="2">
        <f t="shared" si="3"/>
        <v>120</v>
      </c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</row>
    <row r="47" spans="1:91" ht="15.75" customHeight="1" x14ac:dyDescent="0.2">
      <c r="A47" s="2"/>
      <c r="B47" s="2"/>
      <c r="C47" s="6"/>
      <c r="D47" s="2"/>
      <c r="E47" s="2"/>
      <c r="F47" s="2"/>
      <c r="G47" s="2"/>
      <c r="H47" s="2"/>
      <c r="I47" s="2"/>
      <c r="J47" s="2"/>
      <c r="K47" s="2"/>
      <c r="L47" s="2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</row>
    <row r="48" spans="1:91" ht="15.75" customHeight="1" x14ac:dyDescent="0.2">
      <c r="A48" s="2"/>
      <c r="B48" s="2"/>
      <c r="C48" s="6"/>
      <c r="D48" s="2"/>
      <c r="E48" s="2"/>
      <c r="F48" s="2"/>
      <c r="G48" s="2"/>
      <c r="H48" s="2"/>
      <c r="I48" s="2"/>
      <c r="J48" s="2"/>
      <c r="K48" s="2"/>
      <c r="L48" s="2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</row>
    <row r="49" spans="1:91" ht="15.75" customHeight="1" x14ac:dyDescent="0.2">
      <c r="A49" s="2"/>
      <c r="B49" s="2"/>
      <c r="C49" s="6"/>
      <c r="D49" s="2"/>
      <c r="E49" s="2"/>
      <c r="F49" s="2"/>
      <c r="G49" s="2"/>
      <c r="H49" s="2"/>
      <c r="I49" s="2"/>
      <c r="J49" s="2"/>
      <c r="K49" s="2"/>
      <c r="L49" s="2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</row>
    <row r="50" spans="1:91" ht="15.75" customHeight="1" x14ac:dyDescent="0.2">
      <c r="A50" s="2"/>
      <c r="B50" s="2"/>
      <c r="C50" s="6"/>
      <c r="D50" s="2"/>
      <c r="E50" s="2"/>
      <c r="F50" s="2"/>
      <c r="G50" s="2"/>
      <c r="H50" s="2"/>
      <c r="I50" s="2"/>
      <c r="J50" s="2"/>
      <c r="K50" s="2"/>
      <c r="L50" s="2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</row>
    <row r="51" spans="1:91" ht="15.75" customHeight="1" x14ac:dyDescent="0.2">
      <c r="A51" s="2"/>
      <c r="B51" s="2"/>
      <c r="C51" s="6"/>
      <c r="D51" s="2"/>
      <c r="E51" s="2"/>
      <c r="F51" s="2"/>
      <c r="G51" s="2"/>
      <c r="H51" s="2"/>
      <c r="I51" s="2"/>
      <c r="J51" s="2"/>
      <c r="K51" s="2"/>
      <c r="L51" s="2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</row>
    <row r="52" spans="1:91" ht="15.75" customHeight="1" x14ac:dyDescent="0.2">
      <c r="A52" s="2"/>
      <c r="B52" s="2"/>
      <c r="C52" s="6"/>
      <c r="D52" s="2"/>
      <c r="E52" s="2"/>
      <c r="F52" s="2"/>
      <c r="G52" s="2"/>
      <c r="H52" s="2"/>
      <c r="I52" s="2"/>
      <c r="J52" s="2"/>
      <c r="K52" s="2"/>
      <c r="L52" s="2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</row>
    <row r="53" spans="1:91" ht="15.75" customHeight="1" x14ac:dyDescent="0.2">
      <c r="A53" s="2"/>
      <c r="B53" s="2"/>
      <c r="C53" s="6"/>
      <c r="D53" s="2"/>
      <c r="E53" s="2"/>
      <c r="F53" s="2"/>
      <c r="G53" s="2"/>
      <c r="H53" s="2"/>
      <c r="I53" s="2"/>
      <c r="J53" s="2"/>
      <c r="K53" s="2"/>
      <c r="L53" s="2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</row>
    <row r="54" spans="1:91" ht="15.75" customHeight="1" x14ac:dyDescent="0.2">
      <c r="A54" s="2"/>
      <c r="B54" s="2"/>
      <c r="C54" s="6"/>
      <c r="D54" s="2"/>
      <c r="E54" s="2"/>
      <c r="F54" s="2"/>
      <c r="G54" s="2"/>
      <c r="H54" s="2"/>
      <c r="I54" s="2"/>
      <c r="J54" s="2"/>
      <c r="K54" s="2"/>
      <c r="L54" s="2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</row>
    <row r="55" spans="1:91" ht="15.75" customHeight="1" x14ac:dyDescent="0.2">
      <c r="A55" s="2"/>
      <c r="B55" s="2"/>
      <c r="C55" s="6"/>
      <c r="D55" s="2"/>
      <c r="E55" s="2"/>
      <c r="F55" s="2"/>
      <c r="G55" s="2"/>
      <c r="H55" s="2"/>
      <c r="I55" s="2"/>
      <c r="J55" s="2"/>
      <c r="K55" s="2"/>
      <c r="L55" s="2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</row>
    <row r="56" spans="1:91" ht="15.75" customHeight="1" x14ac:dyDescent="0.2">
      <c r="A56" s="2"/>
      <c r="B56" s="2"/>
      <c r="C56" s="6"/>
      <c r="D56" s="2"/>
      <c r="E56" s="2"/>
      <c r="F56" s="2"/>
      <c r="G56" s="2"/>
      <c r="H56" s="2"/>
      <c r="I56" s="2"/>
      <c r="J56" s="2"/>
      <c r="K56" s="2"/>
      <c r="L56" s="2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</row>
    <row r="57" spans="1:91" ht="15.75" customHeight="1" x14ac:dyDescent="0.2">
      <c r="A57" s="2"/>
      <c r="B57" s="2"/>
      <c r="C57" s="6"/>
      <c r="D57" s="2"/>
      <c r="E57" s="2"/>
      <c r="F57" s="2"/>
      <c r="G57" s="2"/>
      <c r="H57" s="2"/>
      <c r="I57" s="2"/>
      <c r="J57" s="2"/>
      <c r="K57" s="2"/>
      <c r="L57" s="2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</row>
    <row r="58" spans="1:91" ht="15.75" customHeight="1" x14ac:dyDescent="0.2">
      <c r="A58" s="2"/>
      <c r="B58" s="2"/>
      <c r="C58" s="6"/>
      <c r="D58" s="2"/>
      <c r="E58" s="2"/>
      <c r="F58" s="2"/>
      <c r="G58" s="2"/>
      <c r="H58" s="2"/>
      <c r="I58" s="2"/>
      <c r="J58" s="2"/>
      <c r="K58" s="2"/>
      <c r="L58" s="2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</row>
    <row r="59" spans="1:91" ht="15.75" customHeight="1" x14ac:dyDescent="0.2">
      <c r="A59" s="2"/>
      <c r="B59" s="2"/>
      <c r="C59" s="6"/>
      <c r="D59" s="2"/>
      <c r="E59" s="2"/>
      <c r="F59" s="2"/>
      <c r="G59" s="2"/>
      <c r="H59" s="2"/>
      <c r="I59" s="2"/>
      <c r="J59" s="2"/>
      <c r="K59" s="2"/>
      <c r="L59" s="2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</row>
    <row r="60" spans="1:91" ht="15.75" customHeight="1" x14ac:dyDescent="0.2">
      <c r="A60" s="2"/>
      <c r="B60" s="2"/>
      <c r="C60" s="6"/>
      <c r="D60" s="2"/>
      <c r="E60" s="2"/>
      <c r="F60" s="2"/>
      <c r="G60" s="2"/>
      <c r="H60" s="2"/>
      <c r="I60" s="2"/>
      <c r="J60" s="2"/>
      <c r="K60" s="2"/>
      <c r="L60" s="2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</row>
    <row r="61" spans="1:91" ht="15.75" customHeight="1" x14ac:dyDescent="0.2">
      <c r="A61" s="2"/>
      <c r="B61" s="2"/>
      <c r="C61" s="6"/>
      <c r="D61" s="2"/>
      <c r="E61" s="2"/>
      <c r="F61" s="2"/>
      <c r="G61" s="2"/>
      <c r="H61" s="2"/>
      <c r="I61" s="2"/>
      <c r="J61" s="2"/>
      <c r="K61" s="2"/>
      <c r="L61" s="2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</row>
    <row r="62" spans="1:91" ht="15.75" customHeight="1" x14ac:dyDescent="0.2">
      <c r="A62" s="2"/>
      <c r="B62" s="2"/>
      <c r="C62" s="6"/>
      <c r="D62" s="2"/>
      <c r="E62" s="2"/>
      <c r="F62" s="2"/>
      <c r="G62" s="2"/>
      <c r="H62" s="2"/>
      <c r="I62" s="2"/>
      <c r="J62" s="2"/>
      <c r="K62" s="2"/>
      <c r="L62" s="2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</row>
    <row r="63" spans="1:91" ht="15.75" customHeight="1" x14ac:dyDescent="0.2">
      <c r="A63" s="2"/>
      <c r="B63" s="2"/>
      <c r="C63" s="6"/>
      <c r="D63" s="2"/>
      <c r="E63" s="2"/>
      <c r="F63" s="2"/>
      <c r="G63" s="2"/>
      <c r="H63" s="2"/>
      <c r="I63" s="2"/>
      <c r="J63" s="2"/>
      <c r="K63" s="2"/>
      <c r="L63" s="2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</row>
    <row r="64" spans="1:91" ht="15.75" customHeight="1" x14ac:dyDescent="0.2">
      <c r="A64" s="2"/>
      <c r="B64" s="2"/>
      <c r="C64" s="6"/>
      <c r="D64" s="2"/>
      <c r="E64" s="2"/>
      <c r="F64" s="2"/>
      <c r="G64" s="2"/>
      <c r="H64" s="2"/>
      <c r="I64" s="2"/>
      <c r="J64" s="2"/>
      <c r="K64" s="2"/>
      <c r="L64" s="2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</row>
    <row r="65" spans="1:91" ht="15.75" customHeight="1" x14ac:dyDescent="0.2">
      <c r="A65" s="2"/>
      <c r="B65" s="2"/>
      <c r="C65" s="6"/>
      <c r="D65" s="2"/>
      <c r="E65" s="2"/>
      <c r="F65" s="2"/>
      <c r="G65" s="2"/>
      <c r="H65" s="2"/>
      <c r="I65" s="2"/>
      <c r="J65" s="2"/>
      <c r="K65" s="2"/>
      <c r="L65" s="2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</row>
    <row r="66" spans="1:91" ht="15.75" customHeight="1" x14ac:dyDescent="0.2">
      <c r="A66" s="2"/>
      <c r="B66" s="2"/>
      <c r="C66" s="6"/>
      <c r="D66" s="2"/>
      <c r="E66" s="2"/>
      <c r="F66" s="2"/>
      <c r="G66" s="2"/>
      <c r="H66" s="2"/>
      <c r="I66" s="2"/>
      <c r="J66" s="2"/>
      <c r="K66" s="2"/>
      <c r="L66" s="2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</row>
    <row r="67" spans="1:91" ht="15.75" customHeight="1" x14ac:dyDescent="0.2">
      <c r="A67" s="2"/>
      <c r="B67" s="2"/>
      <c r="C67" s="6"/>
      <c r="D67" s="2"/>
      <c r="E67" s="2"/>
      <c r="F67" s="2"/>
      <c r="G67" s="2"/>
      <c r="H67" s="2"/>
      <c r="I67" s="2"/>
      <c r="J67" s="2"/>
      <c r="K67" s="2"/>
      <c r="L67" s="2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</row>
    <row r="68" spans="1:91" ht="15.75" customHeight="1" x14ac:dyDescent="0.2">
      <c r="A68" s="2"/>
      <c r="B68" s="2"/>
      <c r="C68" s="6"/>
      <c r="D68" s="2"/>
      <c r="E68" s="2"/>
      <c r="F68" s="2"/>
      <c r="G68" s="2"/>
      <c r="H68" s="2"/>
      <c r="I68" s="2"/>
      <c r="J68" s="2"/>
      <c r="K68" s="2"/>
      <c r="L68" s="2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</row>
    <row r="69" spans="1:91" ht="15.75" customHeight="1" x14ac:dyDescent="0.2">
      <c r="A69" s="2"/>
      <c r="B69" s="2"/>
      <c r="C69" s="6"/>
      <c r="D69" s="2"/>
      <c r="E69" s="2"/>
      <c r="F69" s="2"/>
      <c r="G69" s="2"/>
      <c r="H69" s="2"/>
      <c r="I69" s="2"/>
      <c r="J69" s="2"/>
      <c r="K69" s="2"/>
      <c r="L69" s="2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</row>
    <row r="70" spans="1:91" ht="15.75" customHeight="1" x14ac:dyDescent="0.2">
      <c r="A70" s="2"/>
      <c r="B70" s="2"/>
      <c r="C70" s="6"/>
      <c r="D70" s="2"/>
      <c r="E70" s="2"/>
      <c r="F70" s="2"/>
      <c r="G70" s="2"/>
      <c r="H70" s="2"/>
      <c r="I70" s="2"/>
      <c r="J70" s="2"/>
      <c r="K70" s="2"/>
      <c r="L70" s="2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</row>
    <row r="71" spans="1:91" ht="15.75" customHeight="1" x14ac:dyDescent="0.2">
      <c r="A71" s="2"/>
      <c r="B71" s="2"/>
      <c r="C71" s="6"/>
      <c r="D71" s="2"/>
      <c r="E71" s="2"/>
      <c r="F71" s="2"/>
      <c r="G71" s="2"/>
      <c r="H71" s="2"/>
      <c r="I71" s="2"/>
      <c r="J71" s="2"/>
      <c r="K71" s="2"/>
      <c r="L71" s="2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</row>
    <row r="72" spans="1:91" ht="15.75" customHeight="1" x14ac:dyDescent="0.2">
      <c r="A72" s="2"/>
      <c r="B72" s="2"/>
      <c r="C72" s="6"/>
      <c r="D72" s="2"/>
      <c r="E72" s="2"/>
      <c r="F72" s="2"/>
      <c r="G72" s="2"/>
      <c r="H72" s="2"/>
      <c r="I72" s="2"/>
      <c r="J72" s="2"/>
      <c r="K72" s="2"/>
      <c r="L72" s="2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</row>
    <row r="73" spans="1:91" ht="15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</row>
    <row r="74" spans="1:91" ht="15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</row>
    <row r="75" spans="1:91" ht="15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</row>
    <row r="76" spans="1:91" ht="15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</row>
    <row r="77" spans="1:91" ht="15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</row>
    <row r="78" spans="1:91" ht="15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</row>
    <row r="79" spans="1:91" ht="15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</row>
    <row r="80" spans="1:91" ht="15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</row>
    <row r="81" spans="1:91" ht="15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</row>
    <row r="82" spans="1:91" ht="15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</row>
    <row r="83" spans="1:91" ht="15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</row>
    <row r="84" spans="1:91" ht="15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</row>
    <row r="85" spans="1:91" ht="15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</row>
    <row r="86" spans="1:91" ht="15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</row>
    <row r="87" spans="1:91" ht="15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</row>
    <row r="88" spans="1:91" ht="15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</row>
    <row r="89" spans="1:91" ht="15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</row>
    <row r="90" spans="1:91" ht="15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</row>
    <row r="91" spans="1:91" ht="15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</row>
    <row r="92" spans="1:91" ht="15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</row>
    <row r="93" spans="1:91" ht="15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</row>
    <row r="94" spans="1:91" ht="15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</row>
    <row r="95" spans="1:91" ht="15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</row>
    <row r="96" spans="1:91" ht="15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</row>
    <row r="97" spans="1:91" ht="15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</row>
    <row r="98" spans="1:91" ht="15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</row>
    <row r="99" spans="1:91" ht="15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</row>
    <row r="100" spans="1:91" ht="15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</row>
    <row r="101" spans="1:91" ht="15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</row>
    <row r="102" spans="1:91" ht="15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</row>
    <row r="103" spans="1:91" ht="15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</row>
    <row r="104" spans="1:91" ht="15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</row>
    <row r="105" spans="1:91" ht="15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</row>
    <row r="106" spans="1:91" ht="15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</row>
    <row r="107" spans="1:91" ht="15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</row>
    <row r="108" spans="1:91" ht="15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</row>
    <row r="109" spans="1:91" ht="15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</row>
    <row r="110" spans="1:91" ht="15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</row>
    <row r="111" spans="1:91" ht="15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</row>
    <row r="112" spans="1:91" ht="15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</row>
    <row r="113" spans="1:91" ht="15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</row>
    <row r="114" spans="1:91" ht="15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</row>
    <row r="115" spans="1:91" ht="15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  <c r="AF115" s="29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</row>
    <row r="116" spans="1:91" ht="15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  <c r="AF116" s="29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</row>
    <row r="117" spans="1:91" ht="15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</row>
    <row r="118" spans="1:91" ht="15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</row>
    <row r="119" spans="1:91" ht="15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</row>
    <row r="120" spans="1:91" ht="15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</row>
    <row r="121" spans="1:91" ht="15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  <c r="AF121" s="29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</row>
    <row r="122" spans="1:91" ht="15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  <c r="AF122" s="29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</row>
    <row r="123" spans="1:91" ht="15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</row>
    <row r="124" spans="1:91" ht="15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</row>
    <row r="125" spans="1:91" ht="15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</row>
    <row r="126" spans="1:91" ht="15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</row>
    <row r="127" spans="1:91" ht="15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  <c r="AF127" s="29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</row>
    <row r="128" spans="1:91" ht="15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  <c r="AF128" s="29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</row>
    <row r="129" spans="1:91" ht="15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</row>
    <row r="130" spans="1:91" ht="15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</row>
    <row r="131" spans="1:91" ht="15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</row>
    <row r="132" spans="1:91" ht="15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</row>
    <row r="133" spans="1:91" ht="15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</row>
    <row r="134" spans="1:91" ht="15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</row>
    <row r="135" spans="1:91" ht="15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</row>
    <row r="136" spans="1:91" ht="15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  <c r="AF136" s="29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</row>
    <row r="137" spans="1:91" ht="15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  <c r="AE137" s="29"/>
      <c r="AF137" s="29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</row>
    <row r="138" spans="1:91" ht="15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</row>
    <row r="139" spans="1:91" ht="15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  <c r="AE139" s="29"/>
      <c r="AF139" s="29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</row>
    <row r="140" spans="1:91" ht="15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  <c r="AF140" s="29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</row>
    <row r="141" spans="1:91" ht="15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</row>
    <row r="142" spans="1:91" ht="15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  <c r="AF142" s="29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</row>
    <row r="143" spans="1:91" ht="15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  <c r="AF143" s="29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</row>
    <row r="144" spans="1:91" ht="15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</row>
    <row r="145" spans="1:91" ht="15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  <c r="AF145" s="29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</row>
    <row r="146" spans="1:91" ht="15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  <c r="AF146" s="29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</row>
    <row r="147" spans="1:91" ht="15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F147" s="29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</row>
    <row r="148" spans="1:91" ht="15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  <c r="AF148" s="29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</row>
    <row r="149" spans="1:91" ht="15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</row>
    <row r="150" spans="1:91" ht="15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</row>
    <row r="151" spans="1:91" ht="15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9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</row>
    <row r="152" spans="1:91" ht="15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9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</row>
    <row r="153" spans="1:91" ht="15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F153" s="29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</row>
    <row r="154" spans="1:91" ht="15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</row>
    <row r="155" spans="1:91" ht="15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  <c r="AF155" s="29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</row>
    <row r="156" spans="1:91" ht="15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  <c r="AF156" s="29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</row>
    <row r="157" spans="1:91" ht="15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  <c r="AF157" s="29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</row>
    <row r="158" spans="1:91" ht="15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F158" s="29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</row>
    <row r="159" spans="1:91" ht="15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  <c r="AF159" s="29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</row>
    <row r="160" spans="1:91" ht="15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29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</row>
    <row r="161" spans="1:91" ht="15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</row>
    <row r="162" spans="1:91" ht="15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</row>
    <row r="163" spans="1:91" ht="15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</row>
    <row r="164" spans="1:91" ht="15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</row>
    <row r="165" spans="1:91" ht="15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</row>
    <row r="166" spans="1:91" ht="15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</row>
    <row r="167" spans="1:91" ht="15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</row>
    <row r="168" spans="1:91" ht="15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</row>
    <row r="169" spans="1:91" ht="15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</row>
    <row r="170" spans="1:91" ht="15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</row>
    <row r="171" spans="1:91" ht="15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</row>
    <row r="172" spans="1:91" ht="15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29"/>
      <c r="AF172" s="29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</row>
    <row r="173" spans="1:91" ht="15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  <c r="AE173" s="29"/>
      <c r="AF173" s="29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</row>
    <row r="174" spans="1:91" ht="15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</row>
    <row r="175" spans="1:91" ht="15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</row>
    <row r="176" spans="1:91" ht="15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  <c r="AE176" s="29"/>
      <c r="AF176" s="29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</row>
    <row r="177" spans="1:91" ht="15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</row>
    <row r="178" spans="1:91" ht="15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29"/>
      <c r="AF178" s="29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</row>
    <row r="179" spans="1:91" ht="15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  <c r="AF179" s="29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</row>
    <row r="180" spans="1:91" ht="15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  <c r="AF180" s="29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</row>
    <row r="181" spans="1:91" ht="15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  <c r="AE181" s="29"/>
      <c r="AF181" s="29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</row>
    <row r="182" spans="1:91" ht="15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29"/>
      <c r="AF182" s="29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</row>
    <row r="183" spans="1:91" ht="15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  <c r="AE183" s="29"/>
      <c r="AF183" s="29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</row>
    <row r="184" spans="1:91" ht="15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  <c r="AE184" s="29"/>
      <c r="AF184" s="29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</row>
    <row r="185" spans="1:91" ht="15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  <c r="AE185" s="29"/>
      <c r="AF185" s="29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</row>
    <row r="186" spans="1:91" ht="15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  <c r="AE186" s="29"/>
      <c r="AF186" s="29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</row>
    <row r="187" spans="1:91" ht="15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  <c r="AE187" s="29"/>
      <c r="AF187" s="29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</row>
    <row r="188" spans="1:91" ht="15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  <c r="AE188" s="29"/>
      <c r="AF188" s="29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</row>
    <row r="189" spans="1:91" ht="15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  <c r="AD189" s="29"/>
      <c r="AE189" s="29"/>
      <c r="AF189" s="29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</row>
    <row r="190" spans="1:91" ht="15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  <c r="AD190" s="29"/>
      <c r="AE190" s="29"/>
      <c r="AF190" s="29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</row>
    <row r="191" spans="1:91" ht="15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  <c r="AE191" s="29"/>
      <c r="AF191" s="29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</row>
    <row r="192" spans="1:91" ht="15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  <c r="AD192" s="29"/>
      <c r="AE192" s="29"/>
      <c r="AF192" s="29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</row>
    <row r="193" spans="1:91" ht="15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  <c r="AD193" s="29"/>
      <c r="AE193" s="29"/>
      <c r="AF193" s="29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</row>
    <row r="194" spans="1:91" ht="15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  <c r="AD194" s="29"/>
      <c r="AE194" s="29"/>
      <c r="AF194" s="29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</row>
    <row r="195" spans="1:91" ht="15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  <c r="AD195" s="29"/>
      <c r="AE195" s="29"/>
      <c r="AF195" s="29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</row>
    <row r="196" spans="1:91" ht="15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  <c r="AD196" s="29"/>
      <c r="AE196" s="29"/>
      <c r="AF196" s="29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</row>
    <row r="197" spans="1:91" ht="15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  <c r="AD197" s="29"/>
      <c r="AE197" s="29"/>
      <c r="AF197" s="29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</row>
    <row r="198" spans="1:91" ht="15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  <c r="AE198" s="29"/>
      <c r="AF198" s="29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</row>
    <row r="199" spans="1:91" ht="15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  <c r="AD199" s="29"/>
      <c r="AE199" s="29"/>
      <c r="AF199" s="29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</row>
    <row r="200" spans="1:91" ht="15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  <c r="AD200" s="29"/>
      <c r="AE200" s="29"/>
      <c r="AF200" s="29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</row>
    <row r="201" spans="1:91" ht="15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  <c r="AE201" s="29"/>
      <c r="AF201" s="29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</row>
    <row r="202" spans="1:91" ht="15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  <c r="AD202" s="29"/>
      <c r="AE202" s="29"/>
      <c r="AF202" s="29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</row>
    <row r="203" spans="1:91" ht="15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  <c r="AD203" s="29"/>
      <c r="AE203" s="29"/>
      <c r="AF203" s="29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</row>
    <row r="204" spans="1:91" ht="15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  <c r="AD204" s="29"/>
      <c r="AE204" s="29"/>
      <c r="AF204" s="29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</row>
    <row r="205" spans="1:91" ht="15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  <c r="AD205" s="29"/>
      <c r="AE205" s="29"/>
      <c r="AF205" s="29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</row>
    <row r="206" spans="1:91" ht="15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  <c r="AD206" s="29"/>
      <c r="AE206" s="29"/>
      <c r="AF206" s="29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</row>
    <row r="207" spans="1:91" ht="15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  <c r="AD207" s="29"/>
      <c r="AE207" s="29"/>
      <c r="AF207" s="29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</row>
    <row r="208" spans="1:91" ht="15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  <c r="AD208" s="29"/>
      <c r="AE208" s="29"/>
      <c r="AF208" s="29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</row>
    <row r="209" spans="1:91" ht="15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  <c r="AD209" s="29"/>
      <c r="AE209" s="29"/>
      <c r="AF209" s="29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</row>
    <row r="210" spans="1:91" ht="15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  <c r="AD210" s="29"/>
      <c r="AE210" s="29"/>
      <c r="AF210" s="29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</row>
    <row r="211" spans="1:91" ht="15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  <c r="AC211" s="29"/>
      <c r="AD211" s="29"/>
      <c r="AE211" s="29"/>
      <c r="AF211" s="29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</row>
    <row r="212" spans="1:91" ht="15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  <c r="AC212" s="29"/>
      <c r="AD212" s="29"/>
      <c r="AE212" s="29"/>
      <c r="AF212" s="29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</row>
    <row r="213" spans="1:91" ht="15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  <c r="AD213" s="29"/>
      <c r="AE213" s="29"/>
      <c r="AF213" s="29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</row>
    <row r="214" spans="1:91" ht="15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  <c r="AD214" s="29"/>
      <c r="AE214" s="29"/>
      <c r="AF214" s="29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</row>
    <row r="215" spans="1:91" ht="15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  <c r="AC215" s="29"/>
      <c r="AD215" s="29"/>
      <c r="AE215" s="29"/>
      <c r="AF215" s="29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</row>
    <row r="216" spans="1:91" ht="15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  <c r="AC216" s="29"/>
      <c r="AD216" s="29"/>
      <c r="AE216" s="29"/>
      <c r="AF216" s="29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</row>
    <row r="217" spans="1:91" ht="15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  <c r="AC217" s="29"/>
      <c r="AD217" s="29"/>
      <c r="AE217" s="29"/>
      <c r="AF217" s="29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</row>
    <row r="218" spans="1:91" ht="15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  <c r="AD218" s="29"/>
      <c r="AE218" s="29"/>
      <c r="AF218" s="29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</row>
    <row r="219" spans="1:91" ht="15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  <c r="AC219" s="29"/>
      <c r="AD219" s="29"/>
      <c r="AE219" s="29"/>
      <c r="AF219" s="29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</row>
    <row r="220" spans="1:91" ht="15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  <c r="AC220" s="29"/>
      <c r="AD220" s="29"/>
      <c r="AE220" s="29"/>
      <c r="AF220" s="29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</row>
    <row r="221" spans="1:91" ht="15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  <c r="AC221" s="29"/>
      <c r="AD221" s="29"/>
      <c r="AE221" s="29"/>
      <c r="AF221" s="29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</row>
    <row r="222" spans="1:91" ht="15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  <c r="AD222" s="29"/>
      <c r="AE222" s="29"/>
      <c r="AF222" s="29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</row>
    <row r="223" spans="1:91" ht="15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  <c r="AC223" s="29"/>
      <c r="AD223" s="29"/>
      <c r="AE223" s="29"/>
      <c r="AF223" s="29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</row>
    <row r="224" spans="1:91" ht="15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  <c r="AC224" s="29"/>
      <c r="AD224" s="29"/>
      <c r="AE224" s="29"/>
      <c r="AF224" s="29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</row>
    <row r="225" spans="1:91" ht="15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  <c r="AC225" s="29"/>
      <c r="AD225" s="29"/>
      <c r="AE225" s="29"/>
      <c r="AF225" s="29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</row>
    <row r="226" spans="1:91" ht="15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  <c r="AC226" s="29"/>
      <c r="AD226" s="29"/>
      <c r="AE226" s="29"/>
      <c r="AF226" s="29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</row>
    <row r="227" spans="1:91" ht="15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  <c r="AE227" s="29"/>
      <c r="AF227" s="29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</row>
    <row r="228" spans="1:91" ht="15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  <c r="AC228" s="29"/>
      <c r="AD228" s="29"/>
      <c r="AE228" s="29"/>
      <c r="AF228" s="29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</row>
    <row r="229" spans="1:91" ht="15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  <c r="AC229" s="29"/>
      <c r="AD229" s="29"/>
      <c r="AE229" s="29"/>
      <c r="AF229" s="29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</row>
    <row r="230" spans="1:91" ht="15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  <c r="AC230" s="29"/>
      <c r="AD230" s="29"/>
      <c r="AE230" s="29"/>
      <c r="AF230" s="29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</row>
    <row r="231" spans="1:91" ht="15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  <c r="AC231" s="29"/>
      <c r="AD231" s="29"/>
      <c r="AE231" s="29"/>
      <c r="AF231" s="29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</row>
    <row r="232" spans="1:91" ht="15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  <c r="AC232" s="29"/>
      <c r="AD232" s="29"/>
      <c r="AE232" s="29"/>
      <c r="AF232" s="29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</row>
    <row r="233" spans="1:91" ht="15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  <c r="AC233" s="29"/>
      <c r="AD233" s="29"/>
      <c r="AE233" s="29"/>
      <c r="AF233" s="29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</row>
    <row r="234" spans="1:91" ht="15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  <c r="AC234" s="29"/>
      <c r="AD234" s="29"/>
      <c r="AE234" s="29"/>
      <c r="AF234" s="29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</row>
    <row r="235" spans="1:91" ht="15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  <c r="AC235" s="29"/>
      <c r="AD235" s="29"/>
      <c r="AE235" s="29"/>
      <c r="AF235" s="29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</row>
    <row r="236" spans="1:91" ht="15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  <c r="AC236" s="29"/>
      <c r="AD236" s="29"/>
      <c r="AE236" s="29"/>
      <c r="AF236" s="29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</row>
    <row r="237" spans="1:91" ht="15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  <c r="AC237" s="29"/>
      <c r="AD237" s="29"/>
      <c r="AE237" s="29"/>
      <c r="AF237" s="29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</row>
    <row r="238" spans="1:91" ht="15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  <c r="AC238" s="29"/>
      <c r="AD238" s="29"/>
      <c r="AE238" s="29"/>
      <c r="AF238" s="29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</row>
    <row r="239" spans="1:91" ht="15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  <c r="AC239" s="29"/>
      <c r="AD239" s="29"/>
      <c r="AE239" s="29"/>
      <c r="AF239" s="29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</row>
    <row r="240" spans="1:91" ht="15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  <c r="AC240" s="29"/>
      <c r="AD240" s="29"/>
      <c r="AE240" s="29"/>
      <c r="AF240" s="29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</row>
    <row r="241" spans="1:91" ht="15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  <c r="AC241" s="29"/>
      <c r="AD241" s="29"/>
      <c r="AE241" s="29"/>
      <c r="AF241" s="29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</row>
    <row r="242" spans="1:91" ht="15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  <c r="AC242" s="29"/>
      <c r="AD242" s="29"/>
      <c r="AE242" s="29"/>
      <c r="AF242" s="29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</row>
    <row r="243" spans="1:91" ht="15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  <c r="AC243" s="29"/>
      <c r="AD243" s="29"/>
      <c r="AE243" s="29"/>
      <c r="AF243" s="29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</row>
    <row r="244" spans="1:91" ht="15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  <c r="AC244" s="29"/>
      <c r="AD244" s="29"/>
      <c r="AE244" s="29"/>
      <c r="AF244" s="29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</row>
    <row r="245" spans="1:91" ht="15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  <c r="AC245" s="29"/>
      <c r="AD245" s="29"/>
      <c r="AE245" s="29"/>
      <c r="AF245" s="29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</row>
    <row r="246" spans="1:91" ht="15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  <c r="AC246" s="29"/>
      <c r="AD246" s="29"/>
      <c r="AE246" s="29"/>
      <c r="AF246" s="29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</row>
    <row r="247" spans="1:91" ht="15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  <c r="AC247" s="29"/>
      <c r="AD247" s="29"/>
      <c r="AE247" s="29"/>
      <c r="AF247" s="29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</row>
    <row r="248" spans="1:91" ht="15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  <c r="AC248" s="29"/>
      <c r="AD248" s="29"/>
      <c r="AE248" s="29"/>
      <c r="AF248" s="29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</row>
    <row r="249" spans="1:91" ht="15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  <c r="AC249" s="29"/>
      <c r="AD249" s="29"/>
      <c r="AE249" s="29"/>
      <c r="AF249" s="29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</row>
    <row r="250" spans="1:91" ht="15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  <c r="AC250" s="29"/>
      <c r="AD250" s="29"/>
      <c r="AE250" s="29"/>
      <c r="AF250" s="29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</row>
    <row r="251" spans="1:91" ht="15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  <c r="AC251" s="29"/>
      <c r="AD251" s="29"/>
      <c r="AE251" s="29"/>
      <c r="AF251" s="29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</row>
    <row r="252" spans="1:91" ht="15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  <c r="AC252" s="29"/>
      <c r="AD252" s="29"/>
      <c r="AE252" s="29"/>
      <c r="AF252" s="29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</row>
    <row r="253" spans="1:91" ht="15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  <c r="AC253" s="29"/>
      <c r="AD253" s="29"/>
      <c r="AE253" s="29"/>
      <c r="AF253" s="29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</row>
    <row r="254" spans="1:91" ht="15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  <c r="AC254" s="29"/>
      <c r="AD254" s="29"/>
      <c r="AE254" s="29"/>
      <c r="AF254" s="29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</row>
    <row r="255" spans="1:91" ht="15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  <c r="AC255" s="29"/>
      <c r="AD255" s="29"/>
      <c r="AE255" s="29"/>
      <c r="AF255" s="29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</row>
    <row r="256" spans="1:91" ht="15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  <c r="AC256" s="29"/>
      <c r="AD256" s="29"/>
      <c r="AE256" s="29"/>
      <c r="AF256" s="29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</row>
    <row r="257" spans="1:91" ht="15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  <c r="AC257" s="29"/>
      <c r="AD257" s="29"/>
      <c r="AE257" s="29"/>
      <c r="AF257" s="29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</row>
    <row r="258" spans="1:91" ht="15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  <c r="AC258" s="29"/>
      <c r="AD258" s="29"/>
      <c r="AE258" s="29"/>
      <c r="AF258" s="29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</row>
    <row r="259" spans="1:91" ht="15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  <c r="AC259" s="29"/>
      <c r="AD259" s="29"/>
      <c r="AE259" s="29"/>
      <c r="AF259" s="29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</row>
    <row r="260" spans="1:91" ht="15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  <c r="AC260" s="29"/>
      <c r="AD260" s="29"/>
      <c r="AE260" s="29"/>
      <c r="AF260" s="29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</row>
    <row r="261" spans="1:91" ht="15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  <c r="AC261" s="29"/>
      <c r="AD261" s="29"/>
      <c r="AE261" s="29"/>
      <c r="AF261" s="29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</row>
    <row r="262" spans="1:91" ht="15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  <c r="AC262" s="29"/>
      <c r="AD262" s="29"/>
      <c r="AE262" s="29"/>
      <c r="AF262" s="29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</row>
    <row r="263" spans="1:91" ht="15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  <c r="AB263" s="29"/>
      <c r="AC263" s="29"/>
      <c r="AD263" s="29"/>
      <c r="AE263" s="29"/>
      <c r="AF263" s="29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</row>
    <row r="264" spans="1:91" ht="15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  <c r="AC264" s="29"/>
      <c r="AD264" s="29"/>
      <c r="AE264" s="29"/>
      <c r="AF264" s="29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</row>
    <row r="265" spans="1:91" ht="15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  <c r="AB265" s="29"/>
      <c r="AC265" s="29"/>
      <c r="AD265" s="29"/>
      <c r="AE265" s="29"/>
      <c r="AF265" s="29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</row>
    <row r="266" spans="1:91" ht="15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  <c r="AC266" s="29"/>
      <c r="AD266" s="29"/>
      <c r="AE266" s="29"/>
      <c r="AF266" s="29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</row>
    <row r="267" spans="1:91" ht="15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  <c r="AC267" s="29"/>
      <c r="AD267" s="29"/>
      <c r="AE267" s="29"/>
      <c r="AF267" s="29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</row>
    <row r="268" spans="1:91" ht="15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  <c r="AC268" s="29"/>
      <c r="AD268" s="29"/>
      <c r="AE268" s="29"/>
      <c r="AF268" s="29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</row>
    <row r="269" spans="1:91" ht="15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  <c r="AC269" s="29"/>
      <c r="AD269" s="29"/>
      <c r="AE269" s="29"/>
      <c r="AF269" s="29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</row>
    <row r="270" spans="1:91" ht="15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  <c r="AC270" s="29"/>
      <c r="AD270" s="29"/>
      <c r="AE270" s="29"/>
      <c r="AF270" s="29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</row>
    <row r="271" spans="1:91" ht="15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  <c r="AC271" s="29"/>
      <c r="AD271" s="29"/>
      <c r="AE271" s="29"/>
      <c r="AF271" s="29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</row>
    <row r="272" spans="1:91" ht="15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  <c r="AC272" s="29"/>
      <c r="AD272" s="29"/>
      <c r="AE272" s="29"/>
      <c r="AF272" s="29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</row>
    <row r="273" spans="1:91" ht="15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  <c r="AC273" s="29"/>
      <c r="AD273" s="29"/>
      <c r="AE273" s="29"/>
      <c r="AF273" s="29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</row>
    <row r="274" spans="1:91" ht="15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  <c r="AC274" s="29"/>
      <c r="AD274" s="29"/>
      <c r="AE274" s="29"/>
      <c r="AF274" s="29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</row>
    <row r="275" spans="1:91" ht="15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  <c r="AC275" s="29"/>
      <c r="AD275" s="29"/>
      <c r="AE275" s="29"/>
      <c r="AF275" s="29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</row>
    <row r="276" spans="1:91" ht="15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  <c r="AC276" s="29"/>
      <c r="AD276" s="29"/>
      <c r="AE276" s="29"/>
      <c r="AF276" s="29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</row>
    <row r="277" spans="1:91" ht="15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  <c r="AC277" s="29"/>
      <c r="AD277" s="29"/>
      <c r="AE277" s="29"/>
      <c r="AF277" s="29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</row>
    <row r="278" spans="1:91" ht="15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  <c r="AC278" s="29"/>
      <c r="AD278" s="29"/>
      <c r="AE278" s="29"/>
      <c r="AF278" s="29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</row>
    <row r="279" spans="1:91" ht="15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  <c r="AC279" s="29"/>
      <c r="AD279" s="29"/>
      <c r="AE279" s="29"/>
      <c r="AF279" s="29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</row>
    <row r="280" spans="1:91" ht="15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  <c r="AC280" s="29"/>
      <c r="AD280" s="29"/>
      <c r="AE280" s="29"/>
      <c r="AF280" s="29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</row>
    <row r="281" spans="1:91" ht="15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  <c r="AC281" s="29"/>
      <c r="AD281" s="29"/>
      <c r="AE281" s="29"/>
      <c r="AF281" s="29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</row>
    <row r="282" spans="1:91" ht="15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  <c r="AC282" s="29"/>
      <c r="AD282" s="29"/>
      <c r="AE282" s="29"/>
      <c r="AF282" s="29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</row>
    <row r="283" spans="1:91" ht="15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  <c r="AC283" s="29"/>
      <c r="AD283" s="29"/>
      <c r="AE283" s="29"/>
      <c r="AF283" s="29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</row>
    <row r="284" spans="1:91" ht="15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  <c r="AC284" s="29"/>
      <c r="AD284" s="29"/>
      <c r="AE284" s="29"/>
      <c r="AF284" s="29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</row>
    <row r="285" spans="1:91" ht="15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  <c r="AC285" s="29"/>
      <c r="AD285" s="29"/>
      <c r="AE285" s="29"/>
      <c r="AF285" s="29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</row>
    <row r="286" spans="1:91" ht="15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  <c r="AD286" s="29"/>
      <c r="AE286" s="29"/>
      <c r="AF286" s="29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</row>
    <row r="287" spans="1:91" ht="15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  <c r="AC287" s="29"/>
      <c r="AD287" s="29"/>
      <c r="AE287" s="29"/>
      <c r="AF287" s="29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</row>
    <row r="288" spans="1:91" ht="15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  <c r="AC288" s="29"/>
      <c r="AD288" s="29"/>
      <c r="AE288" s="29"/>
      <c r="AF288" s="29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</row>
    <row r="289" spans="1:91" ht="15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  <c r="AC289" s="29"/>
      <c r="AD289" s="29"/>
      <c r="AE289" s="29"/>
      <c r="AF289" s="29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</row>
    <row r="290" spans="1:91" ht="15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  <c r="AC290" s="29"/>
      <c r="AD290" s="29"/>
      <c r="AE290" s="29"/>
      <c r="AF290" s="29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</row>
    <row r="291" spans="1:91" ht="15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  <c r="AB291" s="29"/>
      <c r="AC291" s="29"/>
      <c r="AD291" s="29"/>
      <c r="AE291" s="29"/>
      <c r="AF291" s="29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</row>
    <row r="292" spans="1:91" ht="15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  <c r="AC292" s="29"/>
      <c r="AD292" s="29"/>
      <c r="AE292" s="29"/>
      <c r="AF292" s="29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</row>
    <row r="293" spans="1:91" ht="15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  <c r="AB293" s="29"/>
      <c r="AC293" s="29"/>
      <c r="AD293" s="29"/>
      <c r="AE293" s="29"/>
      <c r="AF293" s="29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</row>
    <row r="294" spans="1:91" ht="15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  <c r="AC294" s="29"/>
      <c r="AD294" s="29"/>
      <c r="AE294" s="29"/>
      <c r="AF294" s="29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</row>
    <row r="295" spans="1:91" ht="15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  <c r="AB295" s="29"/>
      <c r="AC295" s="29"/>
      <c r="AD295" s="29"/>
      <c r="AE295" s="29"/>
      <c r="AF295" s="29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</row>
    <row r="296" spans="1:91" ht="15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  <c r="AC296" s="29"/>
      <c r="AD296" s="29"/>
      <c r="AE296" s="29"/>
      <c r="AF296" s="29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</row>
    <row r="297" spans="1:91" ht="15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  <c r="AC297" s="29"/>
      <c r="AD297" s="29"/>
      <c r="AE297" s="29"/>
      <c r="AF297" s="29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</row>
    <row r="298" spans="1:91" ht="15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  <c r="AC298" s="29"/>
      <c r="AD298" s="29"/>
      <c r="AE298" s="29"/>
      <c r="AF298" s="29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</row>
    <row r="299" spans="1:91" ht="15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  <c r="AC299" s="29"/>
      <c r="AD299" s="29"/>
      <c r="AE299" s="29"/>
      <c r="AF299" s="29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</row>
    <row r="300" spans="1:91" ht="15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  <c r="AC300" s="29"/>
      <c r="AD300" s="29"/>
      <c r="AE300" s="29"/>
      <c r="AF300" s="29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</row>
    <row r="301" spans="1:91" ht="15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  <c r="AB301" s="29"/>
      <c r="AC301" s="29"/>
      <c r="AD301" s="29"/>
      <c r="AE301" s="29"/>
      <c r="AF301" s="29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</row>
    <row r="302" spans="1:91" ht="15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  <c r="AC302" s="29"/>
      <c r="AD302" s="29"/>
      <c r="AE302" s="29"/>
      <c r="AF302" s="29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</row>
    <row r="303" spans="1:91" ht="15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  <c r="AC303" s="29"/>
      <c r="AD303" s="29"/>
      <c r="AE303" s="29"/>
      <c r="AF303" s="29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</row>
    <row r="304" spans="1:91" ht="15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  <c r="AC304" s="29"/>
      <c r="AD304" s="29"/>
      <c r="AE304" s="29"/>
      <c r="AF304" s="29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</row>
    <row r="305" spans="1:91" ht="15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  <c r="AC305" s="29"/>
      <c r="AD305" s="29"/>
      <c r="AE305" s="29"/>
      <c r="AF305" s="29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</row>
    <row r="306" spans="1:91" ht="15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  <c r="AC306" s="29"/>
      <c r="AD306" s="29"/>
      <c r="AE306" s="29"/>
      <c r="AF306" s="29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</row>
    <row r="307" spans="1:91" ht="15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  <c r="AC307" s="29"/>
      <c r="AD307" s="29"/>
      <c r="AE307" s="29"/>
      <c r="AF307" s="29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</row>
    <row r="308" spans="1:91" ht="15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  <c r="AC308" s="29"/>
      <c r="AD308" s="29"/>
      <c r="AE308" s="29"/>
      <c r="AF308" s="29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</row>
    <row r="309" spans="1:91" ht="15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  <c r="AC309" s="29"/>
      <c r="AD309" s="29"/>
      <c r="AE309" s="29"/>
      <c r="AF309" s="29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</row>
    <row r="310" spans="1:91" ht="15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  <c r="AC310" s="29"/>
      <c r="AD310" s="29"/>
      <c r="AE310" s="29"/>
      <c r="AF310" s="29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</row>
    <row r="311" spans="1:91" ht="15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  <c r="AB311" s="29"/>
      <c r="AC311" s="29"/>
      <c r="AD311" s="29"/>
      <c r="AE311" s="29"/>
      <c r="AF311" s="29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</row>
    <row r="312" spans="1:91" ht="15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  <c r="AC312" s="29"/>
      <c r="AD312" s="29"/>
      <c r="AE312" s="29"/>
      <c r="AF312" s="29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</row>
    <row r="313" spans="1:91" ht="15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  <c r="AB313" s="29"/>
      <c r="AC313" s="29"/>
      <c r="AD313" s="29"/>
      <c r="AE313" s="29"/>
      <c r="AF313" s="29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</row>
    <row r="314" spans="1:91" ht="15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  <c r="AC314" s="29"/>
      <c r="AD314" s="29"/>
      <c r="AE314" s="29"/>
      <c r="AF314" s="29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</row>
    <row r="315" spans="1:91" ht="15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  <c r="AB315" s="29"/>
      <c r="AC315" s="29"/>
      <c r="AD315" s="29"/>
      <c r="AE315" s="29"/>
      <c r="AF315" s="29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</row>
    <row r="316" spans="1:91" ht="15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  <c r="AC316" s="29"/>
      <c r="AD316" s="29"/>
      <c r="AE316" s="29"/>
      <c r="AF316" s="29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</row>
    <row r="317" spans="1:91" ht="15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  <c r="AB317" s="29"/>
      <c r="AC317" s="29"/>
      <c r="AD317" s="29"/>
      <c r="AE317" s="29"/>
      <c r="AF317" s="29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</row>
    <row r="318" spans="1:91" ht="15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  <c r="AC318" s="29"/>
      <c r="AD318" s="29"/>
      <c r="AE318" s="29"/>
      <c r="AF318" s="29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</row>
    <row r="319" spans="1:91" ht="15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  <c r="AB319" s="29"/>
      <c r="AC319" s="29"/>
      <c r="AD319" s="29"/>
      <c r="AE319" s="29"/>
      <c r="AF319" s="29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</row>
    <row r="320" spans="1:91" ht="15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  <c r="AC320" s="29"/>
      <c r="AD320" s="29"/>
      <c r="AE320" s="29"/>
      <c r="AF320" s="29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</row>
    <row r="321" spans="1:91" ht="15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  <c r="AB321" s="29"/>
      <c r="AC321" s="29"/>
      <c r="AD321" s="29"/>
      <c r="AE321" s="29"/>
      <c r="AF321" s="29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</row>
    <row r="322" spans="1:91" ht="15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  <c r="AC322" s="29"/>
      <c r="AD322" s="29"/>
      <c r="AE322" s="29"/>
      <c r="AF322" s="29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</row>
    <row r="323" spans="1:91" ht="15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  <c r="AB323" s="29"/>
      <c r="AC323" s="29"/>
      <c r="AD323" s="29"/>
      <c r="AE323" s="29"/>
      <c r="AF323" s="29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</row>
    <row r="324" spans="1:91" ht="15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  <c r="AC324" s="29"/>
      <c r="AD324" s="29"/>
      <c r="AE324" s="29"/>
      <c r="AF324" s="29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</row>
    <row r="325" spans="1:91" ht="15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  <c r="AB325" s="29"/>
      <c r="AC325" s="29"/>
      <c r="AD325" s="29"/>
      <c r="AE325" s="29"/>
      <c r="AF325" s="29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</row>
    <row r="326" spans="1:91" ht="15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  <c r="AB326" s="29"/>
      <c r="AC326" s="29"/>
      <c r="AD326" s="29"/>
      <c r="AE326" s="29"/>
      <c r="AF326" s="29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</row>
    <row r="327" spans="1:91" ht="15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  <c r="AB327" s="29"/>
      <c r="AC327" s="29"/>
      <c r="AD327" s="29"/>
      <c r="AE327" s="29"/>
      <c r="AF327" s="29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</row>
    <row r="328" spans="1:91" ht="15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  <c r="AC328" s="29"/>
      <c r="AD328" s="29"/>
      <c r="AE328" s="29"/>
      <c r="AF328" s="29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</row>
    <row r="329" spans="1:91" ht="15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  <c r="AB329" s="29"/>
      <c r="AC329" s="29"/>
      <c r="AD329" s="29"/>
      <c r="AE329" s="29"/>
      <c r="AF329" s="29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</row>
    <row r="330" spans="1:91" ht="15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  <c r="AC330" s="29"/>
      <c r="AD330" s="29"/>
      <c r="AE330" s="29"/>
      <c r="AF330" s="29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</row>
    <row r="331" spans="1:91" ht="15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  <c r="AB331" s="29"/>
      <c r="AC331" s="29"/>
      <c r="AD331" s="29"/>
      <c r="AE331" s="29"/>
      <c r="AF331" s="29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</row>
    <row r="332" spans="1:91" ht="15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  <c r="AC332" s="29"/>
      <c r="AD332" s="29"/>
      <c r="AE332" s="29"/>
      <c r="AF332" s="29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</row>
    <row r="333" spans="1:91" ht="15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  <c r="AC333" s="29"/>
      <c r="AD333" s="29"/>
      <c r="AE333" s="29"/>
      <c r="AF333" s="29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</row>
    <row r="334" spans="1:91" ht="15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  <c r="AC334" s="29"/>
      <c r="AD334" s="29"/>
      <c r="AE334" s="29"/>
      <c r="AF334" s="29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</row>
    <row r="335" spans="1:91" ht="15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  <c r="AB335" s="29"/>
      <c r="AC335" s="29"/>
      <c r="AD335" s="29"/>
      <c r="AE335" s="29"/>
      <c r="AF335" s="29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</row>
    <row r="336" spans="1:91" ht="15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  <c r="AC336" s="29"/>
      <c r="AD336" s="29"/>
      <c r="AE336" s="29"/>
      <c r="AF336" s="29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</row>
    <row r="337" spans="1:91" ht="15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  <c r="AB337" s="29"/>
      <c r="AC337" s="29"/>
      <c r="AD337" s="29"/>
      <c r="AE337" s="29"/>
      <c r="AF337" s="29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</row>
    <row r="338" spans="1:91" ht="15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  <c r="AC338" s="29"/>
      <c r="AD338" s="29"/>
      <c r="AE338" s="29"/>
      <c r="AF338" s="29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</row>
    <row r="339" spans="1:91" ht="15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  <c r="AB339" s="29"/>
      <c r="AC339" s="29"/>
      <c r="AD339" s="29"/>
      <c r="AE339" s="29"/>
      <c r="AF339" s="29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</row>
    <row r="340" spans="1:91" ht="15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  <c r="AC340" s="29"/>
      <c r="AD340" s="29"/>
      <c r="AE340" s="29"/>
      <c r="AF340" s="29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</row>
    <row r="341" spans="1:91" ht="15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  <c r="AB341" s="29"/>
      <c r="AC341" s="29"/>
      <c r="AD341" s="29"/>
      <c r="AE341" s="29"/>
      <c r="AF341" s="29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</row>
    <row r="342" spans="1:91" ht="15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  <c r="AC342" s="29"/>
      <c r="AD342" s="29"/>
      <c r="AE342" s="29"/>
      <c r="AF342" s="29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</row>
    <row r="343" spans="1:91" ht="15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  <c r="AB343" s="29"/>
      <c r="AC343" s="29"/>
      <c r="AD343" s="29"/>
      <c r="AE343" s="29"/>
      <c r="AF343" s="29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</row>
    <row r="344" spans="1:91" ht="15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  <c r="AB344" s="29"/>
      <c r="AC344" s="29"/>
      <c r="AD344" s="29"/>
      <c r="AE344" s="29"/>
      <c r="AF344" s="29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</row>
    <row r="345" spans="1:91" ht="15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  <c r="AB345" s="29"/>
      <c r="AC345" s="29"/>
      <c r="AD345" s="29"/>
      <c r="AE345" s="29"/>
      <c r="AF345" s="29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</row>
    <row r="346" spans="1:91" ht="15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  <c r="AB346" s="29"/>
      <c r="AC346" s="29"/>
      <c r="AD346" s="29"/>
      <c r="AE346" s="29"/>
      <c r="AF346" s="29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</row>
    <row r="347" spans="1:91" ht="15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  <c r="AB347" s="29"/>
      <c r="AC347" s="29"/>
      <c r="AD347" s="29"/>
      <c r="AE347" s="29"/>
      <c r="AF347" s="29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</row>
    <row r="348" spans="1:91" ht="15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  <c r="AC348" s="29"/>
      <c r="AD348" s="29"/>
      <c r="AE348" s="29"/>
      <c r="AF348" s="29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</row>
    <row r="349" spans="1:91" ht="15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  <c r="AB349" s="29"/>
      <c r="AC349" s="29"/>
      <c r="AD349" s="29"/>
      <c r="AE349" s="29"/>
      <c r="AF349" s="29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</row>
    <row r="350" spans="1:91" ht="15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  <c r="AC350" s="29"/>
      <c r="AD350" s="29"/>
      <c r="AE350" s="29"/>
      <c r="AF350" s="29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</row>
    <row r="351" spans="1:91" ht="15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  <c r="AC351" s="29"/>
      <c r="AD351" s="29"/>
      <c r="AE351" s="29"/>
      <c r="AF351" s="29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</row>
    <row r="352" spans="1:91" ht="15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  <c r="AC352" s="29"/>
      <c r="AD352" s="29"/>
      <c r="AE352" s="29"/>
      <c r="AF352" s="29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</row>
    <row r="353" spans="1:91" ht="15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  <c r="AB353" s="29"/>
      <c r="AC353" s="29"/>
      <c r="AD353" s="29"/>
      <c r="AE353" s="29"/>
      <c r="AF353" s="29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</row>
    <row r="354" spans="1:91" ht="15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  <c r="AC354" s="29"/>
      <c r="AD354" s="29"/>
      <c r="AE354" s="29"/>
      <c r="AF354" s="29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</row>
    <row r="355" spans="1:91" ht="15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  <c r="AB355" s="29"/>
      <c r="AC355" s="29"/>
      <c r="AD355" s="29"/>
      <c r="AE355" s="29"/>
      <c r="AF355" s="29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</row>
    <row r="356" spans="1:91" ht="15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  <c r="AC356" s="29"/>
      <c r="AD356" s="29"/>
      <c r="AE356" s="29"/>
      <c r="AF356" s="29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</row>
    <row r="357" spans="1:91" ht="15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  <c r="AB357" s="29"/>
      <c r="AC357" s="29"/>
      <c r="AD357" s="29"/>
      <c r="AE357" s="29"/>
      <c r="AF357" s="29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</row>
    <row r="358" spans="1:91" ht="15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  <c r="AC358" s="29"/>
      <c r="AD358" s="29"/>
      <c r="AE358" s="29"/>
      <c r="AF358" s="29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</row>
    <row r="359" spans="1:91" ht="15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  <c r="AB359" s="29"/>
      <c r="AC359" s="29"/>
      <c r="AD359" s="29"/>
      <c r="AE359" s="29"/>
      <c r="AF359" s="29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</row>
    <row r="360" spans="1:91" ht="15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  <c r="AC360" s="29"/>
      <c r="AD360" s="29"/>
      <c r="AE360" s="29"/>
      <c r="AF360" s="29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</row>
    <row r="361" spans="1:91" ht="15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  <c r="AB361" s="29"/>
      <c r="AC361" s="29"/>
      <c r="AD361" s="29"/>
      <c r="AE361" s="29"/>
      <c r="AF361" s="29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</row>
    <row r="362" spans="1:91" ht="15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  <c r="AB362" s="29"/>
      <c r="AC362" s="29"/>
      <c r="AD362" s="29"/>
      <c r="AE362" s="29"/>
      <c r="AF362" s="29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</row>
    <row r="363" spans="1:91" ht="15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  <c r="AB363" s="29"/>
      <c r="AC363" s="29"/>
      <c r="AD363" s="29"/>
      <c r="AE363" s="29"/>
      <c r="AF363" s="29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</row>
    <row r="364" spans="1:91" ht="15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  <c r="AC364" s="29"/>
      <c r="AD364" s="29"/>
      <c r="AE364" s="29"/>
      <c r="AF364" s="29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</row>
    <row r="365" spans="1:91" ht="15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  <c r="AB365" s="29"/>
      <c r="AC365" s="29"/>
      <c r="AD365" s="29"/>
      <c r="AE365" s="29"/>
      <c r="AF365" s="29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</row>
    <row r="366" spans="1:91" ht="15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  <c r="AC366" s="29"/>
      <c r="AD366" s="29"/>
      <c r="AE366" s="29"/>
      <c r="AF366" s="29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</row>
    <row r="367" spans="1:91" ht="15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  <c r="AB367" s="29"/>
      <c r="AC367" s="29"/>
      <c r="AD367" s="29"/>
      <c r="AE367" s="29"/>
      <c r="AF367" s="29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</row>
    <row r="368" spans="1:91" ht="15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  <c r="AC368" s="29"/>
      <c r="AD368" s="29"/>
      <c r="AE368" s="29"/>
      <c r="AF368" s="29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</row>
    <row r="369" spans="1:91" ht="15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  <c r="AC369" s="29"/>
      <c r="AD369" s="29"/>
      <c r="AE369" s="29"/>
      <c r="AF369" s="29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</row>
    <row r="370" spans="1:91" ht="15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  <c r="AC370" s="29"/>
      <c r="AD370" s="29"/>
      <c r="AE370" s="29"/>
      <c r="AF370" s="29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</row>
    <row r="371" spans="1:91" ht="15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  <c r="AB371" s="29"/>
      <c r="AC371" s="29"/>
      <c r="AD371" s="29"/>
      <c r="AE371" s="29"/>
      <c r="AF371" s="29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</row>
    <row r="372" spans="1:91" ht="15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  <c r="AC372" s="29"/>
      <c r="AD372" s="29"/>
      <c r="AE372" s="29"/>
      <c r="AF372" s="29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</row>
    <row r="373" spans="1:91" ht="15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  <c r="AB373" s="29"/>
      <c r="AC373" s="29"/>
      <c r="AD373" s="29"/>
      <c r="AE373" s="29"/>
      <c r="AF373" s="29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</row>
    <row r="374" spans="1:91" ht="15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  <c r="AC374" s="29"/>
      <c r="AD374" s="29"/>
      <c r="AE374" s="29"/>
      <c r="AF374" s="29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</row>
    <row r="375" spans="1:91" ht="15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  <c r="AB375" s="29"/>
      <c r="AC375" s="29"/>
      <c r="AD375" s="29"/>
      <c r="AE375" s="29"/>
      <c r="AF375" s="29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</row>
    <row r="376" spans="1:91" ht="15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  <c r="AC376" s="29"/>
      <c r="AD376" s="29"/>
      <c r="AE376" s="29"/>
      <c r="AF376" s="29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</row>
    <row r="377" spans="1:91" ht="15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  <c r="AB377" s="29"/>
      <c r="AC377" s="29"/>
      <c r="AD377" s="29"/>
      <c r="AE377" s="29"/>
      <c r="AF377" s="29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</row>
    <row r="378" spans="1:91" ht="15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  <c r="AC378" s="29"/>
      <c r="AD378" s="29"/>
      <c r="AE378" s="29"/>
      <c r="AF378" s="29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</row>
    <row r="379" spans="1:91" ht="15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  <c r="AB379" s="29"/>
      <c r="AC379" s="29"/>
      <c r="AD379" s="29"/>
      <c r="AE379" s="29"/>
      <c r="AF379" s="29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</row>
    <row r="380" spans="1:91" ht="15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  <c r="AC380" s="29"/>
      <c r="AD380" s="29"/>
      <c r="AE380" s="29"/>
      <c r="AF380" s="29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</row>
    <row r="381" spans="1:91" ht="15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  <c r="AC381" s="29"/>
      <c r="AD381" s="29"/>
      <c r="AE381" s="29"/>
      <c r="AF381" s="29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</row>
    <row r="382" spans="1:91" ht="15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  <c r="AC382" s="29"/>
      <c r="AD382" s="29"/>
      <c r="AE382" s="29"/>
      <c r="AF382" s="29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</row>
    <row r="383" spans="1:91" ht="15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  <c r="AB383" s="29"/>
      <c r="AC383" s="29"/>
      <c r="AD383" s="29"/>
      <c r="AE383" s="29"/>
      <c r="AF383" s="29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</row>
    <row r="384" spans="1:91" ht="15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  <c r="AC384" s="29"/>
      <c r="AD384" s="29"/>
      <c r="AE384" s="29"/>
      <c r="AF384" s="29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</row>
    <row r="385" spans="1:91" ht="15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  <c r="AB385" s="29"/>
      <c r="AC385" s="29"/>
      <c r="AD385" s="29"/>
      <c r="AE385" s="29"/>
      <c r="AF385" s="29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</row>
    <row r="386" spans="1:91" ht="15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  <c r="AB386" s="29"/>
      <c r="AC386" s="29"/>
      <c r="AD386" s="29"/>
      <c r="AE386" s="29"/>
      <c r="AF386" s="29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</row>
    <row r="387" spans="1:91" ht="15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  <c r="AB387" s="29"/>
      <c r="AC387" s="29"/>
      <c r="AD387" s="29"/>
      <c r="AE387" s="29"/>
      <c r="AF387" s="29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</row>
    <row r="388" spans="1:91" ht="15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  <c r="AC388" s="29"/>
      <c r="AD388" s="29"/>
      <c r="AE388" s="29"/>
      <c r="AF388" s="29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</row>
    <row r="389" spans="1:91" ht="15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  <c r="AB389" s="29"/>
      <c r="AC389" s="29"/>
      <c r="AD389" s="29"/>
      <c r="AE389" s="29"/>
      <c r="AF389" s="29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</row>
    <row r="390" spans="1:91" ht="15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  <c r="AC390" s="29"/>
      <c r="AD390" s="29"/>
      <c r="AE390" s="29"/>
      <c r="AF390" s="29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</row>
    <row r="391" spans="1:91" ht="15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  <c r="AB391" s="29"/>
      <c r="AC391" s="29"/>
      <c r="AD391" s="29"/>
      <c r="AE391" s="29"/>
      <c r="AF391" s="29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</row>
    <row r="392" spans="1:91" ht="15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  <c r="AC392" s="29"/>
      <c r="AD392" s="29"/>
      <c r="AE392" s="29"/>
      <c r="AF392" s="29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</row>
    <row r="393" spans="1:91" ht="15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  <c r="AC393" s="29"/>
      <c r="AD393" s="29"/>
      <c r="AE393" s="29"/>
      <c r="AF393" s="29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</row>
    <row r="394" spans="1:91" ht="15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  <c r="AB394" s="29"/>
      <c r="AC394" s="29"/>
      <c r="AD394" s="29"/>
      <c r="AE394" s="29"/>
      <c r="AF394" s="29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</row>
    <row r="395" spans="1:91" ht="15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  <c r="AB395" s="29"/>
      <c r="AC395" s="29"/>
      <c r="AD395" s="29"/>
      <c r="AE395" s="29"/>
      <c r="AF395" s="29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</row>
    <row r="396" spans="1:91" ht="15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  <c r="AC396" s="29"/>
      <c r="AD396" s="29"/>
      <c r="AE396" s="29"/>
      <c r="AF396" s="29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</row>
    <row r="397" spans="1:91" ht="15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  <c r="AC397" s="29"/>
      <c r="AD397" s="29"/>
      <c r="AE397" s="29"/>
      <c r="AF397" s="29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</row>
    <row r="398" spans="1:91" ht="15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  <c r="AC398" s="29"/>
      <c r="AD398" s="29"/>
      <c r="AE398" s="29"/>
      <c r="AF398" s="29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</row>
    <row r="399" spans="1:91" ht="15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  <c r="AB399" s="29"/>
      <c r="AC399" s="29"/>
      <c r="AD399" s="29"/>
      <c r="AE399" s="29"/>
      <c r="AF399" s="29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</row>
    <row r="400" spans="1:91" ht="15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  <c r="AC400" s="29"/>
      <c r="AD400" s="29"/>
      <c r="AE400" s="29"/>
      <c r="AF400" s="29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</row>
    <row r="401" spans="1:91" ht="15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  <c r="AB401" s="29"/>
      <c r="AC401" s="29"/>
      <c r="AD401" s="29"/>
      <c r="AE401" s="29"/>
      <c r="AF401" s="29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</row>
    <row r="402" spans="1:91" ht="15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  <c r="AC402" s="29"/>
      <c r="AD402" s="29"/>
      <c r="AE402" s="29"/>
      <c r="AF402" s="29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</row>
    <row r="403" spans="1:91" ht="15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  <c r="AB403" s="29"/>
      <c r="AC403" s="29"/>
      <c r="AD403" s="29"/>
      <c r="AE403" s="29"/>
      <c r="AF403" s="29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</row>
    <row r="404" spans="1:91" ht="15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  <c r="AC404" s="29"/>
      <c r="AD404" s="29"/>
      <c r="AE404" s="29"/>
      <c r="AF404" s="29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</row>
    <row r="405" spans="1:91" ht="15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  <c r="AB405" s="29"/>
      <c r="AC405" s="29"/>
      <c r="AD405" s="29"/>
      <c r="AE405" s="29"/>
      <c r="AF405" s="29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</row>
    <row r="406" spans="1:91" ht="15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  <c r="AC406" s="29"/>
      <c r="AD406" s="29"/>
      <c r="AE406" s="29"/>
      <c r="AF406" s="29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</row>
    <row r="407" spans="1:91" ht="15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  <c r="AB407" s="29"/>
      <c r="AC407" s="29"/>
      <c r="AD407" s="29"/>
      <c r="AE407" s="29"/>
      <c r="AF407" s="29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</row>
    <row r="408" spans="1:91" ht="15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  <c r="AC408" s="29"/>
      <c r="AD408" s="29"/>
      <c r="AE408" s="29"/>
      <c r="AF408" s="29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</row>
    <row r="409" spans="1:91" ht="15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  <c r="AB409" s="29"/>
      <c r="AC409" s="29"/>
      <c r="AD409" s="29"/>
      <c r="AE409" s="29"/>
      <c r="AF409" s="29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</row>
    <row r="410" spans="1:91" ht="15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  <c r="AC410" s="29"/>
      <c r="AD410" s="29"/>
      <c r="AE410" s="29"/>
      <c r="AF410" s="29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</row>
    <row r="411" spans="1:91" ht="15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  <c r="AB411" s="29"/>
      <c r="AC411" s="29"/>
      <c r="AD411" s="29"/>
      <c r="AE411" s="29"/>
      <c r="AF411" s="29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</row>
    <row r="412" spans="1:91" ht="15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  <c r="AC412" s="29"/>
      <c r="AD412" s="29"/>
      <c r="AE412" s="29"/>
      <c r="AF412" s="29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</row>
    <row r="413" spans="1:91" ht="15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  <c r="AB413" s="29"/>
      <c r="AC413" s="29"/>
      <c r="AD413" s="29"/>
      <c r="AE413" s="29"/>
      <c r="AF413" s="29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</row>
    <row r="414" spans="1:91" ht="15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  <c r="AC414" s="29"/>
      <c r="AD414" s="29"/>
      <c r="AE414" s="29"/>
      <c r="AF414" s="29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</row>
    <row r="415" spans="1:91" ht="15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  <c r="AB415" s="29"/>
      <c r="AC415" s="29"/>
      <c r="AD415" s="29"/>
      <c r="AE415" s="29"/>
      <c r="AF415" s="29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</row>
    <row r="416" spans="1:91" ht="15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  <c r="AC416" s="29"/>
      <c r="AD416" s="29"/>
      <c r="AE416" s="29"/>
      <c r="AF416" s="29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</row>
    <row r="417" spans="1:91" ht="15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  <c r="AB417" s="29"/>
      <c r="AC417" s="29"/>
      <c r="AD417" s="29"/>
      <c r="AE417" s="29"/>
      <c r="AF417" s="29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</row>
    <row r="418" spans="1:91" ht="15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  <c r="AC418" s="29"/>
      <c r="AD418" s="29"/>
      <c r="AE418" s="29"/>
      <c r="AF418" s="29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</row>
    <row r="419" spans="1:91" ht="15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  <c r="AC419" s="29"/>
      <c r="AD419" s="29"/>
      <c r="AE419" s="29"/>
      <c r="AF419" s="29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</row>
    <row r="420" spans="1:91" ht="15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  <c r="AC420" s="29"/>
      <c r="AD420" s="29"/>
      <c r="AE420" s="29"/>
      <c r="AF420" s="29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</row>
    <row r="421" spans="1:91" ht="15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  <c r="AB421" s="29"/>
      <c r="AC421" s="29"/>
      <c r="AD421" s="29"/>
      <c r="AE421" s="29"/>
      <c r="AF421" s="29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</row>
    <row r="422" spans="1:91" ht="15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  <c r="AB422" s="29"/>
      <c r="AC422" s="29"/>
      <c r="AD422" s="29"/>
      <c r="AE422" s="29"/>
      <c r="AF422" s="29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</row>
    <row r="423" spans="1:91" ht="15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  <c r="AB423" s="29"/>
      <c r="AC423" s="29"/>
      <c r="AD423" s="29"/>
      <c r="AE423" s="29"/>
      <c r="AF423" s="29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</row>
    <row r="424" spans="1:91" ht="15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  <c r="AC424" s="29"/>
      <c r="AD424" s="29"/>
      <c r="AE424" s="29"/>
      <c r="AF424" s="29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</row>
    <row r="425" spans="1:91" ht="15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  <c r="AB425" s="29"/>
      <c r="AC425" s="29"/>
      <c r="AD425" s="29"/>
      <c r="AE425" s="29"/>
      <c r="AF425" s="29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</row>
    <row r="426" spans="1:91" ht="15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  <c r="AC426" s="29"/>
      <c r="AD426" s="29"/>
      <c r="AE426" s="29"/>
      <c r="AF426" s="29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</row>
    <row r="427" spans="1:91" ht="15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  <c r="AC427" s="29"/>
      <c r="AD427" s="29"/>
      <c r="AE427" s="29"/>
      <c r="AF427" s="29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</row>
    <row r="428" spans="1:91" ht="15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  <c r="AC428" s="29"/>
      <c r="AD428" s="29"/>
      <c r="AE428" s="29"/>
      <c r="AF428" s="29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</row>
    <row r="429" spans="1:91" ht="15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  <c r="AC429" s="29"/>
      <c r="AD429" s="29"/>
      <c r="AE429" s="29"/>
      <c r="AF429" s="29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</row>
    <row r="430" spans="1:91" ht="15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  <c r="AC430" s="29"/>
      <c r="AD430" s="29"/>
      <c r="AE430" s="29"/>
      <c r="AF430" s="29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</row>
    <row r="431" spans="1:91" ht="15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  <c r="AB431" s="29"/>
      <c r="AC431" s="29"/>
      <c r="AD431" s="29"/>
      <c r="AE431" s="29"/>
      <c r="AF431" s="29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</row>
    <row r="432" spans="1:91" ht="15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  <c r="AC432" s="29"/>
      <c r="AD432" s="29"/>
      <c r="AE432" s="29"/>
      <c r="AF432" s="29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</row>
    <row r="433" spans="1:91" ht="15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  <c r="AB433" s="29"/>
      <c r="AC433" s="29"/>
      <c r="AD433" s="29"/>
      <c r="AE433" s="29"/>
      <c r="AF433" s="29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</row>
    <row r="434" spans="1:91" ht="15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  <c r="AC434" s="29"/>
      <c r="AD434" s="29"/>
      <c r="AE434" s="29"/>
      <c r="AF434" s="29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</row>
    <row r="435" spans="1:91" ht="15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  <c r="AB435" s="29"/>
      <c r="AC435" s="29"/>
      <c r="AD435" s="29"/>
      <c r="AE435" s="29"/>
      <c r="AF435" s="29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</row>
    <row r="436" spans="1:91" ht="15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  <c r="AC436" s="29"/>
      <c r="AD436" s="29"/>
      <c r="AE436" s="29"/>
      <c r="AF436" s="29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</row>
    <row r="437" spans="1:91" ht="15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  <c r="AB437" s="29"/>
      <c r="AC437" s="29"/>
      <c r="AD437" s="29"/>
      <c r="AE437" s="29"/>
      <c r="AF437" s="29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</row>
    <row r="438" spans="1:91" ht="15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  <c r="AC438" s="29"/>
      <c r="AD438" s="29"/>
      <c r="AE438" s="29"/>
      <c r="AF438" s="29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</row>
    <row r="439" spans="1:91" ht="15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  <c r="AB439" s="29"/>
      <c r="AC439" s="29"/>
      <c r="AD439" s="29"/>
      <c r="AE439" s="29"/>
      <c r="AF439" s="29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</row>
    <row r="440" spans="1:91" ht="15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  <c r="AC440" s="29"/>
      <c r="AD440" s="29"/>
      <c r="AE440" s="29"/>
      <c r="AF440" s="29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</row>
    <row r="441" spans="1:91" ht="15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  <c r="AB441" s="29"/>
      <c r="AC441" s="29"/>
      <c r="AD441" s="29"/>
      <c r="AE441" s="29"/>
      <c r="AF441" s="29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</row>
    <row r="442" spans="1:91" ht="15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  <c r="AB442" s="29"/>
      <c r="AC442" s="29"/>
      <c r="AD442" s="29"/>
      <c r="AE442" s="29"/>
      <c r="AF442" s="29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</row>
    <row r="443" spans="1:91" ht="15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  <c r="AB443" s="29"/>
      <c r="AC443" s="29"/>
      <c r="AD443" s="29"/>
      <c r="AE443" s="29"/>
      <c r="AF443" s="29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</row>
    <row r="444" spans="1:91" ht="15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  <c r="AC444" s="29"/>
      <c r="AD444" s="29"/>
      <c r="AE444" s="29"/>
      <c r="AF444" s="29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</row>
    <row r="445" spans="1:91" ht="15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  <c r="AB445" s="29"/>
      <c r="AC445" s="29"/>
      <c r="AD445" s="29"/>
      <c r="AE445" s="29"/>
      <c r="AF445" s="29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</row>
    <row r="446" spans="1:91" ht="15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  <c r="AC446" s="29"/>
      <c r="AD446" s="29"/>
      <c r="AE446" s="29"/>
      <c r="AF446" s="29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</row>
    <row r="447" spans="1:91" ht="15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  <c r="AB447" s="29"/>
      <c r="AC447" s="29"/>
      <c r="AD447" s="29"/>
      <c r="AE447" s="29"/>
      <c r="AF447" s="29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</row>
    <row r="448" spans="1:91" ht="15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  <c r="AC448" s="29"/>
      <c r="AD448" s="29"/>
      <c r="AE448" s="29"/>
      <c r="AF448" s="29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</row>
    <row r="449" spans="1:91" ht="15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  <c r="AB449" s="29"/>
      <c r="AC449" s="29"/>
      <c r="AD449" s="29"/>
      <c r="AE449" s="29"/>
      <c r="AF449" s="29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</row>
    <row r="450" spans="1:91" ht="15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  <c r="AC450" s="29"/>
      <c r="AD450" s="29"/>
      <c r="AE450" s="29"/>
      <c r="AF450" s="29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</row>
    <row r="451" spans="1:91" ht="15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  <c r="AB451" s="29"/>
      <c r="AC451" s="29"/>
      <c r="AD451" s="29"/>
      <c r="AE451" s="29"/>
      <c r="AF451" s="29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</row>
    <row r="452" spans="1:91" ht="15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  <c r="AC452" s="29"/>
      <c r="AD452" s="29"/>
      <c r="AE452" s="29"/>
      <c r="AF452" s="29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</row>
    <row r="453" spans="1:91" ht="15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  <c r="AB453" s="29"/>
      <c r="AC453" s="29"/>
      <c r="AD453" s="29"/>
      <c r="AE453" s="29"/>
      <c r="AF453" s="29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</row>
    <row r="454" spans="1:91" ht="15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  <c r="AC454" s="29"/>
      <c r="AD454" s="29"/>
      <c r="AE454" s="29"/>
      <c r="AF454" s="29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</row>
    <row r="455" spans="1:91" ht="15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  <c r="AB455" s="29"/>
      <c r="AC455" s="29"/>
      <c r="AD455" s="29"/>
      <c r="AE455" s="29"/>
      <c r="AF455" s="29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</row>
    <row r="456" spans="1:91" ht="15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  <c r="AC456" s="29"/>
      <c r="AD456" s="29"/>
      <c r="AE456" s="29"/>
      <c r="AF456" s="29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</row>
    <row r="457" spans="1:91" ht="15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  <c r="AB457" s="29"/>
      <c r="AC457" s="29"/>
      <c r="AD457" s="29"/>
      <c r="AE457" s="29"/>
      <c r="AF457" s="29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</row>
    <row r="458" spans="1:91" ht="15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  <c r="AC458" s="29"/>
      <c r="AD458" s="29"/>
      <c r="AE458" s="29"/>
      <c r="AF458" s="29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</row>
    <row r="459" spans="1:91" ht="15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  <c r="AB459" s="29"/>
      <c r="AC459" s="29"/>
      <c r="AD459" s="29"/>
      <c r="AE459" s="29"/>
      <c r="AF459" s="29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</row>
    <row r="460" spans="1:91" ht="15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  <c r="AC460" s="29"/>
      <c r="AD460" s="29"/>
      <c r="AE460" s="29"/>
      <c r="AF460" s="29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</row>
    <row r="461" spans="1:91" ht="15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  <c r="AB461" s="29"/>
      <c r="AC461" s="29"/>
      <c r="AD461" s="29"/>
      <c r="AE461" s="29"/>
      <c r="AF461" s="29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</row>
    <row r="462" spans="1:91" ht="15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  <c r="AB462" s="29"/>
      <c r="AC462" s="29"/>
      <c r="AD462" s="29"/>
      <c r="AE462" s="29"/>
      <c r="AF462" s="29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</row>
    <row r="463" spans="1:91" ht="15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  <c r="AB463" s="29"/>
      <c r="AC463" s="29"/>
      <c r="AD463" s="29"/>
      <c r="AE463" s="29"/>
      <c r="AF463" s="29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</row>
    <row r="464" spans="1:91" ht="15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  <c r="AB464" s="29"/>
      <c r="AC464" s="29"/>
      <c r="AD464" s="29"/>
      <c r="AE464" s="29"/>
      <c r="AF464" s="29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</row>
    <row r="465" spans="1:91" ht="15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  <c r="AB465" s="29"/>
      <c r="AC465" s="29"/>
      <c r="AD465" s="29"/>
      <c r="AE465" s="29"/>
      <c r="AF465" s="29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</row>
    <row r="466" spans="1:91" ht="15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  <c r="AB466" s="29"/>
      <c r="AC466" s="29"/>
      <c r="AD466" s="29"/>
      <c r="AE466" s="29"/>
      <c r="AF466" s="29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</row>
    <row r="467" spans="1:91" ht="15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  <c r="AB467" s="29"/>
      <c r="AC467" s="29"/>
      <c r="AD467" s="29"/>
      <c r="AE467" s="29"/>
      <c r="AF467" s="29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</row>
    <row r="468" spans="1:91" ht="15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  <c r="AB468" s="29"/>
      <c r="AC468" s="29"/>
      <c r="AD468" s="29"/>
      <c r="AE468" s="29"/>
      <c r="AF468" s="29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</row>
    <row r="469" spans="1:91" ht="15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  <c r="AB469" s="29"/>
      <c r="AC469" s="29"/>
      <c r="AD469" s="29"/>
      <c r="AE469" s="29"/>
      <c r="AF469" s="29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</row>
    <row r="470" spans="1:91" ht="15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  <c r="AB470" s="29"/>
      <c r="AC470" s="29"/>
      <c r="AD470" s="29"/>
      <c r="AE470" s="29"/>
      <c r="AF470" s="29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</row>
    <row r="471" spans="1:91" ht="15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  <c r="AB471" s="29"/>
      <c r="AC471" s="29"/>
      <c r="AD471" s="29"/>
      <c r="AE471" s="29"/>
      <c r="AF471" s="29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</row>
    <row r="472" spans="1:91" ht="15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  <c r="AB472" s="29"/>
      <c r="AC472" s="29"/>
      <c r="AD472" s="29"/>
      <c r="AE472" s="29"/>
      <c r="AF472" s="29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</row>
    <row r="473" spans="1:91" ht="15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  <c r="AB473" s="29"/>
      <c r="AC473" s="29"/>
      <c r="AD473" s="29"/>
      <c r="AE473" s="29"/>
      <c r="AF473" s="29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</row>
    <row r="474" spans="1:91" ht="15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  <c r="AC474" s="29"/>
      <c r="AD474" s="29"/>
      <c r="AE474" s="29"/>
      <c r="AF474" s="29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</row>
    <row r="475" spans="1:91" ht="15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  <c r="AB475" s="29"/>
      <c r="AC475" s="29"/>
      <c r="AD475" s="29"/>
      <c r="AE475" s="29"/>
      <c r="AF475" s="29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</row>
    <row r="476" spans="1:91" ht="15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  <c r="AC476" s="29"/>
      <c r="AD476" s="29"/>
      <c r="AE476" s="29"/>
      <c r="AF476" s="29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</row>
    <row r="477" spans="1:91" ht="15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  <c r="AB477" s="29"/>
      <c r="AC477" s="29"/>
      <c r="AD477" s="29"/>
      <c r="AE477" s="29"/>
      <c r="AF477" s="29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</row>
    <row r="478" spans="1:91" ht="15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  <c r="AB478" s="29"/>
      <c r="AC478" s="29"/>
      <c r="AD478" s="29"/>
      <c r="AE478" s="29"/>
      <c r="AF478" s="29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</row>
    <row r="479" spans="1:91" ht="15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  <c r="AB479" s="29"/>
      <c r="AC479" s="29"/>
      <c r="AD479" s="29"/>
      <c r="AE479" s="29"/>
      <c r="AF479" s="29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</row>
    <row r="480" spans="1:91" ht="15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  <c r="AC480" s="29"/>
      <c r="AD480" s="29"/>
      <c r="AE480" s="29"/>
      <c r="AF480" s="29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</row>
    <row r="481" spans="1:91" ht="15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  <c r="AB481" s="29"/>
      <c r="AC481" s="29"/>
      <c r="AD481" s="29"/>
      <c r="AE481" s="29"/>
      <c r="AF481" s="29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</row>
    <row r="482" spans="1:91" ht="15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  <c r="AC482" s="29"/>
      <c r="AD482" s="29"/>
      <c r="AE482" s="29"/>
      <c r="AF482" s="29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</row>
    <row r="483" spans="1:91" ht="15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  <c r="AB483" s="29"/>
      <c r="AC483" s="29"/>
      <c r="AD483" s="29"/>
      <c r="AE483" s="29"/>
      <c r="AF483" s="29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</row>
    <row r="484" spans="1:91" ht="15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  <c r="AC484" s="29"/>
      <c r="AD484" s="29"/>
      <c r="AE484" s="29"/>
      <c r="AF484" s="29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</row>
    <row r="485" spans="1:91" ht="15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  <c r="AB485" s="29"/>
      <c r="AC485" s="29"/>
      <c r="AD485" s="29"/>
      <c r="AE485" s="29"/>
      <c r="AF485" s="29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</row>
    <row r="486" spans="1:91" ht="15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  <c r="AC486" s="29"/>
      <c r="AD486" s="29"/>
      <c r="AE486" s="29"/>
      <c r="AF486" s="29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</row>
    <row r="487" spans="1:91" ht="15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  <c r="AB487" s="29"/>
      <c r="AC487" s="29"/>
      <c r="AD487" s="29"/>
      <c r="AE487" s="29"/>
      <c r="AF487" s="29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</row>
    <row r="488" spans="1:91" ht="15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  <c r="AC488" s="29"/>
      <c r="AD488" s="29"/>
      <c r="AE488" s="29"/>
      <c r="AF488" s="29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</row>
    <row r="489" spans="1:91" ht="15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  <c r="AB489" s="29"/>
      <c r="AC489" s="29"/>
      <c r="AD489" s="29"/>
      <c r="AE489" s="29"/>
      <c r="AF489" s="29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</row>
    <row r="490" spans="1:91" ht="15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  <c r="AC490" s="29"/>
      <c r="AD490" s="29"/>
      <c r="AE490" s="29"/>
      <c r="AF490" s="29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</row>
    <row r="491" spans="1:91" ht="15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  <c r="AB491" s="29"/>
      <c r="AC491" s="29"/>
      <c r="AD491" s="29"/>
      <c r="AE491" s="29"/>
      <c r="AF491" s="29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</row>
    <row r="492" spans="1:91" ht="15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  <c r="AC492" s="29"/>
      <c r="AD492" s="29"/>
      <c r="AE492" s="29"/>
      <c r="AF492" s="29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</row>
    <row r="493" spans="1:91" ht="15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  <c r="AB493" s="29"/>
      <c r="AC493" s="29"/>
      <c r="AD493" s="29"/>
      <c r="AE493" s="29"/>
      <c r="AF493" s="29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</row>
    <row r="494" spans="1:91" ht="15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  <c r="AC494" s="29"/>
      <c r="AD494" s="29"/>
      <c r="AE494" s="29"/>
      <c r="AF494" s="29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</row>
    <row r="495" spans="1:91" ht="15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  <c r="AB495" s="29"/>
      <c r="AC495" s="29"/>
      <c r="AD495" s="29"/>
      <c r="AE495" s="29"/>
      <c r="AF495" s="29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</row>
    <row r="496" spans="1:91" ht="15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  <c r="AB496" s="29"/>
      <c r="AC496" s="29"/>
      <c r="AD496" s="29"/>
      <c r="AE496" s="29"/>
      <c r="AF496" s="29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</row>
    <row r="497" spans="1:91" ht="15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  <c r="AB497" s="29"/>
      <c r="AC497" s="29"/>
      <c r="AD497" s="29"/>
      <c r="AE497" s="29"/>
      <c r="AF497" s="29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</row>
    <row r="498" spans="1:91" ht="15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  <c r="AC498" s="29"/>
      <c r="AD498" s="29"/>
      <c r="AE498" s="29"/>
      <c r="AF498" s="29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</row>
    <row r="499" spans="1:91" ht="15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  <c r="AB499" s="29"/>
      <c r="AC499" s="29"/>
      <c r="AD499" s="29"/>
      <c r="AE499" s="29"/>
      <c r="AF499" s="29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</row>
    <row r="500" spans="1:91" ht="15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  <c r="AC500" s="29"/>
      <c r="AD500" s="29"/>
      <c r="AE500" s="29"/>
      <c r="AF500" s="29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</row>
    <row r="501" spans="1:91" ht="15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  <c r="AB501" s="29"/>
      <c r="AC501" s="29"/>
      <c r="AD501" s="29"/>
      <c r="AE501" s="29"/>
      <c r="AF501" s="29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</row>
    <row r="502" spans="1:91" ht="15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  <c r="AC502" s="29"/>
      <c r="AD502" s="29"/>
      <c r="AE502" s="29"/>
      <c r="AF502" s="29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</row>
    <row r="503" spans="1:91" ht="15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  <c r="AB503" s="29"/>
      <c r="AC503" s="29"/>
      <c r="AD503" s="29"/>
      <c r="AE503" s="29"/>
      <c r="AF503" s="29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</row>
    <row r="504" spans="1:91" ht="15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  <c r="AC504" s="29"/>
      <c r="AD504" s="29"/>
      <c r="AE504" s="29"/>
      <c r="AF504" s="29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</row>
    <row r="505" spans="1:91" ht="15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  <c r="AB505" s="29"/>
      <c r="AC505" s="29"/>
      <c r="AD505" s="29"/>
      <c r="AE505" s="29"/>
      <c r="AF505" s="29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</row>
    <row r="506" spans="1:91" ht="15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  <c r="AB506" s="29"/>
      <c r="AC506" s="29"/>
      <c r="AD506" s="29"/>
      <c r="AE506" s="29"/>
      <c r="AF506" s="29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</row>
    <row r="507" spans="1:91" ht="15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  <c r="AB507" s="29"/>
      <c r="AC507" s="29"/>
      <c r="AD507" s="29"/>
      <c r="AE507" s="29"/>
      <c r="AF507" s="29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</row>
    <row r="508" spans="1:91" ht="15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  <c r="AB508" s="29"/>
      <c r="AC508" s="29"/>
      <c r="AD508" s="29"/>
      <c r="AE508" s="29"/>
      <c r="AF508" s="29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</row>
    <row r="509" spans="1:91" ht="15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  <c r="AB509" s="29"/>
      <c r="AC509" s="29"/>
      <c r="AD509" s="29"/>
      <c r="AE509" s="29"/>
      <c r="AF509" s="29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</row>
    <row r="510" spans="1:91" ht="15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  <c r="AB510" s="29"/>
      <c r="AC510" s="29"/>
      <c r="AD510" s="29"/>
      <c r="AE510" s="29"/>
      <c r="AF510" s="29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</row>
    <row r="511" spans="1:91" ht="15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  <c r="AB511" s="29"/>
      <c r="AC511" s="29"/>
      <c r="AD511" s="29"/>
      <c r="AE511" s="29"/>
      <c r="AF511" s="29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</row>
    <row r="512" spans="1:91" ht="15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  <c r="AB512" s="29"/>
      <c r="AC512" s="29"/>
      <c r="AD512" s="29"/>
      <c r="AE512" s="29"/>
      <c r="AF512" s="29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</row>
    <row r="513" spans="1:91" ht="15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  <c r="AB513" s="29"/>
      <c r="AC513" s="29"/>
      <c r="AD513" s="29"/>
      <c r="AE513" s="29"/>
      <c r="AF513" s="29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</row>
    <row r="514" spans="1:91" ht="15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  <c r="AB514" s="29"/>
      <c r="AC514" s="29"/>
      <c r="AD514" s="29"/>
      <c r="AE514" s="29"/>
      <c r="AF514" s="29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</row>
    <row r="515" spans="1:91" ht="15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  <c r="AB515" s="29"/>
      <c r="AC515" s="29"/>
      <c r="AD515" s="29"/>
      <c r="AE515" s="29"/>
      <c r="AF515" s="29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</row>
    <row r="516" spans="1:91" ht="15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  <c r="AB516" s="29"/>
      <c r="AC516" s="29"/>
      <c r="AD516" s="29"/>
      <c r="AE516" s="29"/>
      <c r="AF516" s="29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</row>
    <row r="517" spans="1:91" ht="15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  <c r="AB517" s="29"/>
      <c r="AC517" s="29"/>
      <c r="AD517" s="29"/>
      <c r="AE517" s="29"/>
      <c r="AF517" s="29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</row>
    <row r="518" spans="1:91" ht="15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  <c r="AB518" s="29"/>
      <c r="AC518" s="29"/>
      <c r="AD518" s="29"/>
      <c r="AE518" s="29"/>
      <c r="AF518" s="29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</row>
    <row r="519" spans="1:91" ht="15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  <c r="AB519" s="29"/>
      <c r="AC519" s="29"/>
      <c r="AD519" s="29"/>
      <c r="AE519" s="29"/>
      <c r="AF519" s="29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</row>
    <row r="520" spans="1:91" ht="15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  <c r="AB520" s="29"/>
      <c r="AC520" s="29"/>
      <c r="AD520" s="29"/>
      <c r="AE520" s="29"/>
      <c r="AF520" s="29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</row>
    <row r="521" spans="1:91" ht="15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  <c r="AB521" s="29"/>
      <c r="AC521" s="29"/>
      <c r="AD521" s="29"/>
      <c r="AE521" s="29"/>
      <c r="AF521" s="29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</row>
    <row r="522" spans="1:91" ht="15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  <c r="AB522" s="29"/>
      <c r="AC522" s="29"/>
      <c r="AD522" s="29"/>
      <c r="AE522" s="29"/>
      <c r="AF522" s="29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</row>
    <row r="523" spans="1:91" ht="15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  <c r="AB523" s="29"/>
      <c r="AC523" s="29"/>
      <c r="AD523" s="29"/>
      <c r="AE523" s="29"/>
      <c r="AF523" s="29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</row>
    <row r="524" spans="1:91" ht="15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  <c r="AB524" s="29"/>
      <c r="AC524" s="29"/>
      <c r="AD524" s="29"/>
      <c r="AE524" s="29"/>
      <c r="AF524" s="29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</row>
    <row r="525" spans="1:91" ht="15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  <c r="AB525" s="29"/>
      <c r="AC525" s="29"/>
      <c r="AD525" s="29"/>
      <c r="AE525" s="29"/>
      <c r="AF525" s="29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</row>
    <row r="526" spans="1:91" ht="15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  <c r="AB526" s="29"/>
      <c r="AC526" s="29"/>
      <c r="AD526" s="29"/>
      <c r="AE526" s="29"/>
      <c r="AF526" s="29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</row>
    <row r="527" spans="1:91" ht="15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  <c r="AB527" s="29"/>
      <c r="AC527" s="29"/>
      <c r="AD527" s="29"/>
      <c r="AE527" s="29"/>
      <c r="AF527" s="29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</row>
    <row r="528" spans="1:91" ht="15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  <c r="AB528" s="29"/>
      <c r="AC528" s="29"/>
      <c r="AD528" s="29"/>
      <c r="AE528" s="29"/>
      <c r="AF528" s="29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</row>
    <row r="529" spans="1:91" ht="15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  <c r="AB529" s="29"/>
      <c r="AC529" s="29"/>
      <c r="AD529" s="29"/>
      <c r="AE529" s="29"/>
      <c r="AF529" s="29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</row>
    <row r="530" spans="1:91" ht="15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  <c r="AB530" s="29"/>
      <c r="AC530" s="29"/>
      <c r="AD530" s="29"/>
      <c r="AE530" s="29"/>
      <c r="AF530" s="29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</row>
    <row r="531" spans="1:91" ht="15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  <c r="AB531" s="29"/>
      <c r="AC531" s="29"/>
      <c r="AD531" s="29"/>
      <c r="AE531" s="29"/>
      <c r="AF531" s="29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</row>
    <row r="532" spans="1:91" ht="15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  <c r="AB532" s="29"/>
      <c r="AC532" s="29"/>
      <c r="AD532" s="29"/>
      <c r="AE532" s="29"/>
      <c r="AF532" s="29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</row>
    <row r="533" spans="1:91" ht="15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  <c r="AB533" s="29"/>
      <c r="AC533" s="29"/>
      <c r="AD533" s="29"/>
      <c r="AE533" s="29"/>
      <c r="AF533" s="29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</row>
    <row r="534" spans="1:91" ht="15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  <c r="AB534" s="29"/>
      <c r="AC534" s="29"/>
      <c r="AD534" s="29"/>
      <c r="AE534" s="29"/>
      <c r="AF534" s="29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</row>
    <row r="535" spans="1:91" ht="15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  <c r="AB535" s="29"/>
      <c r="AC535" s="29"/>
      <c r="AD535" s="29"/>
      <c r="AE535" s="29"/>
      <c r="AF535" s="29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</row>
    <row r="536" spans="1:91" ht="15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  <c r="AB536" s="29"/>
      <c r="AC536" s="29"/>
      <c r="AD536" s="29"/>
      <c r="AE536" s="29"/>
      <c r="AF536" s="29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</row>
    <row r="537" spans="1:91" ht="15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  <c r="AB537" s="29"/>
      <c r="AC537" s="29"/>
      <c r="AD537" s="29"/>
      <c r="AE537" s="29"/>
      <c r="AF537" s="29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</row>
    <row r="538" spans="1:91" ht="15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  <c r="AB538" s="29"/>
      <c r="AC538" s="29"/>
      <c r="AD538" s="29"/>
      <c r="AE538" s="29"/>
      <c r="AF538" s="29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</row>
    <row r="539" spans="1:91" ht="15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  <c r="AB539" s="29"/>
      <c r="AC539" s="29"/>
      <c r="AD539" s="29"/>
      <c r="AE539" s="29"/>
      <c r="AF539" s="29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</row>
    <row r="540" spans="1:91" ht="15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  <c r="AB540" s="29"/>
      <c r="AC540" s="29"/>
      <c r="AD540" s="29"/>
      <c r="AE540" s="29"/>
      <c r="AF540" s="29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</row>
    <row r="541" spans="1:91" ht="15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  <c r="AB541" s="29"/>
      <c r="AC541" s="29"/>
      <c r="AD541" s="29"/>
      <c r="AE541" s="29"/>
      <c r="AF541" s="29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</row>
    <row r="542" spans="1:91" ht="15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  <c r="AB542" s="29"/>
      <c r="AC542" s="29"/>
      <c r="AD542" s="29"/>
      <c r="AE542" s="29"/>
      <c r="AF542" s="29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</row>
    <row r="543" spans="1:91" ht="15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  <c r="AB543" s="29"/>
      <c r="AC543" s="29"/>
      <c r="AD543" s="29"/>
      <c r="AE543" s="29"/>
      <c r="AF543" s="29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</row>
    <row r="544" spans="1:91" ht="15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  <c r="AB544" s="29"/>
      <c r="AC544" s="29"/>
      <c r="AD544" s="29"/>
      <c r="AE544" s="29"/>
      <c r="AF544" s="29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</row>
    <row r="545" spans="1:91" ht="15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  <c r="AB545" s="29"/>
      <c r="AC545" s="29"/>
      <c r="AD545" s="29"/>
      <c r="AE545" s="29"/>
      <c r="AF545" s="29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</row>
    <row r="546" spans="1:91" ht="15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  <c r="AB546" s="29"/>
      <c r="AC546" s="29"/>
      <c r="AD546" s="29"/>
      <c r="AE546" s="29"/>
      <c r="AF546" s="29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</row>
    <row r="547" spans="1:91" ht="15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  <c r="AB547" s="29"/>
      <c r="AC547" s="29"/>
      <c r="AD547" s="29"/>
      <c r="AE547" s="29"/>
      <c r="AF547" s="29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</row>
    <row r="548" spans="1:91" ht="15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  <c r="AB548" s="29"/>
      <c r="AC548" s="29"/>
      <c r="AD548" s="29"/>
      <c r="AE548" s="29"/>
      <c r="AF548" s="29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</row>
    <row r="549" spans="1:91" ht="15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  <c r="AB549" s="29"/>
      <c r="AC549" s="29"/>
      <c r="AD549" s="29"/>
      <c r="AE549" s="29"/>
      <c r="AF549" s="29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</row>
    <row r="550" spans="1:91" ht="15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  <c r="AB550" s="29"/>
      <c r="AC550" s="29"/>
      <c r="AD550" s="29"/>
      <c r="AE550" s="29"/>
      <c r="AF550" s="29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</row>
    <row r="551" spans="1:91" ht="15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  <c r="AB551" s="29"/>
      <c r="AC551" s="29"/>
      <c r="AD551" s="29"/>
      <c r="AE551" s="29"/>
      <c r="AF551" s="29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</row>
    <row r="552" spans="1:91" ht="15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  <c r="AC552" s="29"/>
      <c r="AD552" s="29"/>
      <c r="AE552" s="29"/>
      <c r="AF552" s="29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</row>
    <row r="553" spans="1:91" ht="15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  <c r="AB553" s="29"/>
      <c r="AC553" s="29"/>
      <c r="AD553" s="29"/>
      <c r="AE553" s="29"/>
      <c r="AF553" s="29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</row>
    <row r="554" spans="1:91" ht="15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  <c r="AB554" s="29"/>
      <c r="AC554" s="29"/>
      <c r="AD554" s="29"/>
      <c r="AE554" s="29"/>
      <c r="AF554" s="29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</row>
    <row r="555" spans="1:91" ht="15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  <c r="AB555" s="29"/>
      <c r="AC555" s="29"/>
      <c r="AD555" s="29"/>
      <c r="AE555" s="29"/>
      <c r="AF555" s="29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</row>
    <row r="556" spans="1:91" ht="15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  <c r="AB556" s="29"/>
      <c r="AC556" s="29"/>
      <c r="AD556" s="29"/>
      <c r="AE556" s="29"/>
      <c r="AF556" s="29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</row>
    <row r="557" spans="1:91" ht="15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  <c r="AB557" s="29"/>
      <c r="AC557" s="29"/>
      <c r="AD557" s="29"/>
      <c r="AE557" s="29"/>
      <c r="AF557" s="29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</row>
    <row r="558" spans="1:91" ht="15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  <c r="AB558" s="29"/>
      <c r="AC558" s="29"/>
      <c r="AD558" s="29"/>
      <c r="AE558" s="29"/>
      <c r="AF558" s="29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</row>
    <row r="559" spans="1:91" ht="15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  <c r="AB559" s="29"/>
      <c r="AC559" s="29"/>
      <c r="AD559" s="29"/>
      <c r="AE559" s="29"/>
      <c r="AF559" s="29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</row>
    <row r="560" spans="1:91" ht="15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  <c r="AB560" s="29"/>
      <c r="AC560" s="29"/>
      <c r="AD560" s="29"/>
      <c r="AE560" s="29"/>
      <c r="AF560" s="29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</row>
    <row r="561" spans="1:91" ht="15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  <c r="AB561" s="29"/>
      <c r="AC561" s="29"/>
      <c r="AD561" s="29"/>
      <c r="AE561" s="29"/>
      <c r="AF561" s="29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</row>
    <row r="562" spans="1:91" ht="15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  <c r="AB562" s="29"/>
      <c r="AC562" s="29"/>
      <c r="AD562" s="29"/>
      <c r="AE562" s="29"/>
      <c r="AF562" s="29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</row>
    <row r="563" spans="1:91" ht="15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  <c r="AB563" s="29"/>
      <c r="AC563" s="29"/>
      <c r="AD563" s="29"/>
      <c r="AE563" s="29"/>
      <c r="AF563" s="29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</row>
    <row r="564" spans="1:91" ht="15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  <c r="AB564" s="29"/>
      <c r="AC564" s="29"/>
      <c r="AD564" s="29"/>
      <c r="AE564" s="29"/>
      <c r="AF564" s="29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</row>
    <row r="565" spans="1:91" ht="15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  <c r="AB565" s="29"/>
      <c r="AC565" s="29"/>
      <c r="AD565" s="29"/>
      <c r="AE565" s="29"/>
      <c r="AF565" s="29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</row>
    <row r="566" spans="1:91" ht="15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  <c r="AB566" s="29"/>
      <c r="AC566" s="29"/>
      <c r="AD566" s="29"/>
      <c r="AE566" s="29"/>
      <c r="AF566" s="29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</row>
    <row r="567" spans="1:91" ht="15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  <c r="AB567" s="29"/>
      <c r="AC567" s="29"/>
      <c r="AD567" s="29"/>
      <c r="AE567" s="29"/>
      <c r="AF567" s="29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</row>
    <row r="568" spans="1:91" ht="15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  <c r="AB568" s="29"/>
      <c r="AC568" s="29"/>
      <c r="AD568" s="29"/>
      <c r="AE568" s="29"/>
      <c r="AF568" s="29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</row>
    <row r="569" spans="1:91" ht="15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  <c r="AB569" s="29"/>
      <c r="AC569" s="29"/>
      <c r="AD569" s="29"/>
      <c r="AE569" s="29"/>
      <c r="AF569" s="29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</row>
    <row r="570" spans="1:91" ht="15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  <c r="AB570" s="29"/>
      <c r="AC570" s="29"/>
      <c r="AD570" s="29"/>
      <c r="AE570" s="29"/>
      <c r="AF570" s="29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</row>
    <row r="571" spans="1:91" ht="15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  <c r="AB571" s="29"/>
      <c r="AC571" s="29"/>
      <c r="AD571" s="29"/>
      <c r="AE571" s="29"/>
      <c r="AF571" s="29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</row>
    <row r="572" spans="1:91" ht="15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  <c r="AB572" s="29"/>
      <c r="AC572" s="29"/>
      <c r="AD572" s="29"/>
      <c r="AE572" s="29"/>
      <c r="AF572" s="29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</row>
    <row r="573" spans="1:91" ht="15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  <c r="AB573" s="29"/>
      <c r="AC573" s="29"/>
      <c r="AD573" s="29"/>
      <c r="AE573" s="29"/>
      <c r="AF573" s="29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</row>
    <row r="574" spans="1:91" ht="15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  <c r="AB574" s="29"/>
      <c r="AC574" s="29"/>
      <c r="AD574" s="29"/>
      <c r="AE574" s="29"/>
      <c r="AF574" s="29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</row>
    <row r="575" spans="1:91" ht="15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  <c r="AB575" s="29"/>
      <c r="AC575" s="29"/>
      <c r="AD575" s="29"/>
      <c r="AE575" s="29"/>
      <c r="AF575" s="29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</row>
    <row r="576" spans="1:91" ht="15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  <c r="AB576" s="29"/>
      <c r="AC576" s="29"/>
      <c r="AD576" s="29"/>
      <c r="AE576" s="29"/>
      <c r="AF576" s="29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</row>
    <row r="577" spans="1:91" ht="15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  <c r="AB577" s="29"/>
      <c r="AC577" s="29"/>
      <c r="AD577" s="29"/>
      <c r="AE577" s="29"/>
      <c r="AF577" s="29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</row>
    <row r="578" spans="1:91" ht="15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  <c r="AB578" s="29"/>
      <c r="AC578" s="29"/>
      <c r="AD578" s="29"/>
      <c r="AE578" s="29"/>
      <c r="AF578" s="29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</row>
    <row r="579" spans="1:91" ht="15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  <c r="AB579" s="29"/>
      <c r="AC579" s="29"/>
      <c r="AD579" s="29"/>
      <c r="AE579" s="29"/>
      <c r="AF579" s="29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</row>
    <row r="580" spans="1:91" ht="15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  <c r="AB580" s="29"/>
      <c r="AC580" s="29"/>
      <c r="AD580" s="29"/>
      <c r="AE580" s="29"/>
      <c r="AF580" s="29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</row>
    <row r="581" spans="1:91" ht="15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  <c r="AB581" s="29"/>
      <c r="AC581" s="29"/>
      <c r="AD581" s="29"/>
      <c r="AE581" s="29"/>
      <c r="AF581" s="29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</row>
    <row r="582" spans="1:91" ht="15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  <c r="AB582" s="29"/>
      <c r="AC582" s="29"/>
      <c r="AD582" s="29"/>
      <c r="AE582" s="29"/>
      <c r="AF582" s="29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</row>
    <row r="583" spans="1:91" ht="15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  <c r="AB583" s="29"/>
      <c r="AC583" s="29"/>
      <c r="AD583" s="29"/>
      <c r="AE583" s="29"/>
      <c r="AF583" s="29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</row>
    <row r="584" spans="1:91" ht="15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  <c r="AB584" s="29"/>
      <c r="AC584" s="29"/>
      <c r="AD584" s="29"/>
      <c r="AE584" s="29"/>
      <c r="AF584" s="29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</row>
    <row r="585" spans="1:91" ht="15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  <c r="AB585" s="29"/>
      <c r="AC585" s="29"/>
      <c r="AD585" s="29"/>
      <c r="AE585" s="29"/>
      <c r="AF585" s="29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</row>
    <row r="586" spans="1:91" ht="15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  <c r="AB586" s="29"/>
      <c r="AC586" s="29"/>
      <c r="AD586" s="29"/>
      <c r="AE586" s="29"/>
      <c r="AF586" s="29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</row>
    <row r="587" spans="1:91" ht="15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  <c r="AB587" s="29"/>
      <c r="AC587" s="29"/>
      <c r="AD587" s="29"/>
      <c r="AE587" s="29"/>
      <c r="AF587" s="29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</row>
    <row r="588" spans="1:91" ht="15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  <c r="AB588" s="29"/>
      <c r="AC588" s="29"/>
      <c r="AD588" s="29"/>
      <c r="AE588" s="29"/>
      <c r="AF588" s="29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</row>
    <row r="589" spans="1:91" ht="15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  <c r="AB589" s="29"/>
      <c r="AC589" s="29"/>
      <c r="AD589" s="29"/>
      <c r="AE589" s="29"/>
      <c r="AF589" s="29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</row>
    <row r="590" spans="1:91" ht="15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  <c r="AB590" s="29"/>
      <c r="AC590" s="29"/>
      <c r="AD590" s="29"/>
      <c r="AE590" s="29"/>
      <c r="AF590" s="29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</row>
    <row r="591" spans="1:91" ht="15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  <c r="AB591" s="29"/>
      <c r="AC591" s="29"/>
      <c r="AD591" s="29"/>
      <c r="AE591" s="29"/>
      <c r="AF591" s="29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</row>
    <row r="592" spans="1:91" ht="15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  <c r="AB592" s="29"/>
      <c r="AC592" s="29"/>
      <c r="AD592" s="29"/>
      <c r="AE592" s="29"/>
      <c r="AF592" s="29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</row>
    <row r="593" spans="1:91" ht="15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  <c r="AB593" s="29"/>
      <c r="AC593" s="29"/>
      <c r="AD593" s="29"/>
      <c r="AE593" s="29"/>
      <c r="AF593" s="29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</row>
    <row r="594" spans="1:91" ht="15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  <c r="AB594" s="29"/>
      <c r="AC594" s="29"/>
      <c r="AD594" s="29"/>
      <c r="AE594" s="29"/>
      <c r="AF594" s="29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</row>
    <row r="595" spans="1:91" ht="15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  <c r="AB595" s="29"/>
      <c r="AC595" s="29"/>
      <c r="AD595" s="29"/>
      <c r="AE595" s="29"/>
      <c r="AF595" s="29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</row>
    <row r="596" spans="1:91" ht="15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  <c r="AB596" s="29"/>
      <c r="AC596" s="29"/>
      <c r="AD596" s="29"/>
      <c r="AE596" s="29"/>
      <c r="AF596" s="29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</row>
    <row r="597" spans="1:91" ht="15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  <c r="AB597" s="29"/>
      <c r="AC597" s="29"/>
      <c r="AD597" s="29"/>
      <c r="AE597" s="29"/>
      <c r="AF597" s="29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</row>
    <row r="598" spans="1:91" ht="15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  <c r="AB598" s="29"/>
      <c r="AC598" s="29"/>
      <c r="AD598" s="29"/>
      <c r="AE598" s="29"/>
      <c r="AF598" s="29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</row>
    <row r="599" spans="1:91" ht="15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  <c r="AB599" s="29"/>
      <c r="AC599" s="29"/>
      <c r="AD599" s="29"/>
      <c r="AE599" s="29"/>
      <c r="AF599" s="29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</row>
    <row r="600" spans="1:91" ht="15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  <c r="AB600" s="29"/>
      <c r="AC600" s="29"/>
      <c r="AD600" s="29"/>
      <c r="AE600" s="29"/>
      <c r="AF600" s="29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</row>
    <row r="601" spans="1:91" ht="15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  <c r="AB601" s="29"/>
      <c r="AC601" s="29"/>
      <c r="AD601" s="29"/>
      <c r="AE601" s="29"/>
      <c r="AF601" s="29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</row>
    <row r="602" spans="1:91" ht="15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  <c r="AB602" s="29"/>
      <c r="AC602" s="29"/>
      <c r="AD602" s="29"/>
      <c r="AE602" s="29"/>
      <c r="AF602" s="29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</row>
    <row r="603" spans="1:91" ht="15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  <c r="AB603" s="29"/>
      <c r="AC603" s="29"/>
      <c r="AD603" s="29"/>
      <c r="AE603" s="29"/>
      <c r="AF603" s="29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</row>
    <row r="604" spans="1:91" ht="15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  <c r="AB604" s="29"/>
      <c r="AC604" s="29"/>
      <c r="AD604" s="29"/>
      <c r="AE604" s="29"/>
      <c r="AF604" s="29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</row>
    <row r="605" spans="1:91" ht="15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  <c r="AB605" s="29"/>
      <c r="AC605" s="29"/>
      <c r="AD605" s="29"/>
      <c r="AE605" s="29"/>
      <c r="AF605" s="29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</row>
    <row r="606" spans="1:91" ht="15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  <c r="AB606" s="29"/>
      <c r="AC606" s="29"/>
      <c r="AD606" s="29"/>
      <c r="AE606" s="29"/>
      <c r="AF606" s="29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</row>
    <row r="607" spans="1:91" ht="15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  <c r="AB607" s="29"/>
      <c r="AC607" s="29"/>
      <c r="AD607" s="29"/>
      <c r="AE607" s="29"/>
      <c r="AF607" s="29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</row>
    <row r="608" spans="1:91" ht="15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  <c r="AB608" s="29"/>
      <c r="AC608" s="29"/>
      <c r="AD608" s="29"/>
      <c r="AE608" s="29"/>
      <c r="AF608" s="29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</row>
    <row r="609" spans="1:91" ht="15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  <c r="AB609" s="29"/>
      <c r="AC609" s="29"/>
      <c r="AD609" s="29"/>
      <c r="AE609" s="29"/>
      <c r="AF609" s="29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</row>
    <row r="610" spans="1:91" ht="15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  <c r="AB610" s="29"/>
      <c r="AC610" s="29"/>
      <c r="AD610" s="29"/>
      <c r="AE610" s="29"/>
      <c r="AF610" s="29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</row>
    <row r="611" spans="1:91" ht="15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  <c r="AB611" s="29"/>
      <c r="AC611" s="29"/>
      <c r="AD611" s="29"/>
      <c r="AE611" s="29"/>
      <c r="AF611" s="29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</row>
    <row r="612" spans="1:91" ht="15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  <c r="AB612" s="29"/>
      <c r="AC612" s="29"/>
      <c r="AD612" s="29"/>
      <c r="AE612" s="29"/>
      <c r="AF612" s="29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</row>
    <row r="613" spans="1:91" ht="15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  <c r="AB613" s="29"/>
      <c r="AC613" s="29"/>
      <c r="AD613" s="29"/>
      <c r="AE613" s="29"/>
      <c r="AF613" s="29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</row>
    <row r="614" spans="1:91" ht="15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  <c r="AB614" s="29"/>
      <c r="AC614" s="29"/>
      <c r="AD614" s="29"/>
      <c r="AE614" s="29"/>
      <c r="AF614" s="29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</row>
    <row r="615" spans="1:91" ht="15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  <c r="AB615" s="29"/>
      <c r="AC615" s="29"/>
      <c r="AD615" s="29"/>
      <c r="AE615" s="29"/>
      <c r="AF615" s="29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</row>
    <row r="616" spans="1:91" ht="15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  <c r="AB616" s="29"/>
      <c r="AC616" s="29"/>
      <c r="AD616" s="29"/>
      <c r="AE616" s="29"/>
      <c r="AF616" s="29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</row>
    <row r="617" spans="1:91" ht="15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  <c r="AB617" s="29"/>
      <c r="AC617" s="29"/>
      <c r="AD617" s="29"/>
      <c r="AE617" s="29"/>
      <c r="AF617" s="29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</row>
    <row r="618" spans="1:91" ht="15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  <c r="AB618" s="29"/>
      <c r="AC618" s="29"/>
      <c r="AD618" s="29"/>
      <c r="AE618" s="29"/>
      <c r="AF618" s="29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</row>
    <row r="619" spans="1:91" ht="15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  <c r="AB619" s="29"/>
      <c r="AC619" s="29"/>
      <c r="AD619" s="29"/>
      <c r="AE619" s="29"/>
      <c r="AF619" s="29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</row>
    <row r="620" spans="1:91" ht="15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  <c r="AB620" s="29"/>
      <c r="AC620" s="29"/>
      <c r="AD620" s="29"/>
      <c r="AE620" s="29"/>
      <c r="AF620" s="29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</row>
    <row r="621" spans="1:91" ht="15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  <c r="AB621" s="29"/>
      <c r="AC621" s="29"/>
      <c r="AD621" s="29"/>
      <c r="AE621" s="29"/>
      <c r="AF621" s="29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</row>
    <row r="622" spans="1:91" ht="15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  <c r="AB622" s="29"/>
      <c r="AC622" s="29"/>
      <c r="AD622" s="29"/>
      <c r="AE622" s="29"/>
      <c r="AF622" s="29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</row>
    <row r="623" spans="1:91" ht="15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  <c r="AB623" s="29"/>
      <c r="AC623" s="29"/>
      <c r="AD623" s="29"/>
      <c r="AE623" s="29"/>
      <c r="AF623" s="29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</row>
    <row r="624" spans="1:91" ht="15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  <c r="AB624" s="29"/>
      <c r="AC624" s="29"/>
      <c r="AD624" s="29"/>
      <c r="AE624" s="29"/>
      <c r="AF624" s="29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</row>
    <row r="625" spans="1:91" ht="15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  <c r="AB625" s="29"/>
      <c r="AC625" s="29"/>
      <c r="AD625" s="29"/>
      <c r="AE625" s="29"/>
      <c r="AF625" s="29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</row>
    <row r="626" spans="1:91" ht="15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  <c r="AB626" s="29"/>
      <c r="AC626" s="29"/>
      <c r="AD626" s="29"/>
      <c r="AE626" s="29"/>
      <c r="AF626" s="29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</row>
    <row r="627" spans="1:91" ht="15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  <c r="AB627" s="29"/>
      <c r="AC627" s="29"/>
      <c r="AD627" s="29"/>
      <c r="AE627" s="29"/>
      <c r="AF627" s="29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</row>
    <row r="628" spans="1:91" ht="15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  <c r="AB628" s="29"/>
      <c r="AC628" s="29"/>
      <c r="AD628" s="29"/>
      <c r="AE628" s="29"/>
      <c r="AF628" s="29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</row>
    <row r="629" spans="1:91" ht="15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  <c r="AB629" s="29"/>
      <c r="AC629" s="29"/>
      <c r="AD629" s="29"/>
      <c r="AE629" s="29"/>
      <c r="AF629" s="29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</row>
    <row r="630" spans="1:91" ht="15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  <c r="AB630" s="29"/>
      <c r="AC630" s="29"/>
      <c r="AD630" s="29"/>
      <c r="AE630" s="29"/>
      <c r="AF630" s="29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</row>
    <row r="631" spans="1:91" ht="15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  <c r="AB631" s="29"/>
      <c r="AC631" s="29"/>
      <c r="AD631" s="29"/>
      <c r="AE631" s="29"/>
      <c r="AF631" s="29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</row>
    <row r="632" spans="1:91" ht="15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  <c r="AB632" s="29"/>
      <c r="AC632" s="29"/>
      <c r="AD632" s="29"/>
      <c r="AE632" s="29"/>
      <c r="AF632" s="29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</row>
    <row r="633" spans="1:91" ht="15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  <c r="AB633" s="29"/>
      <c r="AC633" s="29"/>
      <c r="AD633" s="29"/>
      <c r="AE633" s="29"/>
      <c r="AF633" s="29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</row>
    <row r="634" spans="1:91" ht="15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  <c r="AB634" s="29"/>
      <c r="AC634" s="29"/>
      <c r="AD634" s="29"/>
      <c r="AE634" s="29"/>
      <c r="AF634" s="29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</row>
    <row r="635" spans="1:91" ht="15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  <c r="AB635" s="29"/>
      <c r="AC635" s="29"/>
      <c r="AD635" s="29"/>
      <c r="AE635" s="29"/>
      <c r="AF635" s="29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</row>
    <row r="636" spans="1:91" ht="15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  <c r="AB636" s="29"/>
      <c r="AC636" s="29"/>
      <c r="AD636" s="29"/>
      <c r="AE636" s="29"/>
      <c r="AF636" s="29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</row>
    <row r="637" spans="1:91" ht="15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  <c r="AB637" s="29"/>
      <c r="AC637" s="29"/>
      <c r="AD637" s="29"/>
      <c r="AE637" s="29"/>
      <c r="AF637" s="29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</row>
    <row r="638" spans="1:91" ht="15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  <c r="AB638" s="29"/>
      <c r="AC638" s="29"/>
      <c r="AD638" s="29"/>
      <c r="AE638" s="29"/>
      <c r="AF638" s="29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</row>
    <row r="639" spans="1:91" ht="15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  <c r="AB639" s="29"/>
      <c r="AC639" s="29"/>
      <c r="AD639" s="29"/>
      <c r="AE639" s="29"/>
      <c r="AF639" s="29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</row>
    <row r="640" spans="1:91" ht="15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  <c r="AB640" s="29"/>
      <c r="AC640" s="29"/>
      <c r="AD640" s="29"/>
      <c r="AE640" s="29"/>
      <c r="AF640" s="29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</row>
    <row r="641" spans="1:91" ht="15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  <c r="AB641" s="29"/>
      <c r="AC641" s="29"/>
      <c r="AD641" s="29"/>
      <c r="AE641" s="29"/>
      <c r="AF641" s="29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</row>
    <row r="642" spans="1:91" ht="15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  <c r="AB642" s="29"/>
      <c r="AC642" s="29"/>
      <c r="AD642" s="29"/>
      <c r="AE642" s="29"/>
      <c r="AF642" s="29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</row>
    <row r="643" spans="1:91" ht="15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  <c r="AB643" s="29"/>
      <c r="AC643" s="29"/>
      <c r="AD643" s="29"/>
      <c r="AE643" s="29"/>
      <c r="AF643" s="29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</row>
    <row r="644" spans="1:91" ht="15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  <c r="AB644" s="29"/>
      <c r="AC644" s="29"/>
      <c r="AD644" s="29"/>
      <c r="AE644" s="29"/>
      <c r="AF644" s="29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</row>
    <row r="645" spans="1:91" ht="15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  <c r="AB645" s="29"/>
      <c r="AC645" s="29"/>
      <c r="AD645" s="29"/>
      <c r="AE645" s="29"/>
      <c r="AF645" s="29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</row>
    <row r="646" spans="1:91" ht="15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  <c r="AB646" s="29"/>
      <c r="AC646" s="29"/>
      <c r="AD646" s="29"/>
      <c r="AE646" s="29"/>
      <c r="AF646" s="29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</row>
    <row r="647" spans="1:91" ht="15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  <c r="AB647" s="29"/>
      <c r="AC647" s="29"/>
      <c r="AD647" s="29"/>
      <c r="AE647" s="29"/>
      <c r="AF647" s="29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</row>
    <row r="648" spans="1:91" ht="15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  <c r="AB648" s="29"/>
      <c r="AC648" s="29"/>
      <c r="AD648" s="29"/>
      <c r="AE648" s="29"/>
      <c r="AF648" s="29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</row>
    <row r="649" spans="1:91" ht="15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  <c r="AB649" s="29"/>
      <c r="AC649" s="29"/>
      <c r="AD649" s="29"/>
      <c r="AE649" s="29"/>
      <c r="AF649" s="29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</row>
    <row r="650" spans="1:91" ht="15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  <c r="AB650" s="29"/>
      <c r="AC650" s="29"/>
      <c r="AD650" s="29"/>
      <c r="AE650" s="29"/>
      <c r="AF650" s="29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</row>
    <row r="651" spans="1:91" ht="15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  <c r="AB651" s="29"/>
      <c r="AC651" s="29"/>
      <c r="AD651" s="29"/>
      <c r="AE651" s="29"/>
      <c r="AF651" s="29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</row>
    <row r="652" spans="1:91" ht="15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  <c r="AB652" s="29"/>
      <c r="AC652" s="29"/>
      <c r="AD652" s="29"/>
      <c r="AE652" s="29"/>
      <c r="AF652" s="29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</row>
    <row r="653" spans="1:91" ht="15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  <c r="AB653" s="29"/>
      <c r="AC653" s="29"/>
      <c r="AD653" s="29"/>
      <c r="AE653" s="29"/>
      <c r="AF653" s="29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</row>
    <row r="654" spans="1:91" ht="15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  <c r="AB654" s="29"/>
      <c r="AC654" s="29"/>
      <c r="AD654" s="29"/>
      <c r="AE654" s="29"/>
      <c r="AF654" s="29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</row>
    <row r="655" spans="1:91" ht="15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  <c r="AB655" s="29"/>
      <c r="AC655" s="29"/>
      <c r="AD655" s="29"/>
      <c r="AE655" s="29"/>
      <c r="AF655" s="29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</row>
    <row r="656" spans="1:91" ht="15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  <c r="AB656" s="29"/>
      <c r="AC656" s="29"/>
      <c r="AD656" s="29"/>
      <c r="AE656" s="29"/>
      <c r="AF656" s="29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</row>
    <row r="657" spans="1:91" ht="15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  <c r="AB657" s="29"/>
      <c r="AC657" s="29"/>
      <c r="AD657" s="29"/>
      <c r="AE657" s="29"/>
      <c r="AF657" s="29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</row>
    <row r="658" spans="1:91" ht="15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  <c r="AB658" s="29"/>
      <c r="AC658" s="29"/>
      <c r="AD658" s="29"/>
      <c r="AE658" s="29"/>
      <c r="AF658" s="29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</row>
    <row r="659" spans="1:91" ht="15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  <c r="AB659" s="29"/>
      <c r="AC659" s="29"/>
      <c r="AD659" s="29"/>
      <c r="AE659" s="29"/>
      <c r="AF659" s="29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</row>
    <row r="660" spans="1:91" ht="15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  <c r="AB660" s="29"/>
      <c r="AC660" s="29"/>
      <c r="AD660" s="29"/>
      <c r="AE660" s="29"/>
      <c r="AF660" s="29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</row>
    <row r="661" spans="1:91" ht="15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  <c r="AB661" s="29"/>
      <c r="AC661" s="29"/>
      <c r="AD661" s="29"/>
      <c r="AE661" s="29"/>
      <c r="AF661" s="29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</row>
    <row r="662" spans="1:91" ht="15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  <c r="AB662" s="29"/>
      <c r="AC662" s="29"/>
      <c r="AD662" s="29"/>
      <c r="AE662" s="29"/>
      <c r="AF662" s="29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</row>
    <row r="663" spans="1:91" ht="15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  <c r="AB663" s="29"/>
      <c r="AC663" s="29"/>
      <c r="AD663" s="29"/>
      <c r="AE663" s="29"/>
      <c r="AF663" s="29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</row>
    <row r="664" spans="1:91" ht="15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  <c r="AB664" s="29"/>
      <c r="AC664" s="29"/>
      <c r="AD664" s="29"/>
      <c r="AE664" s="29"/>
      <c r="AF664" s="29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</row>
    <row r="665" spans="1:91" ht="15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  <c r="AB665" s="29"/>
      <c r="AC665" s="29"/>
      <c r="AD665" s="29"/>
      <c r="AE665" s="29"/>
      <c r="AF665" s="29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</row>
    <row r="666" spans="1:91" ht="15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  <c r="AB666" s="29"/>
      <c r="AC666" s="29"/>
      <c r="AD666" s="29"/>
      <c r="AE666" s="29"/>
      <c r="AF666" s="29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</row>
    <row r="667" spans="1:91" ht="15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  <c r="AB667" s="29"/>
      <c r="AC667" s="29"/>
      <c r="AD667" s="29"/>
      <c r="AE667" s="29"/>
      <c r="AF667" s="29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</row>
    <row r="668" spans="1:91" ht="15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  <c r="AB668" s="29"/>
      <c r="AC668" s="29"/>
      <c r="AD668" s="29"/>
      <c r="AE668" s="29"/>
      <c r="AF668" s="29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</row>
    <row r="669" spans="1:91" ht="15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  <c r="AB669" s="29"/>
      <c r="AC669" s="29"/>
      <c r="AD669" s="29"/>
      <c r="AE669" s="29"/>
      <c r="AF669" s="29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</row>
    <row r="670" spans="1:91" ht="15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  <c r="AB670" s="29"/>
      <c r="AC670" s="29"/>
      <c r="AD670" s="29"/>
      <c r="AE670" s="29"/>
      <c r="AF670" s="29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</row>
    <row r="671" spans="1:91" ht="15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  <c r="AB671" s="29"/>
      <c r="AC671" s="29"/>
      <c r="AD671" s="29"/>
      <c r="AE671" s="29"/>
      <c r="AF671" s="29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</row>
    <row r="672" spans="1:91" ht="15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  <c r="AB672" s="29"/>
      <c r="AC672" s="29"/>
      <c r="AD672" s="29"/>
      <c r="AE672" s="29"/>
      <c r="AF672" s="29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</row>
    <row r="673" spans="1:91" ht="15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  <c r="AB673" s="29"/>
      <c r="AC673" s="29"/>
      <c r="AD673" s="29"/>
      <c r="AE673" s="29"/>
      <c r="AF673" s="29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</row>
    <row r="674" spans="1:91" ht="15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  <c r="AB674" s="29"/>
      <c r="AC674" s="29"/>
      <c r="AD674" s="29"/>
      <c r="AE674" s="29"/>
      <c r="AF674" s="29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</row>
    <row r="675" spans="1:91" ht="15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  <c r="AB675" s="29"/>
      <c r="AC675" s="29"/>
      <c r="AD675" s="29"/>
      <c r="AE675" s="29"/>
      <c r="AF675" s="29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</row>
    <row r="676" spans="1:91" ht="15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  <c r="AB676" s="29"/>
      <c r="AC676" s="29"/>
      <c r="AD676" s="29"/>
      <c r="AE676" s="29"/>
      <c r="AF676" s="29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</row>
    <row r="677" spans="1:91" ht="15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  <c r="AB677" s="29"/>
      <c r="AC677" s="29"/>
      <c r="AD677" s="29"/>
      <c r="AE677" s="29"/>
      <c r="AF677" s="29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</row>
    <row r="678" spans="1:91" ht="15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  <c r="AB678" s="29"/>
      <c r="AC678" s="29"/>
      <c r="AD678" s="29"/>
      <c r="AE678" s="29"/>
      <c r="AF678" s="29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</row>
    <row r="679" spans="1:91" ht="15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  <c r="AB679" s="29"/>
      <c r="AC679" s="29"/>
      <c r="AD679" s="29"/>
      <c r="AE679" s="29"/>
      <c r="AF679" s="29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</row>
    <row r="680" spans="1:91" ht="15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  <c r="AB680" s="29"/>
      <c r="AC680" s="29"/>
      <c r="AD680" s="29"/>
      <c r="AE680" s="29"/>
      <c r="AF680" s="29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</row>
    <row r="681" spans="1:91" ht="15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  <c r="AB681" s="29"/>
      <c r="AC681" s="29"/>
      <c r="AD681" s="29"/>
      <c r="AE681" s="29"/>
      <c r="AF681" s="29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</row>
    <row r="682" spans="1:91" ht="15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  <c r="AB682" s="29"/>
      <c r="AC682" s="29"/>
      <c r="AD682" s="29"/>
      <c r="AE682" s="29"/>
      <c r="AF682" s="29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</row>
    <row r="683" spans="1:91" ht="15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  <c r="AB683" s="29"/>
      <c r="AC683" s="29"/>
      <c r="AD683" s="29"/>
      <c r="AE683" s="29"/>
      <c r="AF683" s="29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</row>
    <row r="684" spans="1:91" ht="15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  <c r="AB684" s="29"/>
      <c r="AC684" s="29"/>
      <c r="AD684" s="29"/>
      <c r="AE684" s="29"/>
      <c r="AF684" s="29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</row>
    <row r="685" spans="1:91" ht="15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  <c r="AB685" s="29"/>
      <c r="AC685" s="29"/>
      <c r="AD685" s="29"/>
      <c r="AE685" s="29"/>
      <c r="AF685" s="29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</row>
    <row r="686" spans="1:91" ht="15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  <c r="AB686" s="29"/>
      <c r="AC686" s="29"/>
      <c r="AD686" s="29"/>
      <c r="AE686" s="29"/>
      <c r="AF686" s="29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  <c r="CK686" s="2"/>
      <c r="CL686" s="2"/>
      <c r="CM686" s="2"/>
    </row>
    <row r="687" spans="1:91" ht="15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  <c r="AB687" s="29"/>
      <c r="AC687" s="29"/>
      <c r="AD687" s="29"/>
      <c r="AE687" s="29"/>
      <c r="AF687" s="29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  <c r="CK687" s="2"/>
      <c r="CL687" s="2"/>
      <c r="CM687" s="2"/>
    </row>
    <row r="688" spans="1:91" ht="15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  <c r="AB688" s="29"/>
      <c r="AC688" s="29"/>
      <c r="AD688" s="29"/>
      <c r="AE688" s="29"/>
      <c r="AF688" s="29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  <c r="CK688" s="2"/>
      <c r="CL688" s="2"/>
      <c r="CM688" s="2"/>
    </row>
    <row r="689" spans="1:91" ht="15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  <c r="AB689" s="29"/>
      <c r="AC689" s="29"/>
      <c r="AD689" s="29"/>
      <c r="AE689" s="29"/>
      <c r="AF689" s="29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  <c r="CK689" s="2"/>
      <c r="CL689" s="2"/>
      <c r="CM689" s="2"/>
    </row>
    <row r="690" spans="1:91" ht="15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  <c r="AB690" s="29"/>
      <c r="AC690" s="29"/>
      <c r="AD690" s="29"/>
      <c r="AE690" s="29"/>
      <c r="AF690" s="29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</row>
    <row r="691" spans="1:91" ht="15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  <c r="AB691" s="29"/>
      <c r="AC691" s="29"/>
      <c r="AD691" s="29"/>
      <c r="AE691" s="29"/>
      <c r="AF691" s="29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</row>
    <row r="692" spans="1:91" ht="15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  <c r="AB692" s="29"/>
      <c r="AC692" s="29"/>
      <c r="AD692" s="29"/>
      <c r="AE692" s="29"/>
      <c r="AF692" s="29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</row>
    <row r="693" spans="1:91" ht="15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  <c r="AB693" s="29"/>
      <c r="AC693" s="29"/>
      <c r="AD693" s="29"/>
      <c r="AE693" s="29"/>
      <c r="AF693" s="29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</row>
    <row r="694" spans="1:91" ht="15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  <c r="AB694" s="29"/>
      <c r="AC694" s="29"/>
      <c r="AD694" s="29"/>
      <c r="AE694" s="29"/>
      <c r="AF694" s="29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</row>
    <row r="695" spans="1:91" ht="15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  <c r="AB695" s="29"/>
      <c r="AC695" s="29"/>
      <c r="AD695" s="29"/>
      <c r="AE695" s="29"/>
      <c r="AF695" s="29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</row>
    <row r="696" spans="1:91" ht="15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  <c r="AB696" s="29"/>
      <c r="AC696" s="29"/>
      <c r="AD696" s="29"/>
      <c r="AE696" s="29"/>
      <c r="AF696" s="29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</row>
    <row r="697" spans="1:91" ht="15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  <c r="AB697" s="29"/>
      <c r="AC697" s="29"/>
      <c r="AD697" s="29"/>
      <c r="AE697" s="29"/>
      <c r="AF697" s="29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</row>
    <row r="698" spans="1:91" ht="15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  <c r="AB698" s="29"/>
      <c r="AC698" s="29"/>
      <c r="AD698" s="29"/>
      <c r="AE698" s="29"/>
      <c r="AF698" s="29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</row>
    <row r="699" spans="1:91" ht="15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  <c r="AB699" s="29"/>
      <c r="AC699" s="29"/>
      <c r="AD699" s="29"/>
      <c r="AE699" s="29"/>
      <c r="AF699" s="29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</row>
    <row r="700" spans="1:91" ht="15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  <c r="AB700" s="29"/>
      <c r="AC700" s="29"/>
      <c r="AD700" s="29"/>
      <c r="AE700" s="29"/>
      <c r="AF700" s="29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</row>
    <row r="701" spans="1:91" ht="15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  <c r="AB701" s="29"/>
      <c r="AC701" s="29"/>
      <c r="AD701" s="29"/>
      <c r="AE701" s="29"/>
      <c r="AF701" s="29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</row>
    <row r="702" spans="1:91" ht="15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  <c r="AB702" s="29"/>
      <c r="AC702" s="29"/>
      <c r="AD702" s="29"/>
      <c r="AE702" s="29"/>
      <c r="AF702" s="29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</row>
    <row r="703" spans="1:91" ht="15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  <c r="AB703" s="29"/>
      <c r="AC703" s="29"/>
      <c r="AD703" s="29"/>
      <c r="AE703" s="29"/>
      <c r="AF703" s="29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</row>
    <row r="704" spans="1:91" ht="15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  <c r="AB704" s="29"/>
      <c r="AC704" s="29"/>
      <c r="AD704" s="29"/>
      <c r="AE704" s="29"/>
      <c r="AF704" s="29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</row>
    <row r="705" spans="1:91" ht="15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  <c r="AB705" s="29"/>
      <c r="AC705" s="29"/>
      <c r="AD705" s="29"/>
      <c r="AE705" s="29"/>
      <c r="AF705" s="29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</row>
    <row r="706" spans="1:91" ht="15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  <c r="AB706" s="29"/>
      <c r="AC706" s="29"/>
      <c r="AD706" s="29"/>
      <c r="AE706" s="29"/>
      <c r="AF706" s="29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</row>
    <row r="707" spans="1:91" ht="15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  <c r="AB707" s="29"/>
      <c r="AC707" s="29"/>
      <c r="AD707" s="29"/>
      <c r="AE707" s="29"/>
      <c r="AF707" s="29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</row>
    <row r="708" spans="1:91" ht="15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  <c r="AB708" s="29"/>
      <c r="AC708" s="29"/>
      <c r="AD708" s="29"/>
      <c r="AE708" s="29"/>
      <c r="AF708" s="29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</row>
    <row r="709" spans="1:91" ht="15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  <c r="AB709" s="29"/>
      <c r="AC709" s="29"/>
      <c r="AD709" s="29"/>
      <c r="AE709" s="29"/>
      <c r="AF709" s="29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</row>
    <row r="710" spans="1:91" ht="15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  <c r="AB710" s="29"/>
      <c r="AC710" s="29"/>
      <c r="AD710" s="29"/>
      <c r="AE710" s="29"/>
      <c r="AF710" s="29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  <c r="CK710" s="2"/>
      <c r="CL710" s="2"/>
      <c r="CM710" s="2"/>
    </row>
    <row r="711" spans="1:91" ht="15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  <c r="AB711" s="29"/>
      <c r="AC711" s="29"/>
      <c r="AD711" s="29"/>
      <c r="AE711" s="29"/>
      <c r="AF711" s="29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  <c r="CK711" s="2"/>
      <c r="CL711" s="2"/>
      <c r="CM711" s="2"/>
    </row>
    <row r="712" spans="1:91" ht="15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  <c r="AB712" s="29"/>
      <c r="AC712" s="29"/>
      <c r="AD712" s="29"/>
      <c r="AE712" s="29"/>
      <c r="AF712" s="29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  <c r="CK712" s="2"/>
      <c r="CL712" s="2"/>
      <c r="CM712" s="2"/>
    </row>
    <row r="713" spans="1:91" ht="15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  <c r="AB713" s="29"/>
      <c r="AC713" s="29"/>
      <c r="AD713" s="29"/>
      <c r="AE713" s="29"/>
      <c r="AF713" s="29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  <c r="CK713" s="2"/>
      <c r="CL713" s="2"/>
      <c r="CM713" s="2"/>
    </row>
    <row r="714" spans="1:91" ht="15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  <c r="AB714" s="29"/>
      <c r="AC714" s="29"/>
      <c r="AD714" s="29"/>
      <c r="AE714" s="29"/>
      <c r="AF714" s="29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</row>
    <row r="715" spans="1:91" ht="15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  <c r="AB715" s="29"/>
      <c r="AC715" s="29"/>
      <c r="AD715" s="29"/>
      <c r="AE715" s="29"/>
      <c r="AF715" s="29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</row>
    <row r="716" spans="1:91" ht="15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  <c r="AB716" s="29"/>
      <c r="AC716" s="29"/>
      <c r="AD716" s="29"/>
      <c r="AE716" s="29"/>
      <c r="AF716" s="29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</row>
    <row r="717" spans="1:91" ht="15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  <c r="AB717" s="29"/>
      <c r="AC717" s="29"/>
      <c r="AD717" s="29"/>
      <c r="AE717" s="29"/>
      <c r="AF717" s="29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</row>
    <row r="718" spans="1:91" ht="15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  <c r="AB718" s="29"/>
      <c r="AC718" s="29"/>
      <c r="AD718" s="29"/>
      <c r="AE718" s="29"/>
      <c r="AF718" s="29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</row>
    <row r="719" spans="1:91" ht="15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  <c r="AB719" s="29"/>
      <c r="AC719" s="29"/>
      <c r="AD719" s="29"/>
      <c r="AE719" s="29"/>
      <c r="AF719" s="29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</row>
    <row r="720" spans="1:91" ht="15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  <c r="AB720" s="29"/>
      <c r="AC720" s="29"/>
      <c r="AD720" s="29"/>
      <c r="AE720" s="29"/>
      <c r="AF720" s="29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</row>
    <row r="721" spans="1:91" ht="15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  <c r="AB721" s="29"/>
      <c r="AC721" s="29"/>
      <c r="AD721" s="29"/>
      <c r="AE721" s="29"/>
      <c r="AF721" s="29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</row>
    <row r="722" spans="1:91" ht="15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  <c r="AB722" s="29"/>
      <c r="AC722" s="29"/>
      <c r="AD722" s="29"/>
      <c r="AE722" s="29"/>
      <c r="AF722" s="29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</row>
    <row r="723" spans="1:91" ht="15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  <c r="AB723" s="29"/>
      <c r="AC723" s="29"/>
      <c r="AD723" s="29"/>
      <c r="AE723" s="29"/>
      <c r="AF723" s="29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</row>
    <row r="724" spans="1:91" ht="15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  <c r="AB724" s="29"/>
      <c r="AC724" s="29"/>
      <c r="AD724" s="29"/>
      <c r="AE724" s="29"/>
      <c r="AF724" s="29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</row>
    <row r="725" spans="1:91" ht="15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  <c r="AB725" s="29"/>
      <c r="AC725" s="29"/>
      <c r="AD725" s="29"/>
      <c r="AE725" s="29"/>
      <c r="AF725" s="29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</row>
    <row r="726" spans="1:91" ht="15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  <c r="AB726" s="29"/>
      <c r="AC726" s="29"/>
      <c r="AD726" s="29"/>
      <c r="AE726" s="29"/>
      <c r="AF726" s="29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</row>
    <row r="727" spans="1:91" ht="15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  <c r="AB727" s="29"/>
      <c r="AC727" s="29"/>
      <c r="AD727" s="29"/>
      <c r="AE727" s="29"/>
      <c r="AF727" s="29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</row>
    <row r="728" spans="1:91" ht="15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  <c r="AB728" s="29"/>
      <c r="AC728" s="29"/>
      <c r="AD728" s="29"/>
      <c r="AE728" s="29"/>
      <c r="AF728" s="29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</row>
    <row r="729" spans="1:91" ht="15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  <c r="AB729" s="29"/>
      <c r="AC729" s="29"/>
      <c r="AD729" s="29"/>
      <c r="AE729" s="29"/>
      <c r="AF729" s="29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</row>
    <row r="730" spans="1:91" ht="15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  <c r="AB730" s="29"/>
      <c r="AC730" s="29"/>
      <c r="AD730" s="29"/>
      <c r="AE730" s="29"/>
      <c r="AF730" s="29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</row>
    <row r="731" spans="1:91" ht="15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  <c r="AB731" s="29"/>
      <c r="AC731" s="29"/>
      <c r="AD731" s="29"/>
      <c r="AE731" s="29"/>
      <c r="AF731" s="29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</row>
    <row r="732" spans="1:91" ht="15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  <c r="AB732" s="29"/>
      <c r="AC732" s="29"/>
      <c r="AD732" s="29"/>
      <c r="AE732" s="29"/>
      <c r="AF732" s="29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</row>
    <row r="733" spans="1:91" ht="15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  <c r="AB733" s="29"/>
      <c r="AC733" s="29"/>
      <c r="AD733" s="29"/>
      <c r="AE733" s="29"/>
      <c r="AF733" s="29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</row>
    <row r="734" spans="1:91" ht="15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  <c r="AB734" s="29"/>
      <c r="AC734" s="29"/>
      <c r="AD734" s="29"/>
      <c r="AE734" s="29"/>
      <c r="AF734" s="29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</row>
    <row r="735" spans="1:91" ht="15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  <c r="AB735" s="29"/>
      <c r="AC735" s="29"/>
      <c r="AD735" s="29"/>
      <c r="AE735" s="29"/>
      <c r="AF735" s="29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</row>
    <row r="736" spans="1:91" ht="15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  <c r="AB736" s="29"/>
      <c r="AC736" s="29"/>
      <c r="AD736" s="29"/>
      <c r="AE736" s="29"/>
      <c r="AF736" s="29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</row>
    <row r="737" spans="1:91" ht="15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  <c r="AB737" s="29"/>
      <c r="AC737" s="29"/>
      <c r="AD737" s="29"/>
      <c r="AE737" s="29"/>
      <c r="AF737" s="29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</row>
    <row r="738" spans="1:91" ht="15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  <c r="AB738" s="29"/>
      <c r="AC738" s="29"/>
      <c r="AD738" s="29"/>
      <c r="AE738" s="29"/>
      <c r="AF738" s="29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</row>
    <row r="739" spans="1:91" ht="15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  <c r="AB739" s="29"/>
      <c r="AC739" s="29"/>
      <c r="AD739" s="29"/>
      <c r="AE739" s="29"/>
      <c r="AF739" s="29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</row>
    <row r="740" spans="1:91" ht="15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  <c r="AB740" s="29"/>
      <c r="AC740" s="29"/>
      <c r="AD740" s="29"/>
      <c r="AE740" s="29"/>
      <c r="AF740" s="29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</row>
    <row r="741" spans="1:91" ht="15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  <c r="AB741" s="29"/>
      <c r="AC741" s="29"/>
      <c r="AD741" s="29"/>
      <c r="AE741" s="29"/>
      <c r="AF741" s="29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</row>
    <row r="742" spans="1:91" ht="15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  <c r="AB742" s="29"/>
      <c r="AC742" s="29"/>
      <c r="AD742" s="29"/>
      <c r="AE742" s="29"/>
      <c r="AF742" s="29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</row>
    <row r="743" spans="1:91" ht="15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  <c r="AB743" s="29"/>
      <c r="AC743" s="29"/>
      <c r="AD743" s="29"/>
      <c r="AE743" s="29"/>
      <c r="AF743" s="29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</row>
    <row r="744" spans="1:91" ht="15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  <c r="AB744" s="29"/>
      <c r="AC744" s="29"/>
      <c r="AD744" s="29"/>
      <c r="AE744" s="29"/>
      <c r="AF744" s="29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</row>
    <row r="745" spans="1:91" ht="15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  <c r="AB745" s="29"/>
      <c r="AC745" s="29"/>
      <c r="AD745" s="29"/>
      <c r="AE745" s="29"/>
      <c r="AF745" s="29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</row>
    <row r="746" spans="1:91" ht="15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  <c r="AB746" s="29"/>
      <c r="AC746" s="29"/>
      <c r="AD746" s="29"/>
      <c r="AE746" s="29"/>
      <c r="AF746" s="29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</row>
    <row r="747" spans="1:91" ht="15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  <c r="AB747" s="29"/>
      <c r="AC747" s="29"/>
      <c r="AD747" s="29"/>
      <c r="AE747" s="29"/>
      <c r="AF747" s="29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</row>
    <row r="748" spans="1:91" ht="15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  <c r="AB748" s="29"/>
      <c r="AC748" s="29"/>
      <c r="AD748" s="29"/>
      <c r="AE748" s="29"/>
      <c r="AF748" s="29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</row>
    <row r="749" spans="1:91" ht="15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  <c r="AB749" s="29"/>
      <c r="AC749" s="29"/>
      <c r="AD749" s="29"/>
      <c r="AE749" s="29"/>
      <c r="AF749" s="29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</row>
    <row r="750" spans="1:91" ht="15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  <c r="AB750" s="29"/>
      <c r="AC750" s="29"/>
      <c r="AD750" s="29"/>
      <c r="AE750" s="29"/>
      <c r="AF750" s="29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</row>
    <row r="751" spans="1:91" ht="15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  <c r="AB751" s="29"/>
      <c r="AC751" s="29"/>
      <c r="AD751" s="29"/>
      <c r="AE751" s="29"/>
      <c r="AF751" s="29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</row>
    <row r="752" spans="1:91" ht="15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  <c r="AB752" s="29"/>
      <c r="AC752" s="29"/>
      <c r="AD752" s="29"/>
      <c r="AE752" s="29"/>
      <c r="AF752" s="29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</row>
    <row r="753" spans="1:91" ht="15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  <c r="AB753" s="29"/>
      <c r="AC753" s="29"/>
      <c r="AD753" s="29"/>
      <c r="AE753" s="29"/>
      <c r="AF753" s="29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</row>
    <row r="754" spans="1:91" ht="15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  <c r="AB754" s="29"/>
      <c r="AC754" s="29"/>
      <c r="AD754" s="29"/>
      <c r="AE754" s="29"/>
      <c r="AF754" s="29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</row>
    <row r="755" spans="1:91" ht="15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  <c r="AB755" s="29"/>
      <c r="AC755" s="29"/>
      <c r="AD755" s="29"/>
      <c r="AE755" s="29"/>
      <c r="AF755" s="29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</row>
    <row r="756" spans="1:91" ht="15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  <c r="AB756" s="29"/>
      <c r="AC756" s="29"/>
      <c r="AD756" s="29"/>
      <c r="AE756" s="29"/>
      <c r="AF756" s="29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</row>
    <row r="757" spans="1:91" ht="15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  <c r="AB757" s="29"/>
      <c r="AC757" s="29"/>
      <c r="AD757" s="29"/>
      <c r="AE757" s="29"/>
      <c r="AF757" s="29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</row>
    <row r="758" spans="1:91" ht="15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  <c r="AB758" s="29"/>
      <c r="AC758" s="29"/>
      <c r="AD758" s="29"/>
      <c r="AE758" s="29"/>
      <c r="AF758" s="29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</row>
    <row r="759" spans="1:91" ht="15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  <c r="AB759" s="29"/>
      <c r="AC759" s="29"/>
      <c r="AD759" s="29"/>
      <c r="AE759" s="29"/>
      <c r="AF759" s="29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</row>
    <row r="760" spans="1:91" ht="15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  <c r="AB760" s="29"/>
      <c r="AC760" s="29"/>
      <c r="AD760" s="29"/>
      <c r="AE760" s="29"/>
      <c r="AF760" s="29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</row>
    <row r="761" spans="1:91" ht="15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  <c r="AB761" s="29"/>
      <c r="AC761" s="29"/>
      <c r="AD761" s="29"/>
      <c r="AE761" s="29"/>
      <c r="AF761" s="29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</row>
    <row r="762" spans="1:91" ht="15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  <c r="AB762" s="29"/>
      <c r="AC762" s="29"/>
      <c r="AD762" s="29"/>
      <c r="AE762" s="29"/>
      <c r="AF762" s="29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</row>
    <row r="763" spans="1:91" ht="15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  <c r="AB763" s="29"/>
      <c r="AC763" s="29"/>
      <c r="AD763" s="29"/>
      <c r="AE763" s="29"/>
      <c r="AF763" s="29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</row>
    <row r="764" spans="1:91" ht="15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  <c r="AB764" s="29"/>
      <c r="AC764" s="29"/>
      <c r="AD764" s="29"/>
      <c r="AE764" s="29"/>
      <c r="AF764" s="29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</row>
    <row r="765" spans="1:91" ht="15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  <c r="AB765" s="29"/>
      <c r="AC765" s="29"/>
      <c r="AD765" s="29"/>
      <c r="AE765" s="29"/>
      <c r="AF765" s="29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</row>
    <row r="766" spans="1:91" ht="15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  <c r="AB766" s="29"/>
      <c r="AC766" s="29"/>
      <c r="AD766" s="29"/>
      <c r="AE766" s="29"/>
      <c r="AF766" s="29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</row>
    <row r="767" spans="1:91" ht="15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  <c r="AB767" s="29"/>
      <c r="AC767" s="29"/>
      <c r="AD767" s="29"/>
      <c r="AE767" s="29"/>
      <c r="AF767" s="29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</row>
    <row r="768" spans="1:91" ht="15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  <c r="AB768" s="29"/>
      <c r="AC768" s="29"/>
      <c r="AD768" s="29"/>
      <c r="AE768" s="29"/>
      <c r="AF768" s="29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</row>
    <row r="769" spans="1:91" ht="15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  <c r="AB769" s="29"/>
      <c r="AC769" s="29"/>
      <c r="AD769" s="29"/>
      <c r="AE769" s="29"/>
      <c r="AF769" s="29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</row>
    <row r="770" spans="1:91" ht="15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  <c r="AB770" s="29"/>
      <c r="AC770" s="29"/>
      <c r="AD770" s="29"/>
      <c r="AE770" s="29"/>
      <c r="AF770" s="29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</row>
    <row r="771" spans="1:91" ht="15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  <c r="AB771" s="29"/>
      <c r="AC771" s="29"/>
      <c r="AD771" s="29"/>
      <c r="AE771" s="29"/>
      <c r="AF771" s="29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</row>
    <row r="772" spans="1:91" ht="15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  <c r="AB772" s="29"/>
      <c r="AC772" s="29"/>
      <c r="AD772" s="29"/>
      <c r="AE772" s="29"/>
      <c r="AF772" s="29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</row>
    <row r="773" spans="1:91" ht="15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  <c r="AB773" s="29"/>
      <c r="AC773" s="29"/>
      <c r="AD773" s="29"/>
      <c r="AE773" s="29"/>
      <c r="AF773" s="29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</row>
    <row r="774" spans="1:91" ht="15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  <c r="AB774" s="29"/>
      <c r="AC774" s="29"/>
      <c r="AD774" s="29"/>
      <c r="AE774" s="29"/>
      <c r="AF774" s="29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</row>
    <row r="775" spans="1:91" ht="15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  <c r="AB775" s="29"/>
      <c r="AC775" s="29"/>
      <c r="AD775" s="29"/>
      <c r="AE775" s="29"/>
      <c r="AF775" s="29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</row>
    <row r="776" spans="1:91" ht="15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  <c r="AB776" s="29"/>
      <c r="AC776" s="29"/>
      <c r="AD776" s="29"/>
      <c r="AE776" s="29"/>
      <c r="AF776" s="29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</row>
    <row r="777" spans="1:91" ht="15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  <c r="AB777" s="29"/>
      <c r="AC777" s="29"/>
      <c r="AD777" s="29"/>
      <c r="AE777" s="29"/>
      <c r="AF777" s="29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</row>
    <row r="778" spans="1:91" ht="15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  <c r="AB778" s="29"/>
      <c r="AC778" s="29"/>
      <c r="AD778" s="29"/>
      <c r="AE778" s="29"/>
      <c r="AF778" s="29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</row>
    <row r="779" spans="1:91" ht="15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  <c r="AB779" s="29"/>
      <c r="AC779" s="29"/>
      <c r="AD779" s="29"/>
      <c r="AE779" s="29"/>
      <c r="AF779" s="29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</row>
    <row r="780" spans="1:91" ht="15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  <c r="AB780" s="29"/>
      <c r="AC780" s="29"/>
      <c r="AD780" s="29"/>
      <c r="AE780" s="29"/>
      <c r="AF780" s="29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</row>
    <row r="781" spans="1:91" ht="15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  <c r="AB781" s="29"/>
      <c r="AC781" s="29"/>
      <c r="AD781" s="29"/>
      <c r="AE781" s="29"/>
      <c r="AF781" s="29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</row>
    <row r="782" spans="1:91" ht="15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  <c r="AB782" s="29"/>
      <c r="AC782" s="29"/>
      <c r="AD782" s="29"/>
      <c r="AE782" s="29"/>
      <c r="AF782" s="29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</row>
    <row r="783" spans="1:91" ht="15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  <c r="AB783" s="29"/>
      <c r="AC783" s="29"/>
      <c r="AD783" s="29"/>
      <c r="AE783" s="29"/>
      <c r="AF783" s="29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</row>
    <row r="784" spans="1:91" ht="15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  <c r="AB784" s="29"/>
      <c r="AC784" s="29"/>
      <c r="AD784" s="29"/>
      <c r="AE784" s="29"/>
      <c r="AF784" s="29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</row>
    <row r="785" spans="1:91" ht="15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  <c r="AB785" s="29"/>
      <c r="AC785" s="29"/>
      <c r="AD785" s="29"/>
      <c r="AE785" s="29"/>
      <c r="AF785" s="29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</row>
    <row r="786" spans="1:91" ht="15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  <c r="AB786" s="29"/>
      <c r="AC786" s="29"/>
      <c r="AD786" s="29"/>
      <c r="AE786" s="29"/>
      <c r="AF786" s="29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</row>
    <row r="787" spans="1:91" ht="15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  <c r="AB787" s="29"/>
      <c r="AC787" s="29"/>
      <c r="AD787" s="29"/>
      <c r="AE787" s="29"/>
      <c r="AF787" s="29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</row>
    <row r="788" spans="1:91" ht="15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  <c r="AB788" s="29"/>
      <c r="AC788" s="29"/>
      <c r="AD788" s="29"/>
      <c r="AE788" s="29"/>
      <c r="AF788" s="29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</row>
    <row r="789" spans="1:91" ht="15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  <c r="AB789" s="29"/>
      <c r="AC789" s="29"/>
      <c r="AD789" s="29"/>
      <c r="AE789" s="29"/>
      <c r="AF789" s="29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</row>
    <row r="790" spans="1:91" ht="15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  <c r="AB790" s="29"/>
      <c r="AC790" s="29"/>
      <c r="AD790" s="29"/>
      <c r="AE790" s="29"/>
      <c r="AF790" s="29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</row>
    <row r="791" spans="1:91" ht="15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  <c r="AB791" s="29"/>
      <c r="AC791" s="29"/>
      <c r="AD791" s="29"/>
      <c r="AE791" s="29"/>
      <c r="AF791" s="29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</row>
    <row r="792" spans="1:91" ht="15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  <c r="AB792" s="29"/>
      <c r="AC792" s="29"/>
      <c r="AD792" s="29"/>
      <c r="AE792" s="29"/>
      <c r="AF792" s="29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</row>
    <row r="793" spans="1:91" ht="15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  <c r="AB793" s="29"/>
      <c r="AC793" s="29"/>
      <c r="AD793" s="29"/>
      <c r="AE793" s="29"/>
      <c r="AF793" s="29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</row>
    <row r="794" spans="1:91" ht="15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  <c r="AB794" s="29"/>
      <c r="AC794" s="29"/>
      <c r="AD794" s="29"/>
      <c r="AE794" s="29"/>
      <c r="AF794" s="29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</row>
    <row r="795" spans="1:91" ht="15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  <c r="AB795" s="29"/>
      <c r="AC795" s="29"/>
      <c r="AD795" s="29"/>
      <c r="AE795" s="29"/>
      <c r="AF795" s="29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</row>
    <row r="796" spans="1:91" ht="15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  <c r="AB796" s="29"/>
      <c r="AC796" s="29"/>
      <c r="AD796" s="29"/>
      <c r="AE796" s="29"/>
      <c r="AF796" s="29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</row>
    <row r="797" spans="1:91" ht="15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  <c r="AB797" s="29"/>
      <c r="AC797" s="29"/>
      <c r="AD797" s="29"/>
      <c r="AE797" s="29"/>
      <c r="AF797" s="29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</row>
    <row r="798" spans="1:91" ht="15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  <c r="AB798" s="29"/>
      <c r="AC798" s="29"/>
      <c r="AD798" s="29"/>
      <c r="AE798" s="29"/>
      <c r="AF798" s="29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</row>
    <row r="799" spans="1:91" ht="15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  <c r="AB799" s="29"/>
      <c r="AC799" s="29"/>
      <c r="AD799" s="29"/>
      <c r="AE799" s="29"/>
      <c r="AF799" s="29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</row>
    <row r="800" spans="1:91" ht="15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  <c r="AB800" s="29"/>
      <c r="AC800" s="29"/>
      <c r="AD800" s="29"/>
      <c r="AE800" s="29"/>
      <c r="AF800" s="29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</row>
    <row r="801" spans="1:91" ht="15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  <c r="AB801" s="29"/>
      <c r="AC801" s="29"/>
      <c r="AD801" s="29"/>
      <c r="AE801" s="29"/>
      <c r="AF801" s="29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</row>
    <row r="802" spans="1:91" ht="15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  <c r="AB802" s="29"/>
      <c r="AC802" s="29"/>
      <c r="AD802" s="29"/>
      <c r="AE802" s="29"/>
      <c r="AF802" s="29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</row>
    <row r="803" spans="1:91" ht="15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  <c r="AB803" s="29"/>
      <c r="AC803" s="29"/>
      <c r="AD803" s="29"/>
      <c r="AE803" s="29"/>
      <c r="AF803" s="29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</row>
    <row r="804" spans="1:91" ht="15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  <c r="AB804" s="29"/>
      <c r="AC804" s="29"/>
      <c r="AD804" s="29"/>
      <c r="AE804" s="29"/>
      <c r="AF804" s="29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</row>
    <row r="805" spans="1:91" ht="15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  <c r="AB805" s="29"/>
      <c r="AC805" s="29"/>
      <c r="AD805" s="29"/>
      <c r="AE805" s="29"/>
      <c r="AF805" s="29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</row>
    <row r="806" spans="1:91" ht="15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  <c r="AB806" s="29"/>
      <c r="AC806" s="29"/>
      <c r="AD806" s="29"/>
      <c r="AE806" s="29"/>
      <c r="AF806" s="29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</row>
    <row r="807" spans="1:91" ht="15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  <c r="AB807" s="29"/>
      <c r="AC807" s="29"/>
      <c r="AD807" s="29"/>
      <c r="AE807" s="29"/>
      <c r="AF807" s="29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</row>
    <row r="808" spans="1:91" ht="15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  <c r="AB808" s="29"/>
      <c r="AC808" s="29"/>
      <c r="AD808" s="29"/>
      <c r="AE808" s="29"/>
      <c r="AF808" s="29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</row>
    <row r="809" spans="1:91" ht="15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  <c r="AB809" s="29"/>
      <c r="AC809" s="29"/>
      <c r="AD809" s="29"/>
      <c r="AE809" s="29"/>
      <c r="AF809" s="29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</row>
    <row r="810" spans="1:91" ht="15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  <c r="AB810" s="29"/>
      <c r="AC810" s="29"/>
      <c r="AD810" s="29"/>
      <c r="AE810" s="29"/>
      <c r="AF810" s="29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</row>
    <row r="811" spans="1:91" ht="15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  <c r="AB811" s="29"/>
      <c r="AC811" s="29"/>
      <c r="AD811" s="29"/>
      <c r="AE811" s="29"/>
      <c r="AF811" s="29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</row>
    <row r="812" spans="1:91" ht="15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  <c r="AB812" s="29"/>
      <c r="AC812" s="29"/>
      <c r="AD812" s="29"/>
      <c r="AE812" s="29"/>
      <c r="AF812" s="29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</row>
    <row r="813" spans="1:91" ht="15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  <c r="AA813" s="29"/>
      <c r="AB813" s="29"/>
      <c r="AC813" s="29"/>
      <c r="AD813" s="29"/>
      <c r="AE813" s="29"/>
      <c r="AF813" s="29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</row>
    <row r="814" spans="1:91" ht="15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  <c r="AB814" s="29"/>
      <c r="AC814" s="29"/>
      <c r="AD814" s="29"/>
      <c r="AE814" s="29"/>
      <c r="AF814" s="29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</row>
    <row r="815" spans="1:91" ht="15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  <c r="AB815" s="29"/>
      <c r="AC815" s="29"/>
      <c r="AD815" s="29"/>
      <c r="AE815" s="29"/>
      <c r="AF815" s="29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</row>
    <row r="816" spans="1:91" ht="15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  <c r="AB816" s="29"/>
      <c r="AC816" s="29"/>
      <c r="AD816" s="29"/>
      <c r="AE816" s="29"/>
      <c r="AF816" s="29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</row>
    <row r="817" spans="1:91" ht="15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  <c r="AB817" s="29"/>
      <c r="AC817" s="29"/>
      <c r="AD817" s="29"/>
      <c r="AE817" s="29"/>
      <c r="AF817" s="29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</row>
    <row r="818" spans="1:91" ht="15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  <c r="AB818" s="29"/>
      <c r="AC818" s="29"/>
      <c r="AD818" s="29"/>
      <c r="AE818" s="29"/>
      <c r="AF818" s="29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</row>
    <row r="819" spans="1:91" ht="15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  <c r="AB819" s="29"/>
      <c r="AC819" s="29"/>
      <c r="AD819" s="29"/>
      <c r="AE819" s="29"/>
      <c r="AF819" s="29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</row>
    <row r="820" spans="1:91" ht="15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  <c r="AB820" s="29"/>
      <c r="AC820" s="29"/>
      <c r="AD820" s="29"/>
      <c r="AE820" s="29"/>
      <c r="AF820" s="29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</row>
    <row r="821" spans="1:91" ht="15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  <c r="AB821" s="29"/>
      <c r="AC821" s="29"/>
      <c r="AD821" s="29"/>
      <c r="AE821" s="29"/>
      <c r="AF821" s="29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</row>
    <row r="822" spans="1:91" ht="15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  <c r="AB822" s="29"/>
      <c r="AC822" s="29"/>
      <c r="AD822" s="29"/>
      <c r="AE822" s="29"/>
      <c r="AF822" s="29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</row>
    <row r="823" spans="1:91" ht="15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  <c r="AB823" s="29"/>
      <c r="AC823" s="29"/>
      <c r="AD823" s="29"/>
      <c r="AE823" s="29"/>
      <c r="AF823" s="29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</row>
    <row r="824" spans="1:91" ht="15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  <c r="AB824" s="29"/>
      <c r="AC824" s="29"/>
      <c r="AD824" s="29"/>
      <c r="AE824" s="29"/>
      <c r="AF824" s="29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</row>
    <row r="825" spans="1:91" ht="15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  <c r="AA825" s="29"/>
      <c r="AB825" s="29"/>
      <c r="AC825" s="29"/>
      <c r="AD825" s="29"/>
      <c r="AE825" s="29"/>
      <c r="AF825" s="29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</row>
    <row r="826" spans="1:91" ht="15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  <c r="AB826" s="29"/>
      <c r="AC826" s="29"/>
      <c r="AD826" s="29"/>
      <c r="AE826" s="29"/>
      <c r="AF826" s="29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</row>
    <row r="827" spans="1:91" ht="15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  <c r="AA827" s="29"/>
      <c r="AB827" s="29"/>
      <c r="AC827" s="29"/>
      <c r="AD827" s="29"/>
      <c r="AE827" s="29"/>
      <c r="AF827" s="29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</row>
    <row r="828" spans="1:91" ht="15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  <c r="AB828" s="29"/>
      <c r="AC828" s="29"/>
      <c r="AD828" s="29"/>
      <c r="AE828" s="29"/>
      <c r="AF828" s="29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</row>
    <row r="829" spans="1:91" ht="15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  <c r="AB829" s="29"/>
      <c r="AC829" s="29"/>
      <c r="AD829" s="29"/>
      <c r="AE829" s="29"/>
      <c r="AF829" s="29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</row>
    <row r="830" spans="1:91" ht="15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  <c r="AB830" s="29"/>
      <c r="AC830" s="29"/>
      <c r="AD830" s="29"/>
      <c r="AE830" s="29"/>
      <c r="AF830" s="29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</row>
    <row r="831" spans="1:91" ht="15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  <c r="AA831" s="29"/>
      <c r="AB831" s="29"/>
      <c r="AC831" s="29"/>
      <c r="AD831" s="29"/>
      <c r="AE831" s="29"/>
      <c r="AF831" s="29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</row>
    <row r="832" spans="1:91" ht="15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  <c r="AB832" s="29"/>
      <c r="AC832" s="29"/>
      <c r="AD832" s="29"/>
      <c r="AE832" s="29"/>
      <c r="AF832" s="29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</row>
    <row r="833" spans="1:91" ht="15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  <c r="AA833" s="29"/>
      <c r="AB833" s="29"/>
      <c r="AC833" s="29"/>
      <c r="AD833" s="29"/>
      <c r="AE833" s="29"/>
      <c r="AF833" s="29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</row>
    <row r="834" spans="1:91" ht="15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  <c r="AB834" s="29"/>
      <c r="AC834" s="29"/>
      <c r="AD834" s="29"/>
      <c r="AE834" s="29"/>
      <c r="AF834" s="29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</row>
    <row r="835" spans="1:91" ht="15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  <c r="AA835" s="29"/>
      <c r="AB835" s="29"/>
      <c r="AC835" s="29"/>
      <c r="AD835" s="29"/>
      <c r="AE835" s="29"/>
      <c r="AF835" s="29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</row>
    <row r="836" spans="1:91" ht="15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  <c r="AB836" s="29"/>
      <c r="AC836" s="29"/>
      <c r="AD836" s="29"/>
      <c r="AE836" s="29"/>
      <c r="AF836" s="29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</row>
    <row r="837" spans="1:91" ht="15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  <c r="AA837" s="29"/>
      <c r="AB837" s="29"/>
      <c r="AC837" s="29"/>
      <c r="AD837" s="29"/>
      <c r="AE837" s="29"/>
      <c r="AF837" s="29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</row>
    <row r="838" spans="1:91" ht="15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  <c r="AB838" s="29"/>
      <c r="AC838" s="29"/>
      <c r="AD838" s="29"/>
      <c r="AE838" s="29"/>
      <c r="AF838" s="29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</row>
    <row r="839" spans="1:91" ht="15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  <c r="AA839" s="29"/>
      <c r="AB839" s="29"/>
      <c r="AC839" s="29"/>
      <c r="AD839" s="29"/>
      <c r="AE839" s="29"/>
      <c r="AF839" s="29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</row>
    <row r="840" spans="1:91" ht="15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  <c r="AB840" s="29"/>
      <c r="AC840" s="29"/>
      <c r="AD840" s="29"/>
      <c r="AE840" s="29"/>
      <c r="AF840" s="29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</row>
    <row r="841" spans="1:91" ht="15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  <c r="AB841" s="29"/>
      <c r="AC841" s="29"/>
      <c r="AD841" s="29"/>
      <c r="AE841" s="29"/>
      <c r="AF841" s="29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</row>
    <row r="842" spans="1:91" ht="15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  <c r="AB842" s="29"/>
      <c r="AC842" s="29"/>
      <c r="AD842" s="29"/>
      <c r="AE842" s="29"/>
      <c r="AF842" s="29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</row>
    <row r="843" spans="1:91" ht="15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  <c r="AA843" s="29"/>
      <c r="AB843" s="29"/>
      <c r="AC843" s="29"/>
      <c r="AD843" s="29"/>
      <c r="AE843" s="29"/>
      <c r="AF843" s="29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</row>
    <row r="844" spans="1:91" ht="15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  <c r="AB844" s="29"/>
      <c r="AC844" s="29"/>
      <c r="AD844" s="29"/>
      <c r="AE844" s="29"/>
      <c r="AF844" s="29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</row>
    <row r="845" spans="1:91" ht="15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  <c r="AA845" s="29"/>
      <c r="AB845" s="29"/>
      <c r="AC845" s="29"/>
      <c r="AD845" s="29"/>
      <c r="AE845" s="29"/>
      <c r="AF845" s="29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</row>
    <row r="846" spans="1:91" ht="15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  <c r="AB846" s="29"/>
      <c r="AC846" s="29"/>
      <c r="AD846" s="29"/>
      <c r="AE846" s="29"/>
      <c r="AF846" s="29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</row>
    <row r="847" spans="1:91" ht="15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29"/>
      <c r="AB847" s="29"/>
      <c r="AC847" s="29"/>
      <c r="AD847" s="29"/>
      <c r="AE847" s="29"/>
      <c r="AF847" s="29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</row>
    <row r="848" spans="1:91" ht="15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  <c r="AB848" s="29"/>
      <c r="AC848" s="29"/>
      <c r="AD848" s="29"/>
      <c r="AE848" s="29"/>
      <c r="AF848" s="29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</row>
    <row r="849" spans="1:91" ht="15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  <c r="AB849" s="29"/>
      <c r="AC849" s="29"/>
      <c r="AD849" s="29"/>
      <c r="AE849" s="29"/>
      <c r="AF849" s="29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</row>
    <row r="850" spans="1:91" ht="15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  <c r="AB850" s="29"/>
      <c r="AC850" s="29"/>
      <c r="AD850" s="29"/>
      <c r="AE850" s="29"/>
      <c r="AF850" s="29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</row>
    <row r="851" spans="1:91" ht="15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  <c r="AA851" s="29"/>
      <c r="AB851" s="29"/>
      <c r="AC851" s="29"/>
      <c r="AD851" s="29"/>
      <c r="AE851" s="29"/>
      <c r="AF851" s="29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</row>
    <row r="852" spans="1:91" ht="15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  <c r="AB852" s="29"/>
      <c r="AC852" s="29"/>
      <c r="AD852" s="29"/>
      <c r="AE852" s="29"/>
      <c r="AF852" s="29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</row>
    <row r="853" spans="1:91" ht="15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  <c r="AB853" s="29"/>
      <c r="AC853" s="29"/>
      <c r="AD853" s="29"/>
      <c r="AE853" s="29"/>
      <c r="AF853" s="29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</row>
    <row r="854" spans="1:91" ht="15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  <c r="AB854" s="29"/>
      <c r="AC854" s="29"/>
      <c r="AD854" s="29"/>
      <c r="AE854" s="29"/>
      <c r="AF854" s="29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</row>
    <row r="855" spans="1:91" ht="15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29"/>
      <c r="AB855" s="29"/>
      <c r="AC855" s="29"/>
      <c r="AD855" s="29"/>
      <c r="AE855" s="29"/>
      <c r="AF855" s="29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</row>
    <row r="856" spans="1:91" ht="15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  <c r="AB856" s="29"/>
      <c r="AC856" s="29"/>
      <c r="AD856" s="29"/>
      <c r="AE856" s="29"/>
      <c r="AF856" s="29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</row>
    <row r="857" spans="1:91" ht="15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  <c r="AA857" s="29"/>
      <c r="AB857" s="29"/>
      <c r="AC857" s="29"/>
      <c r="AD857" s="29"/>
      <c r="AE857" s="29"/>
      <c r="AF857" s="29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</row>
    <row r="858" spans="1:91" ht="15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  <c r="AB858" s="29"/>
      <c r="AC858" s="29"/>
      <c r="AD858" s="29"/>
      <c r="AE858" s="29"/>
      <c r="AF858" s="29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</row>
    <row r="859" spans="1:91" ht="15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  <c r="AB859" s="29"/>
      <c r="AC859" s="29"/>
      <c r="AD859" s="29"/>
      <c r="AE859" s="29"/>
      <c r="AF859" s="29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</row>
    <row r="860" spans="1:91" ht="15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  <c r="AB860" s="29"/>
      <c r="AC860" s="29"/>
      <c r="AD860" s="29"/>
      <c r="AE860" s="29"/>
      <c r="AF860" s="29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</row>
    <row r="861" spans="1:91" ht="15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  <c r="AA861" s="29"/>
      <c r="AB861" s="29"/>
      <c r="AC861" s="29"/>
      <c r="AD861" s="29"/>
      <c r="AE861" s="29"/>
      <c r="AF861" s="29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</row>
    <row r="862" spans="1:91" ht="15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  <c r="AB862" s="29"/>
      <c r="AC862" s="29"/>
      <c r="AD862" s="29"/>
      <c r="AE862" s="29"/>
      <c r="AF862" s="29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</row>
    <row r="863" spans="1:91" ht="15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  <c r="AB863" s="29"/>
      <c r="AC863" s="29"/>
      <c r="AD863" s="29"/>
      <c r="AE863" s="29"/>
      <c r="AF863" s="29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</row>
    <row r="864" spans="1:91" ht="15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  <c r="AB864" s="29"/>
      <c r="AC864" s="29"/>
      <c r="AD864" s="29"/>
      <c r="AE864" s="29"/>
      <c r="AF864" s="29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</row>
    <row r="865" spans="1:91" ht="15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  <c r="AB865" s="29"/>
      <c r="AC865" s="29"/>
      <c r="AD865" s="29"/>
      <c r="AE865" s="29"/>
      <c r="AF865" s="29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</row>
    <row r="866" spans="1:91" ht="15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  <c r="AB866" s="29"/>
      <c r="AC866" s="29"/>
      <c r="AD866" s="29"/>
      <c r="AE866" s="29"/>
      <c r="AF866" s="29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</row>
    <row r="867" spans="1:91" ht="15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  <c r="AB867" s="29"/>
      <c r="AC867" s="29"/>
      <c r="AD867" s="29"/>
      <c r="AE867" s="29"/>
      <c r="AF867" s="29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</row>
    <row r="868" spans="1:91" ht="15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  <c r="AB868" s="29"/>
      <c r="AC868" s="29"/>
      <c r="AD868" s="29"/>
      <c r="AE868" s="29"/>
      <c r="AF868" s="29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</row>
    <row r="869" spans="1:91" ht="15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29"/>
      <c r="AB869" s="29"/>
      <c r="AC869" s="29"/>
      <c r="AD869" s="29"/>
      <c r="AE869" s="29"/>
      <c r="AF869" s="29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</row>
    <row r="870" spans="1:91" ht="15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  <c r="AB870" s="29"/>
      <c r="AC870" s="29"/>
      <c r="AD870" s="29"/>
      <c r="AE870" s="29"/>
      <c r="AF870" s="29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</row>
    <row r="871" spans="1:91" ht="15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  <c r="AA871" s="29"/>
      <c r="AB871" s="29"/>
      <c r="AC871" s="29"/>
      <c r="AD871" s="29"/>
      <c r="AE871" s="29"/>
      <c r="AF871" s="29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</row>
    <row r="872" spans="1:91" ht="15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  <c r="AB872" s="29"/>
      <c r="AC872" s="29"/>
      <c r="AD872" s="29"/>
      <c r="AE872" s="29"/>
      <c r="AF872" s="29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</row>
    <row r="873" spans="1:91" ht="15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29"/>
      <c r="AB873" s="29"/>
      <c r="AC873" s="29"/>
      <c r="AD873" s="29"/>
      <c r="AE873" s="29"/>
      <c r="AF873" s="29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</row>
    <row r="874" spans="1:91" ht="15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  <c r="AB874" s="29"/>
      <c r="AC874" s="29"/>
      <c r="AD874" s="29"/>
      <c r="AE874" s="29"/>
      <c r="AF874" s="29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</row>
    <row r="875" spans="1:91" ht="15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29"/>
      <c r="AB875" s="29"/>
      <c r="AC875" s="29"/>
      <c r="AD875" s="29"/>
      <c r="AE875" s="29"/>
      <c r="AF875" s="29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</row>
    <row r="876" spans="1:91" ht="15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  <c r="AB876" s="29"/>
      <c r="AC876" s="29"/>
      <c r="AD876" s="29"/>
      <c r="AE876" s="29"/>
      <c r="AF876" s="29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</row>
    <row r="877" spans="1:91" ht="15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29"/>
      <c r="AB877" s="29"/>
      <c r="AC877" s="29"/>
      <c r="AD877" s="29"/>
      <c r="AE877" s="29"/>
      <c r="AF877" s="29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</row>
    <row r="878" spans="1:91" ht="15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  <c r="AB878" s="29"/>
      <c r="AC878" s="29"/>
      <c r="AD878" s="29"/>
      <c r="AE878" s="29"/>
      <c r="AF878" s="29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</row>
    <row r="879" spans="1:91" ht="15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29"/>
      <c r="AB879" s="29"/>
      <c r="AC879" s="29"/>
      <c r="AD879" s="29"/>
      <c r="AE879" s="29"/>
      <c r="AF879" s="29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</row>
    <row r="880" spans="1:91" ht="15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  <c r="AB880" s="29"/>
      <c r="AC880" s="29"/>
      <c r="AD880" s="29"/>
      <c r="AE880" s="29"/>
      <c r="AF880" s="29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</row>
    <row r="881" spans="1:91" ht="15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  <c r="AB881" s="29"/>
      <c r="AC881" s="29"/>
      <c r="AD881" s="29"/>
      <c r="AE881" s="29"/>
      <c r="AF881" s="29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</row>
    <row r="882" spans="1:91" ht="15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  <c r="AB882" s="29"/>
      <c r="AC882" s="29"/>
      <c r="AD882" s="29"/>
      <c r="AE882" s="29"/>
      <c r="AF882" s="29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</row>
    <row r="883" spans="1:91" ht="15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  <c r="AB883" s="29"/>
      <c r="AC883" s="29"/>
      <c r="AD883" s="29"/>
      <c r="AE883" s="29"/>
      <c r="AF883" s="29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</row>
    <row r="884" spans="1:91" ht="15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  <c r="AB884" s="29"/>
      <c r="AC884" s="29"/>
      <c r="AD884" s="29"/>
      <c r="AE884" s="29"/>
      <c r="AF884" s="29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</row>
    <row r="885" spans="1:91" ht="15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  <c r="AB885" s="29"/>
      <c r="AC885" s="29"/>
      <c r="AD885" s="29"/>
      <c r="AE885" s="29"/>
      <c r="AF885" s="29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</row>
    <row r="886" spans="1:91" ht="15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  <c r="AB886" s="29"/>
      <c r="AC886" s="29"/>
      <c r="AD886" s="29"/>
      <c r="AE886" s="29"/>
      <c r="AF886" s="29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</row>
    <row r="887" spans="1:91" ht="15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  <c r="AB887" s="29"/>
      <c r="AC887" s="29"/>
      <c r="AD887" s="29"/>
      <c r="AE887" s="29"/>
      <c r="AF887" s="29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</row>
    <row r="888" spans="1:91" ht="15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  <c r="AB888" s="29"/>
      <c r="AC888" s="29"/>
      <c r="AD888" s="29"/>
      <c r="AE888" s="29"/>
      <c r="AF888" s="29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</row>
    <row r="889" spans="1:91" ht="15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29"/>
      <c r="AB889" s="29"/>
      <c r="AC889" s="29"/>
      <c r="AD889" s="29"/>
      <c r="AE889" s="29"/>
      <c r="AF889" s="29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</row>
    <row r="890" spans="1:91" ht="15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  <c r="AB890" s="29"/>
      <c r="AC890" s="29"/>
      <c r="AD890" s="29"/>
      <c r="AE890" s="29"/>
      <c r="AF890" s="29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</row>
    <row r="891" spans="1:91" ht="15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  <c r="AB891" s="29"/>
      <c r="AC891" s="29"/>
      <c r="AD891" s="29"/>
      <c r="AE891" s="29"/>
      <c r="AF891" s="29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</row>
    <row r="892" spans="1:91" ht="15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  <c r="AB892" s="29"/>
      <c r="AC892" s="29"/>
      <c r="AD892" s="29"/>
      <c r="AE892" s="29"/>
      <c r="AF892" s="29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</row>
    <row r="893" spans="1:91" ht="15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  <c r="AA893" s="29"/>
      <c r="AB893" s="29"/>
      <c r="AC893" s="29"/>
      <c r="AD893" s="29"/>
      <c r="AE893" s="29"/>
      <c r="AF893" s="29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</row>
    <row r="894" spans="1:91" ht="15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  <c r="AB894" s="29"/>
      <c r="AC894" s="29"/>
      <c r="AD894" s="29"/>
      <c r="AE894" s="29"/>
      <c r="AF894" s="29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</row>
    <row r="895" spans="1:91" ht="15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  <c r="AA895" s="29"/>
      <c r="AB895" s="29"/>
      <c r="AC895" s="29"/>
      <c r="AD895" s="29"/>
      <c r="AE895" s="29"/>
      <c r="AF895" s="29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</row>
    <row r="896" spans="1:91" ht="15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  <c r="AB896" s="29"/>
      <c r="AC896" s="29"/>
      <c r="AD896" s="29"/>
      <c r="AE896" s="29"/>
      <c r="AF896" s="29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</row>
    <row r="897" spans="1:91" ht="15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  <c r="AA897" s="29"/>
      <c r="AB897" s="29"/>
      <c r="AC897" s="29"/>
      <c r="AD897" s="29"/>
      <c r="AE897" s="29"/>
      <c r="AF897" s="29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</row>
    <row r="898" spans="1:91" ht="15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  <c r="AB898" s="29"/>
      <c r="AC898" s="29"/>
      <c r="AD898" s="29"/>
      <c r="AE898" s="29"/>
      <c r="AF898" s="29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</row>
    <row r="899" spans="1:91" ht="15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  <c r="AA899" s="29"/>
      <c r="AB899" s="29"/>
      <c r="AC899" s="29"/>
      <c r="AD899" s="29"/>
      <c r="AE899" s="29"/>
      <c r="AF899" s="29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</row>
    <row r="900" spans="1:91" ht="15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  <c r="AB900" s="29"/>
      <c r="AC900" s="29"/>
      <c r="AD900" s="29"/>
      <c r="AE900" s="29"/>
      <c r="AF900" s="29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</row>
    <row r="901" spans="1:91" ht="15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  <c r="AA901" s="29"/>
      <c r="AB901" s="29"/>
      <c r="AC901" s="29"/>
      <c r="AD901" s="29"/>
      <c r="AE901" s="29"/>
      <c r="AF901" s="29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</row>
    <row r="902" spans="1:91" ht="15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29"/>
      <c r="AB902" s="29"/>
      <c r="AC902" s="29"/>
      <c r="AD902" s="29"/>
      <c r="AE902" s="29"/>
      <c r="AF902" s="29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</row>
    <row r="903" spans="1:91" ht="15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  <c r="AA903" s="29"/>
      <c r="AB903" s="29"/>
      <c r="AC903" s="29"/>
      <c r="AD903" s="29"/>
      <c r="AE903" s="29"/>
      <c r="AF903" s="29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</row>
    <row r="904" spans="1:91" ht="15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  <c r="AB904" s="29"/>
      <c r="AC904" s="29"/>
      <c r="AD904" s="29"/>
      <c r="AE904" s="29"/>
      <c r="AF904" s="29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</row>
    <row r="905" spans="1:91" ht="15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  <c r="AA905" s="29"/>
      <c r="AB905" s="29"/>
      <c r="AC905" s="29"/>
      <c r="AD905" s="29"/>
      <c r="AE905" s="29"/>
      <c r="AF905" s="29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</row>
    <row r="906" spans="1:91" ht="15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  <c r="AB906" s="29"/>
      <c r="AC906" s="29"/>
      <c r="AD906" s="29"/>
      <c r="AE906" s="29"/>
      <c r="AF906" s="29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</row>
    <row r="907" spans="1:91" ht="15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  <c r="AA907" s="29"/>
      <c r="AB907" s="29"/>
      <c r="AC907" s="29"/>
      <c r="AD907" s="29"/>
      <c r="AE907" s="29"/>
      <c r="AF907" s="29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</row>
    <row r="908" spans="1:91" ht="15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  <c r="AA908" s="29"/>
      <c r="AB908" s="29"/>
      <c r="AC908" s="29"/>
      <c r="AD908" s="29"/>
      <c r="AE908" s="29"/>
      <c r="AF908" s="29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</row>
    <row r="909" spans="1:91" ht="15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  <c r="AA909" s="29"/>
      <c r="AB909" s="29"/>
      <c r="AC909" s="29"/>
      <c r="AD909" s="29"/>
      <c r="AE909" s="29"/>
      <c r="AF909" s="29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</row>
    <row r="910" spans="1:91" ht="15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  <c r="AA910" s="29"/>
      <c r="AB910" s="29"/>
      <c r="AC910" s="29"/>
      <c r="AD910" s="29"/>
      <c r="AE910" s="29"/>
      <c r="AF910" s="29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</row>
    <row r="911" spans="1:91" ht="15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  <c r="AA911" s="29"/>
      <c r="AB911" s="29"/>
      <c r="AC911" s="29"/>
      <c r="AD911" s="29"/>
      <c r="AE911" s="29"/>
      <c r="AF911" s="29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</row>
    <row r="912" spans="1:91" ht="15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29"/>
      <c r="AB912" s="29"/>
      <c r="AC912" s="29"/>
      <c r="AD912" s="29"/>
      <c r="AE912" s="29"/>
      <c r="AF912" s="29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</row>
    <row r="913" spans="1:91" ht="15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  <c r="AA913" s="29"/>
      <c r="AB913" s="29"/>
      <c r="AC913" s="29"/>
      <c r="AD913" s="29"/>
      <c r="AE913" s="29"/>
      <c r="AF913" s="29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</row>
    <row r="914" spans="1:91" ht="15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29"/>
      <c r="AB914" s="29"/>
      <c r="AC914" s="29"/>
      <c r="AD914" s="29"/>
      <c r="AE914" s="29"/>
      <c r="AF914" s="29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</row>
    <row r="915" spans="1:91" ht="15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  <c r="AA915" s="29"/>
      <c r="AB915" s="29"/>
      <c r="AC915" s="29"/>
      <c r="AD915" s="29"/>
      <c r="AE915" s="29"/>
      <c r="AF915" s="29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</row>
    <row r="916" spans="1:91" ht="15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29"/>
      <c r="AB916" s="29"/>
      <c r="AC916" s="29"/>
      <c r="AD916" s="29"/>
      <c r="AE916" s="29"/>
      <c r="AF916" s="29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</row>
    <row r="917" spans="1:91" ht="15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  <c r="AA917" s="29"/>
      <c r="AB917" s="29"/>
      <c r="AC917" s="29"/>
      <c r="AD917" s="29"/>
      <c r="AE917" s="29"/>
      <c r="AF917" s="29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</row>
    <row r="918" spans="1:91" ht="15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  <c r="AA918" s="29"/>
      <c r="AB918" s="29"/>
      <c r="AC918" s="29"/>
      <c r="AD918" s="29"/>
      <c r="AE918" s="29"/>
      <c r="AF918" s="29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</row>
    <row r="919" spans="1:91" ht="15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  <c r="AA919" s="29"/>
      <c r="AB919" s="29"/>
      <c r="AC919" s="29"/>
      <c r="AD919" s="29"/>
      <c r="AE919" s="29"/>
      <c r="AF919" s="29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</row>
    <row r="920" spans="1:91" ht="15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29"/>
      <c r="AB920" s="29"/>
      <c r="AC920" s="29"/>
      <c r="AD920" s="29"/>
      <c r="AE920" s="29"/>
      <c r="AF920" s="29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</row>
    <row r="921" spans="1:91" ht="15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  <c r="AA921" s="29"/>
      <c r="AB921" s="29"/>
      <c r="AC921" s="29"/>
      <c r="AD921" s="29"/>
      <c r="AE921" s="29"/>
      <c r="AF921" s="29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</row>
    <row r="922" spans="1:91" ht="15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29"/>
      <c r="AB922" s="29"/>
      <c r="AC922" s="29"/>
      <c r="AD922" s="29"/>
      <c r="AE922" s="29"/>
      <c r="AF922" s="29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</row>
    <row r="923" spans="1:91" ht="15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  <c r="AA923" s="29"/>
      <c r="AB923" s="29"/>
      <c r="AC923" s="29"/>
      <c r="AD923" s="29"/>
      <c r="AE923" s="29"/>
      <c r="AF923" s="29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</row>
    <row r="924" spans="1:91" ht="15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  <c r="AA924" s="29"/>
      <c r="AB924" s="29"/>
      <c r="AC924" s="29"/>
      <c r="AD924" s="29"/>
      <c r="AE924" s="29"/>
      <c r="AF924" s="29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</row>
    <row r="925" spans="1:91" ht="15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  <c r="AA925" s="29"/>
      <c r="AB925" s="29"/>
      <c r="AC925" s="29"/>
      <c r="AD925" s="29"/>
      <c r="AE925" s="29"/>
      <c r="AF925" s="29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</row>
    <row r="926" spans="1:91" ht="15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  <c r="AA926" s="29"/>
      <c r="AB926" s="29"/>
      <c r="AC926" s="29"/>
      <c r="AD926" s="29"/>
      <c r="AE926" s="29"/>
      <c r="AF926" s="29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</row>
    <row r="927" spans="1:91" ht="15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  <c r="AA927" s="29"/>
      <c r="AB927" s="29"/>
      <c r="AC927" s="29"/>
      <c r="AD927" s="29"/>
      <c r="AE927" s="29"/>
      <c r="AF927" s="29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</row>
    <row r="928" spans="1:91" ht="15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  <c r="AA928" s="29"/>
      <c r="AB928" s="29"/>
      <c r="AC928" s="29"/>
      <c r="AD928" s="29"/>
      <c r="AE928" s="29"/>
      <c r="AF928" s="29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</row>
    <row r="929" spans="1:91" ht="15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  <c r="AA929" s="29"/>
      <c r="AB929" s="29"/>
      <c r="AC929" s="29"/>
      <c r="AD929" s="29"/>
      <c r="AE929" s="29"/>
      <c r="AF929" s="29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</row>
    <row r="930" spans="1:91" ht="15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  <c r="AA930" s="29"/>
      <c r="AB930" s="29"/>
      <c r="AC930" s="29"/>
      <c r="AD930" s="29"/>
      <c r="AE930" s="29"/>
      <c r="AF930" s="29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</row>
    <row r="931" spans="1:91" ht="15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  <c r="AA931" s="29"/>
      <c r="AB931" s="29"/>
      <c r="AC931" s="29"/>
      <c r="AD931" s="29"/>
      <c r="AE931" s="29"/>
      <c r="AF931" s="29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</row>
    <row r="932" spans="1:91" ht="15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  <c r="AA932" s="29"/>
      <c r="AB932" s="29"/>
      <c r="AC932" s="29"/>
      <c r="AD932" s="29"/>
      <c r="AE932" s="29"/>
      <c r="AF932" s="29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</row>
    <row r="933" spans="1:91" ht="15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  <c r="AA933" s="29"/>
      <c r="AB933" s="29"/>
      <c r="AC933" s="29"/>
      <c r="AD933" s="29"/>
      <c r="AE933" s="29"/>
      <c r="AF933" s="29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</row>
    <row r="934" spans="1:91" ht="15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29"/>
      <c r="AB934" s="29"/>
      <c r="AC934" s="29"/>
      <c r="AD934" s="29"/>
      <c r="AE934" s="29"/>
      <c r="AF934" s="29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</row>
    <row r="935" spans="1:91" ht="15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  <c r="AA935" s="29"/>
      <c r="AB935" s="29"/>
      <c r="AC935" s="29"/>
      <c r="AD935" s="29"/>
      <c r="AE935" s="29"/>
      <c r="AF935" s="29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</row>
    <row r="936" spans="1:91" ht="15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29"/>
      <c r="AB936" s="29"/>
      <c r="AC936" s="29"/>
      <c r="AD936" s="29"/>
      <c r="AE936" s="29"/>
      <c r="AF936" s="29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</row>
    <row r="937" spans="1:91" ht="15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  <c r="AA937" s="29"/>
      <c r="AB937" s="29"/>
      <c r="AC937" s="29"/>
      <c r="AD937" s="29"/>
      <c r="AE937" s="29"/>
      <c r="AF937" s="29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</row>
    <row r="938" spans="1:91" ht="15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  <c r="AA938" s="29"/>
      <c r="AB938" s="29"/>
      <c r="AC938" s="29"/>
      <c r="AD938" s="29"/>
      <c r="AE938" s="29"/>
      <c r="AF938" s="29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</row>
    <row r="939" spans="1:91" ht="15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  <c r="AA939" s="29"/>
      <c r="AB939" s="29"/>
      <c r="AC939" s="29"/>
      <c r="AD939" s="29"/>
      <c r="AE939" s="29"/>
      <c r="AF939" s="29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</row>
    <row r="940" spans="1:91" ht="15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  <c r="AA940" s="29"/>
      <c r="AB940" s="29"/>
      <c r="AC940" s="29"/>
      <c r="AD940" s="29"/>
      <c r="AE940" s="29"/>
      <c r="AF940" s="29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</row>
    <row r="941" spans="1:91" ht="15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  <c r="AA941" s="29"/>
      <c r="AB941" s="29"/>
      <c r="AC941" s="29"/>
      <c r="AD941" s="29"/>
      <c r="AE941" s="29"/>
      <c r="AF941" s="29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</row>
    <row r="942" spans="1:91" ht="15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  <c r="AA942" s="29"/>
      <c r="AB942" s="29"/>
      <c r="AC942" s="29"/>
      <c r="AD942" s="29"/>
      <c r="AE942" s="29"/>
      <c r="AF942" s="29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</row>
    <row r="943" spans="1:91" ht="15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  <c r="AA943" s="29"/>
      <c r="AB943" s="29"/>
      <c r="AC943" s="29"/>
      <c r="AD943" s="29"/>
      <c r="AE943" s="29"/>
      <c r="AF943" s="29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</row>
    <row r="944" spans="1:91" ht="15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  <c r="AA944" s="29"/>
      <c r="AB944" s="29"/>
      <c r="AC944" s="29"/>
      <c r="AD944" s="29"/>
      <c r="AE944" s="29"/>
      <c r="AF944" s="29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</row>
    <row r="945" spans="1:91" ht="15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  <c r="AA945" s="29"/>
      <c r="AB945" s="29"/>
      <c r="AC945" s="29"/>
      <c r="AD945" s="29"/>
      <c r="AE945" s="29"/>
      <c r="AF945" s="29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</row>
    <row r="946" spans="1:91" ht="15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  <c r="AA946" s="29"/>
      <c r="AB946" s="29"/>
      <c r="AC946" s="29"/>
      <c r="AD946" s="29"/>
      <c r="AE946" s="29"/>
      <c r="AF946" s="29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</row>
    <row r="947" spans="1:91" ht="15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  <c r="AA947" s="29"/>
      <c r="AB947" s="29"/>
      <c r="AC947" s="29"/>
      <c r="AD947" s="29"/>
      <c r="AE947" s="29"/>
      <c r="AF947" s="29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</row>
    <row r="948" spans="1:91" ht="15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  <c r="AA948" s="29"/>
      <c r="AB948" s="29"/>
      <c r="AC948" s="29"/>
      <c r="AD948" s="29"/>
      <c r="AE948" s="29"/>
      <c r="AF948" s="29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</row>
    <row r="949" spans="1:91" ht="15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  <c r="AA949" s="29"/>
      <c r="AB949" s="29"/>
      <c r="AC949" s="29"/>
      <c r="AD949" s="29"/>
      <c r="AE949" s="29"/>
      <c r="AF949" s="29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</row>
    <row r="950" spans="1:91" ht="15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  <c r="AA950" s="29"/>
      <c r="AB950" s="29"/>
      <c r="AC950" s="29"/>
      <c r="AD950" s="29"/>
      <c r="AE950" s="29"/>
      <c r="AF950" s="29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</row>
    <row r="951" spans="1:91" ht="15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  <c r="AA951" s="29"/>
      <c r="AB951" s="29"/>
      <c r="AC951" s="29"/>
      <c r="AD951" s="29"/>
      <c r="AE951" s="29"/>
      <c r="AF951" s="29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</row>
    <row r="952" spans="1:91" ht="15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  <c r="AA952" s="29"/>
      <c r="AB952" s="29"/>
      <c r="AC952" s="29"/>
      <c r="AD952" s="29"/>
      <c r="AE952" s="29"/>
      <c r="AF952" s="29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</row>
    <row r="953" spans="1:91" ht="15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  <c r="AA953" s="29"/>
      <c r="AB953" s="29"/>
      <c r="AC953" s="29"/>
      <c r="AD953" s="29"/>
      <c r="AE953" s="29"/>
      <c r="AF953" s="29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</row>
    <row r="954" spans="1:91" ht="15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  <c r="AA954" s="29"/>
      <c r="AB954" s="29"/>
      <c r="AC954" s="29"/>
      <c r="AD954" s="29"/>
      <c r="AE954" s="29"/>
      <c r="AF954" s="29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</row>
    <row r="955" spans="1:91" ht="15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  <c r="AA955" s="29"/>
      <c r="AB955" s="29"/>
      <c r="AC955" s="29"/>
      <c r="AD955" s="29"/>
      <c r="AE955" s="29"/>
      <c r="AF955" s="29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</row>
    <row r="956" spans="1:91" ht="15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  <c r="AA956" s="29"/>
      <c r="AB956" s="29"/>
      <c r="AC956" s="29"/>
      <c r="AD956" s="29"/>
      <c r="AE956" s="29"/>
      <c r="AF956" s="29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</row>
    <row r="957" spans="1:91" ht="15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  <c r="AA957" s="29"/>
      <c r="AB957" s="29"/>
      <c r="AC957" s="29"/>
      <c r="AD957" s="29"/>
      <c r="AE957" s="29"/>
      <c r="AF957" s="29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</row>
    <row r="958" spans="1:91" ht="15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  <c r="AA958" s="29"/>
      <c r="AB958" s="29"/>
      <c r="AC958" s="29"/>
      <c r="AD958" s="29"/>
      <c r="AE958" s="29"/>
      <c r="AF958" s="29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</row>
    <row r="959" spans="1:91" ht="15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  <c r="AA959" s="29"/>
      <c r="AB959" s="29"/>
      <c r="AC959" s="29"/>
      <c r="AD959" s="29"/>
      <c r="AE959" s="29"/>
      <c r="AF959" s="29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</row>
    <row r="960" spans="1:91" ht="15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  <c r="AA960" s="29"/>
      <c r="AB960" s="29"/>
      <c r="AC960" s="29"/>
      <c r="AD960" s="29"/>
      <c r="AE960" s="29"/>
      <c r="AF960" s="29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</row>
    <row r="961" spans="1:91" ht="15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  <c r="AA961" s="29"/>
      <c r="AB961" s="29"/>
      <c r="AC961" s="29"/>
      <c r="AD961" s="29"/>
      <c r="AE961" s="29"/>
      <c r="AF961" s="29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</row>
    <row r="962" spans="1:91" ht="15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  <c r="AA962" s="29"/>
      <c r="AB962" s="29"/>
      <c r="AC962" s="29"/>
      <c r="AD962" s="29"/>
      <c r="AE962" s="29"/>
      <c r="AF962" s="29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</row>
    <row r="963" spans="1:91" ht="15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  <c r="AA963" s="29"/>
      <c r="AB963" s="29"/>
      <c r="AC963" s="29"/>
      <c r="AD963" s="29"/>
      <c r="AE963" s="29"/>
      <c r="AF963" s="29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</row>
    <row r="964" spans="1:91" ht="15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  <c r="AA964" s="29"/>
      <c r="AB964" s="29"/>
      <c r="AC964" s="29"/>
      <c r="AD964" s="29"/>
      <c r="AE964" s="29"/>
      <c r="AF964" s="29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</row>
    <row r="965" spans="1:91" ht="15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  <c r="AA965" s="29"/>
      <c r="AB965" s="29"/>
      <c r="AC965" s="29"/>
      <c r="AD965" s="29"/>
      <c r="AE965" s="29"/>
      <c r="AF965" s="29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</row>
    <row r="966" spans="1:91" ht="15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  <c r="AA966" s="29"/>
      <c r="AB966" s="29"/>
      <c r="AC966" s="29"/>
      <c r="AD966" s="29"/>
      <c r="AE966" s="29"/>
      <c r="AF966" s="29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</row>
    <row r="967" spans="1:91" ht="15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  <c r="AA967" s="29"/>
      <c r="AB967" s="29"/>
      <c r="AC967" s="29"/>
      <c r="AD967" s="29"/>
      <c r="AE967" s="29"/>
      <c r="AF967" s="29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</row>
    <row r="968" spans="1:91" ht="15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  <c r="AA968" s="29"/>
      <c r="AB968" s="29"/>
      <c r="AC968" s="29"/>
      <c r="AD968" s="29"/>
      <c r="AE968" s="29"/>
      <c r="AF968" s="29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</row>
    <row r="969" spans="1:91" ht="15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  <c r="AA969" s="29"/>
      <c r="AB969" s="29"/>
      <c r="AC969" s="29"/>
      <c r="AD969" s="29"/>
      <c r="AE969" s="29"/>
      <c r="AF969" s="29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</row>
    <row r="970" spans="1:91" ht="15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  <c r="AA970" s="29"/>
      <c r="AB970" s="29"/>
      <c r="AC970" s="29"/>
      <c r="AD970" s="29"/>
      <c r="AE970" s="29"/>
      <c r="AF970" s="29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</row>
    <row r="971" spans="1:91" ht="15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  <c r="AA971" s="29"/>
      <c r="AB971" s="29"/>
      <c r="AC971" s="29"/>
      <c r="AD971" s="29"/>
      <c r="AE971" s="29"/>
      <c r="AF971" s="29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</row>
    <row r="972" spans="1:91" ht="15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  <c r="AA972" s="29"/>
      <c r="AB972" s="29"/>
      <c r="AC972" s="29"/>
      <c r="AD972" s="29"/>
      <c r="AE972" s="29"/>
      <c r="AF972" s="29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</row>
    <row r="973" spans="1:91" ht="15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  <c r="AA973" s="29"/>
      <c r="AB973" s="29"/>
      <c r="AC973" s="29"/>
      <c r="AD973" s="29"/>
      <c r="AE973" s="29"/>
      <c r="AF973" s="29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</row>
    <row r="974" spans="1:91" ht="15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  <c r="AA974" s="29"/>
      <c r="AB974" s="29"/>
      <c r="AC974" s="29"/>
      <c r="AD974" s="29"/>
      <c r="AE974" s="29"/>
      <c r="AF974" s="29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</row>
    <row r="975" spans="1:91" ht="15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  <c r="AA975" s="29"/>
      <c r="AB975" s="29"/>
      <c r="AC975" s="29"/>
      <c r="AD975" s="29"/>
      <c r="AE975" s="29"/>
      <c r="AF975" s="29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</row>
    <row r="976" spans="1:91" ht="15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  <c r="AA976" s="29"/>
      <c r="AB976" s="29"/>
      <c r="AC976" s="29"/>
      <c r="AD976" s="29"/>
      <c r="AE976" s="29"/>
      <c r="AF976" s="29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</row>
    <row r="977" spans="1:91" ht="15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  <c r="AA977" s="29"/>
      <c r="AB977" s="29"/>
      <c r="AC977" s="29"/>
      <c r="AD977" s="29"/>
      <c r="AE977" s="29"/>
      <c r="AF977" s="29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</row>
    <row r="978" spans="1:91" ht="15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  <c r="AA978" s="29"/>
      <c r="AB978" s="29"/>
      <c r="AC978" s="29"/>
      <c r="AD978" s="29"/>
      <c r="AE978" s="29"/>
      <c r="AF978" s="29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</row>
    <row r="979" spans="1:91" ht="15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  <c r="AA979" s="29"/>
      <c r="AB979" s="29"/>
      <c r="AC979" s="29"/>
      <c r="AD979" s="29"/>
      <c r="AE979" s="29"/>
      <c r="AF979" s="29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</row>
    <row r="980" spans="1:91" ht="15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  <c r="AA980" s="29"/>
      <c r="AB980" s="29"/>
      <c r="AC980" s="29"/>
      <c r="AD980" s="29"/>
      <c r="AE980" s="29"/>
      <c r="AF980" s="29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</row>
    <row r="981" spans="1:91" ht="15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  <c r="AA981" s="29"/>
      <c r="AB981" s="29"/>
      <c r="AC981" s="29"/>
      <c r="AD981" s="29"/>
      <c r="AE981" s="29"/>
      <c r="AF981" s="29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</row>
    <row r="982" spans="1:91" ht="15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  <c r="AA982" s="29"/>
      <c r="AB982" s="29"/>
      <c r="AC982" s="29"/>
      <c r="AD982" s="29"/>
      <c r="AE982" s="29"/>
      <c r="AF982" s="29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</row>
    <row r="983" spans="1:91" ht="15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  <c r="AA983" s="29"/>
      <c r="AB983" s="29"/>
      <c r="AC983" s="29"/>
      <c r="AD983" s="29"/>
      <c r="AE983" s="29"/>
      <c r="AF983" s="29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</row>
    <row r="984" spans="1:91" ht="15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  <c r="AA984" s="29"/>
      <c r="AB984" s="29"/>
      <c r="AC984" s="29"/>
      <c r="AD984" s="29"/>
      <c r="AE984" s="29"/>
      <c r="AF984" s="29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</row>
    <row r="985" spans="1:91" ht="15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  <c r="AA985" s="29"/>
      <c r="AB985" s="29"/>
      <c r="AC985" s="29"/>
      <c r="AD985" s="29"/>
      <c r="AE985" s="29"/>
      <c r="AF985" s="29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</row>
    <row r="986" spans="1:91" ht="15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  <c r="AA986" s="29"/>
      <c r="AB986" s="29"/>
      <c r="AC986" s="29"/>
      <c r="AD986" s="29"/>
      <c r="AE986" s="29"/>
      <c r="AF986" s="29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</row>
    <row r="987" spans="1:91" ht="15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  <c r="AA987" s="29"/>
      <c r="AB987" s="29"/>
      <c r="AC987" s="29"/>
      <c r="AD987" s="29"/>
      <c r="AE987" s="29"/>
      <c r="AF987" s="29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</row>
    <row r="988" spans="1:91" ht="15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  <c r="AA988" s="29"/>
      <c r="AB988" s="29"/>
      <c r="AC988" s="29"/>
      <c r="AD988" s="29"/>
      <c r="AE988" s="29"/>
      <c r="AF988" s="29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</row>
    <row r="989" spans="1:91" ht="15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  <c r="AA989" s="29"/>
      <c r="AB989" s="29"/>
      <c r="AC989" s="29"/>
      <c r="AD989" s="29"/>
      <c r="AE989" s="29"/>
      <c r="AF989" s="29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</row>
    <row r="990" spans="1:91" ht="15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  <c r="AA990" s="29"/>
      <c r="AB990" s="29"/>
      <c r="AC990" s="29"/>
      <c r="AD990" s="29"/>
      <c r="AE990" s="29"/>
      <c r="AF990" s="29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</row>
    <row r="991" spans="1:91" ht="15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  <c r="AA991" s="29"/>
      <c r="AB991" s="29"/>
      <c r="AC991" s="29"/>
      <c r="AD991" s="29"/>
      <c r="AE991" s="29"/>
      <c r="AF991" s="29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</row>
    <row r="992" spans="1:91" ht="15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  <c r="AA992" s="29"/>
      <c r="AB992" s="29"/>
      <c r="AC992" s="29"/>
      <c r="AD992" s="29"/>
      <c r="AE992" s="29"/>
      <c r="AF992" s="29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</row>
    <row r="993" spans="1:91" ht="15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  <c r="AA993" s="29"/>
      <c r="AB993" s="29"/>
      <c r="AC993" s="29"/>
      <c r="AD993" s="29"/>
      <c r="AE993" s="29"/>
      <c r="AF993" s="29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</row>
    <row r="994" spans="1:91" ht="15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  <c r="AA994" s="29"/>
      <c r="AB994" s="29"/>
      <c r="AC994" s="29"/>
      <c r="AD994" s="29"/>
      <c r="AE994" s="29"/>
      <c r="AF994" s="29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</row>
    <row r="995" spans="1:91" ht="15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  <c r="AA995" s="29"/>
      <c r="AB995" s="29"/>
      <c r="AC995" s="29"/>
      <c r="AD995" s="29"/>
      <c r="AE995" s="29"/>
      <c r="AF995" s="29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</row>
    <row r="996" spans="1:91" ht="15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  <c r="AA996" s="29"/>
      <c r="AB996" s="29"/>
      <c r="AC996" s="29"/>
      <c r="AD996" s="29"/>
      <c r="AE996" s="29"/>
      <c r="AF996" s="29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</row>
    <row r="997" spans="1:91" ht="15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  <c r="AA997" s="29"/>
      <c r="AB997" s="29"/>
      <c r="AC997" s="29"/>
      <c r="AD997" s="29"/>
      <c r="AE997" s="29"/>
      <c r="AF997" s="29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</row>
    <row r="998" spans="1:91" ht="15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  <c r="AA998" s="29"/>
      <c r="AB998" s="29"/>
      <c r="AC998" s="29"/>
      <c r="AD998" s="29"/>
      <c r="AE998" s="29"/>
      <c r="AF998" s="29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</row>
    <row r="999" spans="1:91" ht="15.7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  <c r="AA999" s="29"/>
      <c r="AB999" s="29"/>
      <c r="AC999" s="29"/>
      <c r="AD999" s="29"/>
      <c r="AE999" s="29"/>
      <c r="AF999" s="29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</row>
    <row r="1000" spans="1:91" ht="15.7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  <c r="AA1000" s="29"/>
      <c r="AB1000" s="29"/>
      <c r="AC1000" s="29"/>
      <c r="AD1000" s="29"/>
      <c r="AE1000" s="29"/>
      <c r="AF1000" s="29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</row>
    <row r="1001" spans="1:91" ht="15.75" customHeight="1" x14ac:dyDescent="0.2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9"/>
      <c r="N1001" s="29"/>
      <c r="O1001" s="29"/>
      <c r="P1001" s="29"/>
      <c r="Q1001" s="29"/>
      <c r="R1001" s="29"/>
      <c r="S1001" s="29"/>
      <c r="T1001" s="29"/>
      <c r="U1001" s="29"/>
      <c r="V1001" s="29"/>
      <c r="W1001" s="29"/>
      <c r="X1001" s="29"/>
      <c r="Y1001" s="29"/>
      <c r="Z1001" s="29"/>
      <c r="AA1001" s="29"/>
      <c r="AB1001" s="29"/>
      <c r="AC1001" s="29"/>
      <c r="AD1001" s="29"/>
      <c r="AE1001" s="29"/>
      <c r="AF1001" s="29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</row>
    <row r="1002" spans="1:91" ht="15.75" customHeight="1" x14ac:dyDescent="0.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9"/>
      <c r="N1002" s="29"/>
      <c r="O1002" s="29"/>
      <c r="P1002" s="29"/>
      <c r="Q1002" s="29"/>
      <c r="R1002" s="29"/>
      <c r="S1002" s="29"/>
      <c r="T1002" s="29"/>
      <c r="U1002" s="29"/>
      <c r="V1002" s="29"/>
      <c r="W1002" s="29"/>
      <c r="X1002" s="29"/>
      <c r="Y1002" s="29"/>
      <c r="Z1002" s="29"/>
      <c r="AA1002" s="29"/>
      <c r="AB1002" s="29"/>
      <c r="AC1002" s="29"/>
      <c r="AD1002" s="29"/>
      <c r="AE1002" s="29"/>
      <c r="AF1002" s="29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</row>
    <row r="1003" spans="1:91" ht="15.75" customHeight="1" x14ac:dyDescent="0.2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9"/>
      <c r="N1003" s="29"/>
      <c r="O1003" s="29"/>
      <c r="P1003" s="29"/>
      <c r="Q1003" s="29"/>
      <c r="R1003" s="29"/>
      <c r="S1003" s="29"/>
      <c r="T1003" s="29"/>
      <c r="U1003" s="29"/>
      <c r="V1003" s="29"/>
      <c r="W1003" s="29"/>
      <c r="X1003" s="29"/>
      <c r="Y1003" s="29"/>
      <c r="Z1003" s="29"/>
      <c r="AA1003" s="29"/>
      <c r="AB1003" s="29"/>
      <c r="AC1003" s="29"/>
      <c r="AD1003" s="29"/>
      <c r="AE1003" s="29"/>
      <c r="AF1003" s="29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</row>
    <row r="1004" spans="1:91" ht="15.75" customHeight="1" x14ac:dyDescent="0.2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9"/>
      <c r="N1004" s="29"/>
      <c r="O1004" s="29"/>
      <c r="P1004" s="29"/>
      <c r="Q1004" s="29"/>
      <c r="R1004" s="29"/>
      <c r="S1004" s="29"/>
      <c r="T1004" s="29"/>
      <c r="U1004" s="29"/>
      <c r="V1004" s="29"/>
      <c r="W1004" s="29"/>
      <c r="X1004" s="29"/>
      <c r="Y1004" s="29"/>
      <c r="Z1004" s="29"/>
      <c r="AA1004" s="29"/>
      <c r="AB1004" s="29"/>
      <c r="AC1004" s="29"/>
      <c r="AD1004" s="29"/>
      <c r="AE1004" s="29"/>
      <c r="AF1004" s="29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</row>
    <row r="1005" spans="1:91" ht="15.75" customHeight="1" x14ac:dyDescent="0.2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9"/>
      <c r="N1005" s="29"/>
      <c r="O1005" s="29"/>
      <c r="P1005" s="29"/>
      <c r="Q1005" s="29"/>
      <c r="R1005" s="29"/>
      <c r="S1005" s="29"/>
      <c r="T1005" s="29"/>
      <c r="U1005" s="29"/>
      <c r="V1005" s="29"/>
      <c r="W1005" s="29"/>
      <c r="X1005" s="29"/>
      <c r="Y1005" s="29"/>
      <c r="Z1005" s="29"/>
      <c r="AA1005" s="29"/>
      <c r="AB1005" s="29"/>
      <c r="AC1005" s="29"/>
      <c r="AD1005" s="29"/>
      <c r="AE1005" s="29"/>
      <c r="AF1005" s="29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</row>
    <row r="1006" spans="1:91" ht="15.75" customHeight="1" x14ac:dyDescent="0.2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9"/>
      <c r="N1006" s="29"/>
      <c r="O1006" s="29"/>
      <c r="P1006" s="29"/>
      <c r="Q1006" s="29"/>
      <c r="R1006" s="29"/>
      <c r="S1006" s="29"/>
      <c r="T1006" s="29"/>
      <c r="U1006" s="29"/>
      <c r="V1006" s="29"/>
      <c r="W1006" s="29"/>
      <c r="X1006" s="29"/>
      <c r="Y1006" s="29"/>
      <c r="Z1006" s="29"/>
      <c r="AA1006" s="29"/>
      <c r="AB1006" s="29"/>
      <c r="AC1006" s="29"/>
      <c r="AD1006" s="29"/>
      <c r="AE1006" s="29"/>
      <c r="AF1006" s="29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</row>
    <row r="1007" spans="1:91" ht="15.75" customHeight="1" x14ac:dyDescent="0.2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9"/>
      <c r="N1007" s="29"/>
      <c r="O1007" s="29"/>
      <c r="P1007" s="29"/>
      <c r="Q1007" s="29"/>
      <c r="R1007" s="29"/>
      <c r="S1007" s="29"/>
      <c r="T1007" s="29"/>
      <c r="U1007" s="29"/>
      <c r="V1007" s="29"/>
      <c r="W1007" s="29"/>
      <c r="X1007" s="29"/>
      <c r="Y1007" s="29"/>
      <c r="Z1007" s="29"/>
      <c r="AA1007" s="29"/>
      <c r="AB1007" s="29"/>
      <c r="AC1007" s="29"/>
      <c r="AD1007" s="29"/>
      <c r="AE1007" s="29"/>
      <c r="AF1007" s="29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</row>
    <row r="1008" spans="1:91" ht="15.75" customHeight="1" x14ac:dyDescent="0.2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9"/>
      <c r="N1008" s="29"/>
      <c r="O1008" s="29"/>
      <c r="P1008" s="29"/>
      <c r="Q1008" s="29"/>
      <c r="R1008" s="29"/>
      <c r="S1008" s="29"/>
      <c r="T1008" s="29"/>
      <c r="U1008" s="29"/>
      <c r="V1008" s="29"/>
      <c r="W1008" s="29"/>
      <c r="X1008" s="29"/>
      <c r="Y1008" s="29"/>
      <c r="Z1008" s="29"/>
      <c r="AA1008" s="29"/>
      <c r="AB1008" s="29"/>
      <c r="AC1008" s="29"/>
      <c r="AD1008" s="29"/>
      <c r="AE1008" s="29"/>
      <c r="AF1008" s="29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</row>
  </sheetData>
  <mergeCells count="30">
    <mergeCell ref="AU1:AV1"/>
    <mergeCell ref="BK1:BL1"/>
    <mergeCell ref="BM1:BN1"/>
    <mergeCell ref="AW1:AX1"/>
    <mergeCell ref="AY1:AZ1"/>
    <mergeCell ref="BA1:BB1"/>
    <mergeCell ref="BC1:BD1"/>
    <mergeCell ref="BE1:BF1"/>
    <mergeCell ref="BG1:BH1"/>
    <mergeCell ref="BI1:BJ1"/>
    <mergeCell ref="AK1:AL1"/>
    <mergeCell ref="AM1:AN1"/>
    <mergeCell ref="AO1:AP1"/>
    <mergeCell ref="AQ1:AR1"/>
    <mergeCell ref="AS1:AT1"/>
    <mergeCell ref="AA1:AB1"/>
    <mergeCell ref="AC1:AD1"/>
    <mergeCell ref="AE1:AF1"/>
    <mergeCell ref="AG1:AH1"/>
    <mergeCell ref="AI1:AJ1"/>
    <mergeCell ref="Q1:R1"/>
    <mergeCell ref="S1:T1"/>
    <mergeCell ref="U1:V1"/>
    <mergeCell ref="W1:X1"/>
    <mergeCell ref="Y1:Z1"/>
    <mergeCell ref="G1:H1"/>
    <mergeCell ref="I1:J1"/>
    <mergeCell ref="K1:L1"/>
    <mergeCell ref="M1:N1"/>
    <mergeCell ref="O1:P1"/>
  </mergeCells>
  <pageMargins left="0.75" right="0.75" top="1" bottom="1" header="0" footer="0"/>
  <pageSetup paperSize="5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M997"/>
  <sheetViews>
    <sheetView workbookViewId="0">
      <pane xSplit="6" topLeftCell="G1" activePane="topRight" state="frozen"/>
      <selection pane="topRight" activeCell="H2" sqref="H2"/>
    </sheetView>
  </sheetViews>
  <sheetFormatPr defaultColWidth="14.390625" defaultRowHeight="15" customHeight="1" x14ac:dyDescent="0.2"/>
  <cols>
    <col min="1" max="1" width="32.41796875" customWidth="1"/>
    <col min="2" max="2" width="5.24609375" customWidth="1"/>
    <col min="3" max="3" width="25.421875" customWidth="1"/>
    <col min="4" max="4" width="22.328125" customWidth="1"/>
    <col min="5" max="5" width="18.29296875" customWidth="1"/>
    <col min="6" max="6" width="27.171875" customWidth="1"/>
    <col min="7" max="70" width="18.5625" customWidth="1"/>
    <col min="71" max="71" width="18.0234375" customWidth="1"/>
    <col min="72" max="72" width="16.27734375" customWidth="1"/>
    <col min="73" max="73" width="18.0234375" customWidth="1"/>
    <col min="74" max="74" width="15.73828125" customWidth="1"/>
    <col min="75" max="75" width="14.66015625" customWidth="1"/>
    <col min="76" max="76" width="15.33203125" customWidth="1"/>
    <col min="77" max="78" width="15.73828125" customWidth="1"/>
    <col min="79" max="91" width="8.875" customWidth="1"/>
  </cols>
  <sheetData>
    <row r="1" spans="1:91" x14ac:dyDescent="0.2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45">
        <v>45960</v>
      </c>
      <c r="H1" s="42"/>
      <c r="I1" s="45">
        <v>45961</v>
      </c>
      <c r="J1" s="42"/>
      <c r="K1" s="45">
        <v>45962</v>
      </c>
      <c r="L1" s="42"/>
      <c r="M1" s="45">
        <v>45963</v>
      </c>
      <c r="N1" s="42"/>
      <c r="O1" s="45">
        <v>45964</v>
      </c>
      <c r="P1" s="42"/>
      <c r="Q1" s="45">
        <v>45965</v>
      </c>
      <c r="R1" s="42"/>
      <c r="S1" s="45">
        <v>45966</v>
      </c>
      <c r="T1" s="42"/>
      <c r="U1" s="45">
        <v>45967</v>
      </c>
      <c r="V1" s="42"/>
      <c r="W1" s="45">
        <v>45968</v>
      </c>
      <c r="X1" s="42"/>
      <c r="Y1" s="45">
        <v>45969</v>
      </c>
      <c r="Z1" s="42"/>
      <c r="AA1" s="45">
        <v>45970</v>
      </c>
      <c r="AB1" s="42"/>
      <c r="AC1" s="45">
        <v>45971</v>
      </c>
      <c r="AD1" s="42"/>
      <c r="AE1" s="45">
        <v>45972</v>
      </c>
      <c r="AF1" s="42"/>
      <c r="AG1" s="45">
        <v>45973</v>
      </c>
      <c r="AH1" s="42"/>
      <c r="AI1" s="45">
        <v>45974</v>
      </c>
      <c r="AJ1" s="42"/>
      <c r="AK1" s="45">
        <v>45975</v>
      </c>
      <c r="AL1" s="42"/>
      <c r="AM1" s="45">
        <v>45976</v>
      </c>
      <c r="AN1" s="42"/>
      <c r="AO1" s="45">
        <v>45977</v>
      </c>
      <c r="AP1" s="42"/>
      <c r="AQ1" s="45">
        <v>45978</v>
      </c>
      <c r="AR1" s="42"/>
      <c r="AS1" s="45">
        <v>45979</v>
      </c>
      <c r="AT1" s="42"/>
      <c r="AU1" s="45">
        <v>45980</v>
      </c>
      <c r="AV1" s="42"/>
      <c r="AW1" s="45">
        <v>45981</v>
      </c>
      <c r="AX1" s="42"/>
      <c r="AY1" s="45">
        <v>45982</v>
      </c>
      <c r="AZ1" s="42"/>
      <c r="BA1" s="45">
        <v>45983</v>
      </c>
      <c r="BB1" s="42"/>
      <c r="BC1" s="45">
        <v>45984</v>
      </c>
      <c r="BD1" s="42"/>
      <c r="BE1" s="45">
        <v>45985</v>
      </c>
      <c r="BF1" s="42"/>
      <c r="BG1" s="45">
        <v>45986</v>
      </c>
      <c r="BH1" s="42"/>
      <c r="BI1" s="45">
        <v>45987</v>
      </c>
      <c r="BJ1" s="42"/>
      <c r="BK1" s="45">
        <v>45988</v>
      </c>
      <c r="BL1" s="42"/>
      <c r="BM1" s="45">
        <v>45989</v>
      </c>
      <c r="BN1" s="42"/>
      <c r="BO1" s="1" t="s">
        <v>41</v>
      </c>
      <c r="BP1" s="10" t="s">
        <v>77</v>
      </c>
      <c r="BQ1" s="1" t="s">
        <v>78</v>
      </c>
      <c r="BR1" s="1" t="s">
        <v>44</v>
      </c>
      <c r="BS1" s="1" t="s">
        <v>45</v>
      </c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</row>
    <row r="2" spans="1:91" x14ac:dyDescent="0.2">
      <c r="A2" s="11"/>
      <c r="B2" s="11"/>
      <c r="C2" s="11"/>
      <c r="D2" s="11"/>
      <c r="E2" s="11"/>
      <c r="F2" s="11"/>
      <c r="G2" s="1" t="s">
        <v>47</v>
      </c>
      <c r="H2" s="1" t="s">
        <v>48</v>
      </c>
      <c r="I2" s="1" t="s">
        <v>47</v>
      </c>
      <c r="J2" s="1" t="s">
        <v>48</v>
      </c>
      <c r="K2" s="1" t="s">
        <v>1</v>
      </c>
      <c r="L2" s="1" t="s">
        <v>48</v>
      </c>
      <c r="M2" s="17" t="s">
        <v>1</v>
      </c>
      <c r="N2" s="17" t="s">
        <v>48</v>
      </c>
      <c r="O2" s="17" t="s">
        <v>1</v>
      </c>
      <c r="P2" s="17" t="s">
        <v>48</v>
      </c>
      <c r="Q2" s="17" t="s">
        <v>1</v>
      </c>
      <c r="R2" s="17" t="s">
        <v>48</v>
      </c>
      <c r="S2" s="17" t="s">
        <v>1</v>
      </c>
      <c r="T2" s="17" t="s">
        <v>48</v>
      </c>
      <c r="U2" s="17" t="s">
        <v>1</v>
      </c>
      <c r="V2" s="17" t="s">
        <v>48</v>
      </c>
      <c r="W2" s="17" t="s">
        <v>1</v>
      </c>
      <c r="X2" s="17" t="s">
        <v>48</v>
      </c>
      <c r="Y2" s="17" t="s">
        <v>1</v>
      </c>
      <c r="Z2" s="17" t="s">
        <v>48</v>
      </c>
      <c r="AA2" s="17" t="s">
        <v>1</v>
      </c>
      <c r="AB2" s="17" t="s">
        <v>48</v>
      </c>
      <c r="AC2" s="17" t="s">
        <v>1</v>
      </c>
      <c r="AD2" s="17" t="s">
        <v>48</v>
      </c>
      <c r="AE2" s="17" t="s">
        <v>1</v>
      </c>
      <c r="AF2" s="17" t="s">
        <v>48</v>
      </c>
      <c r="AG2" s="17" t="s">
        <v>1</v>
      </c>
      <c r="AH2" s="17" t="s">
        <v>48</v>
      </c>
      <c r="AI2" s="17" t="s">
        <v>1</v>
      </c>
      <c r="AJ2" s="17" t="s">
        <v>48</v>
      </c>
      <c r="AK2" s="17" t="s">
        <v>1</v>
      </c>
      <c r="AL2" s="17" t="s">
        <v>48</v>
      </c>
      <c r="AM2" s="17" t="s">
        <v>1</v>
      </c>
      <c r="AN2" s="17" t="s">
        <v>48</v>
      </c>
      <c r="AO2" s="17" t="s">
        <v>1</v>
      </c>
      <c r="AP2" s="17" t="s">
        <v>48</v>
      </c>
      <c r="AQ2" s="17" t="s">
        <v>1</v>
      </c>
      <c r="AR2" s="17" t="s">
        <v>48</v>
      </c>
      <c r="AS2" s="1" t="s">
        <v>331</v>
      </c>
      <c r="AT2" s="1" t="s">
        <v>48</v>
      </c>
      <c r="AU2" s="1" t="s">
        <v>332</v>
      </c>
      <c r="AV2" s="1" t="s">
        <v>48</v>
      </c>
      <c r="AW2" s="1" t="s">
        <v>332</v>
      </c>
      <c r="AX2" s="1" t="s">
        <v>48</v>
      </c>
      <c r="AY2" s="1" t="s">
        <v>332</v>
      </c>
      <c r="AZ2" s="1" t="s">
        <v>48</v>
      </c>
      <c r="BA2" s="1" t="s">
        <v>332</v>
      </c>
      <c r="BB2" s="1" t="s">
        <v>48</v>
      </c>
      <c r="BC2" s="1" t="s">
        <v>332</v>
      </c>
      <c r="BD2" s="1" t="s">
        <v>48</v>
      </c>
      <c r="BE2" s="1" t="s">
        <v>332</v>
      </c>
      <c r="BF2" s="1" t="s">
        <v>48</v>
      </c>
      <c r="BG2" s="1" t="s">
        <v>332</v>
      </c>
      <c r="BH2" s="1" t="s">
        <v>48</v>
      </c>
      <c r="BI2" s="1" t="s">
        <v>332</v>
      </c>
      <c r="BJ2" s="1" t="s">
        <v>48</v>
      </c>
      <c r="BK2" s="1" t="s">
        <v>332</v>
      </c>
      <c r="BL2" s="1" t="s">
        <v>48</v>
      </c>
      <c r="BM2" s="1" t="s">
        <v>332</v>
      </c>
      <c r="BN2" s="1" t="s">
        <v>48</v>
      </c>
      <c r="BO2" s="11"/>
      <c r="BP2" s="2"/>
      <c r="BQ2" s="6"/>
      <c r="BR2" s="2"/>
      <c r="BS2" s="2"/>
      <c r="BT2" s="19"/>
      <c r="BU2" s="20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</row>
    <row r="3" spans="1:91" x14ac:dyDescent="0.2">
      <c r="A3" s="6" t="s">
        <v>333</v>
      </c>
      <c r="B3" s="40" t="s">
        <v>50</v>
      </c>
      <c r="C3" s="6">
        <f t="shared" ref="C3:C29" si="0">G3+I3+K3+M3+O3+Q3+S3+U3+W3+Y3+AA3+AC3+AE3+AG3+AI3+AK3+AM3+AO3+AQ3+AS3+AU3+AW3+AY3+BA3+BC3+BE3+BG3+BI3</f>
        <v>330</v>
      </c>
      <c r="D3" s="6">
        <f t="shared" ref="D3:D29" si="1">H3+J3+L3+N3+P3+R3+T3+V3+X3+Z3+AB3+AD3+AF3+AH3+AJ3+AL3+AN3+AP3+AR3+AV3+AX3+AZ3+BB3+BD3+BF3+BH3+BJ3</f>
        <v>30</v>
      </c>
      <c r="E3" s="6">
        <f t="shared" ref="E3:E29" si="2">C3-D3</f>
        <v>300</v>
      </c>
      <c r="F3" s="6" t="s">
        <v>20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22">
        <v>0</v>
      </c>
      <c r="N3" s="22">
        <v>0</v>
      </c>
      <c r="O3" s="22">
        <v>0</v>
      </c>
      <c r="P3" s="22">
        <v>0</v>
      </c>
      <c r="Q3" s="22">
        <v>0</v>
      </c>
      <c r="R3" s="22">
        <v>0</v>
      </c>
      <c r="S3" s="22">
        <v>0</v>
      </c>
      <c r="T3" s="22">
        <v>0</v>
      </c>
      <c r="U3" s="22">
        <v>112</v>
      </c>
      <c r="V3" s="22">
        <v>0</v>
      </c>
      <c r="W3" s="22">
        <v>0</v>
      </c>
      <c r="X3" s="22">
        <v>0</v>
      </c>
      <c r="Y3" s="22">
        <v>0</v>
      </c>
      <c r="Z3" s="22">
        <v>0</v>
      </c>
      <c r="AA3" s="22">
        <v>0</v>
      </c>
      <c r="AB3" s="22">
        <v>0</v>
      </c>
      <c r="AC3" s="22">
        <v>0</v>
      </c>
      <c r="AD3" s="22">
        <v>0</v>
      </c>
      <c r="AE3" s="22">
        <v>0</v>
      </c>
      <c r="AF3" s="22">
        <v>0</v>
      </c>
      <c r="AG3" s="22">
        <v>218</v>
      </c>
      <c r="AH3" s="22">
        <v>30</v>
      </c>
      <c r="AI3" s="22">
        <v>0</v>
      </c>
      <c r="AJ3" s="22">
        <v>0</v>
      </c>
      <c r="AK3" s="22">
        <v>0</v>
      </c>
      <c r="AL3" s="22">
        <v>0</v>
      </c>
      <c r="AM3" s="22">
        <v>0</v>
      </c>
      <c r="AN3" s="22">
        <v>0</v>
      </c>
      <c r="AO3" s="22">
        <v>0</v>
      </c>
      <c r="AP3" s="22">
        <v>0</v>
      </c>
      <c r="AQ3" s="22">
        <v>0</v>
      </c>
      <c r="AR3" s="22">
        <v>0</v>
      </c>
      <c r="AS3" s="6">
        <v>0</v>
      </c>
      <c r="AT3" s="6">
        <v>0</v>
      </c>
      <c r="AU3" s="6">
        <v>0</v>
      </c>
      <c r="AV3" s="6">
        <v>0</v>
      </c>
      <c r="AW3" s="6">
        <v>0</v>
      </c>
      <c r="AX3" s="6">
        <v>0</v>
      </c>
      <c r="AY3" s="6">
        <v>0</v>
      </c>
      <c r="AZ3" s="6">
        <v>0</v>
      </c>
      <c r="BA3" s="6">
        <v>0</v>
      </c>
      <c r="BB3" s="6">
        <v>0</v>
      </c>
      <c r="BC3" s="6">
        <v>0</v>
      </c>
      <c r="BD3" s="6">
        <v>0</v>
      </c>
      <c r="BE3" s="6">
        <v>0</v>
      </c>
      <c r="BF3" s="6">
        <v>0</v>
      </c>
      <c r="BG3" s="6">
        <v>0</v>
      </c>
      <c r="BH3" s="6">
        <v>0</v>
      </c>
      <c r="BI3" s="6">
        <v>0</v>
      </c>
      <c r="BJ3" s="6">
        <v>0</v>
      </c>
      <c r="BK3" s="6">
        <v>0</v>
      </c>
      <c r="BL3" s="6">
        <v>0</v>
      </c>
      <c r="BM3" s="6">
        <v>0</v>
      </c>
      <c r="BN3" s="6">
        <v>0</v>
      </c>
      <c r="BO3" s="2">
        <f t="shared" ref="BO3:BO29" si="3">G3-H3+I3-J3+K3-L3+M3-N3+O3-P3+Q3-R3+S3-T3+U3-V3+W3-X3+Y3-Z3+AA3-AB3+AC3-AD3+AE3-AF3+AG3-AH3+AI3-AJ3+AK3-AL3+AM3-AN3+AO3-AP3+AQ3-AR3+AS3-AT3+AU3-AV3+AW3-AX3+AY3-AZ3+BA3-BB3+BC3-BD3+BE3-BF3+BG3-BH3+BI3-BJ3+BK3-BL3+BM3-BN3</f>
        <v>300</v>
      </c>
      <c r="BP3" s="6">
        <v>200</v>
      </c>
      <c r="BQ3" s="6">
        <f t="shared" ref="BQ3:BQ27" si="4">C3*BP3</f>
        <v>66000</v>
      </c>
      <c r="BR3" s="6">
        <f t="shared" ref="BR3:BR27" si="5">D3*BP3</f>
        <v>6000</v>
      </c>
      <c r="BS3" s="6">
        <f t="shared" ref="BS3:BS27" si="6">E3*BP3</f>
        <v>60000</v>
      </c>
      <c r="BT3" s="19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</row>
    <row r="4" spans="1:91" x14ac:dyDescent="0.2">
      <c r="A4" s="6" t="s">
        <v>334</v>
      </c>
      <c r="B4" s="40" t="s">
        <v>50</v>
      </c>
      <c r="C4" s="6">
        <f t="shared" si="0"/>
        <v>18</v>
      </c>
      <c r="D4" s="6">
        <f t="shared" si="1"/>
        <v>18</v>
      </c>
      <c r="E4" s="6">
        <f t="shared" si="2"/>
        <v>0</v>
      </c>
      <c r="F4" s="2"/>
      <c r="G4" s="2">
        <v>18</v>
      </c>
      <c r="H4" s="6">
        <v>0</v>
      </c>
      <c r="I4" s="6">
        <v>0</v>
      </c>
      <c r="J4" s="6">
        <v>0</v>
      </c>
      <c r="K4" s="2">
        <f t="shared" ref="K4:K6" si="7">I4-J4</f>
        <v>0</v>
      </c>
      <c r="L4" s="6">
        <v>0</v>
      </c>
      <c r="M4" s="26">
        <f t="shared" ref="M4:M6" si="8">K4-L4</f>
        <v>0</v>
      </c>
      <c r="N4" s="26">
        <v>0</v>
      </c>
      <c r="O4" s="26">
        <f t="shared" ref="O4:O6" si="9">M4-N4</f>
        <v>0</v>
      </c>
      <c r="P4" s="26">
        <v>0</v>
      </c>
      <c r="Q4" s="26">
        <f t="shared" ref="Q4:Q6" si="10">O4-P4</f>
        <v>0</v>
      </c>
      <c r="R4" s="26">
        <v>0</v>
      </c>
      <c r="S4" s="26">
        <f t="shared" ref="S4:S6" si="11">Q4-R4</f>
        <v>0</v>
      </c>
      <c r="T4" s="22">
        <f>5+1</f>
        <v>6</v>
      </c>
      <c r="U4" s="22">
        <v>0</v>
      </c>
      <c r="V4" s="22">
        <v>0</v>
      </c>
      <c r="W4" s="22">
        <v>0</v>
      </c>
      <c r="X4" s="22">
        <v>12</v>
      </c>
      <c r="Y4" s="22">
        <v>0</v>
      </c>
      <c r="Z4" s="22">
        <v>0</v>
      </c>
      <c r="AA4" s="22">
        <v>0</v>
      </c>
      <c r="AB4" s="22">
        <v>0</v>
      </c>
      <c r="AC4" s="22">
        <v>0</v>
      </c>
      <c r="AD4" s="22">
        <v>0</v>
      </c>
      <c r="AE4" s="22">
        <v>0</v>
      </c>
      <c r="AF4" s="22">
        <v>0</v>
      </c>
      <c r="AG4" s="22">
        <v>0</v>
      </c>
      <c r="AH4" s="22">
        <v>0</v>
      </c>
      <c r="AI4" s="22">
        <v>0</v>
      </c>
      <c r="AJ4" s="22">
        <v>0</v>
      </c>
      <c r="AK4" s="22">
        <v>0</v>
      </c>
      <c r="AL4" s="22">
        <v>0</v>
      </c>
      <c r="AM4" s="22">
        <v>0</v>
      </c>
      <c r="AN4" s="22">
        <v>0</v>
      </c>
      <c r="AO4" s="22">
        <v>0</v>
      </c>
      <c r="AP4" s="22">
        <v>0</v>
      </c>
      <c r="AQ4" s="22">
        <v>0</v>
      </c>
      <c r="AR4" s="22">
        <v>0</v>
      </c>
      <c r="AS4" s="6">
        <v>0</v>
      </c>
      <c r="AT4" s="6">
        <v>0</v>
      </c>
      <c r="AU4" s="6">
        <v>0</v>
      </c>
      <c r="AV4" s="6">
        <v>0</v>
      </c>
      <c r="AW4" s="6">
        <v>0</v>
      </c>
      <c r="AX4" s="6">
        <v>0</v>
      </c>
      <c r="AY4" s="6">
        <v>0</v>
      </c>
      <c r="AZ4" s="6">
        <v>0</v>
      </c>
      <c r="BA4" s="6">
        <v>0</v>
      </c>
      <c r="BB4" s="6">
        <v>0</v>
      </c>
      <c r="BC4" s="6">
        <v>0</v>
      </c>
      <c r="BD4" s="6">
        <v>0</v>
      </c>
      <c r="BE4" s="6">
        <v>0</v>
      </c>
      <c r="BF4" s="6">
        <v>0</v>
      </c>
      <c r="BG4" s="6">
        <v>0</v>
      </c>
      <c r="BH4" s="6">
        <v>0</v>
      </c>
      <c r="BI4" s="6">
        <v>0</v>
      </c>
      <c r="BJ4" s="6">
        <v>0</v>
      </c>
      <c r="BK4" s="6">
        <v>0</v>
      </c>
      <c r="BL4" s="6">
        <v>0</v>
      </c>
      <c r="BM4" s="6">
        <v>0</v>
      </c>
      <c r="BN4" s="6">
        <v>0</v>
      </c>
      <c r="BO4" s="2">
        <f t="shared" si="3"/>
        <v>0</v>
      </c>
      <c r="BP4" s="6">
        <v>225</v>
      </c>
      <c r="BQ4" s="6">
        <f t="shared" si="4"/>
        <v>4050</v>
      </c>
      <c r="BR4" s="6">
        <f t="shared" si="5"/>
        <v>4050</v>
      </c>
      <c r="BS4" s="6">
        <f t="shared" si="6"/>
        <v>0</v>
      </c>
      <c r="BT4" s="19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</row>
    <row r="5" spans="1:91" x14ac:dyDescent="0.2">
      <c r="A5" s="2" t="s">
        <v>335</v>
      </c>
      <c r="B5" s="40" t="s">
        <v>50</v>
      </c>
      <c r="C5" s="6">
        <f t="shared" si="0"/>
        <v>2</v>
      </c>
      <c r="D5" s="6">
        <f t="shared" si="1"/>
        <v>2</v>
      </c>
      <c r="E5" s="6">
        <f t="shared" si="2"/>
        <v>0</v>
      </c>
      <c r="F5" s="2"/>
      <c r="G5" s="6">
        <v>2</v>
      </c>
      <c r="H5" s="6">
        <v>0</v>
      </c>
      <c r="I5" s="6">
        <v>0</v>
      </c>
      <c r="J5" s="6">
        <v>0</v>
      </c>
      <c r="K5" s="2">
        <f t="shared" si="7"/>
        <v>0</v>
      </c>
      <c r="L5" s="6">
        <v>0</v>
      </c>
      <c r="M5" s="26">
        <f t="shared" si="8"/>
        <v>0</v>
      </c>
      <c r="N5" s="26">
        <v>0</v>
      </c>
      <c r="O5" s="26">
        <f t="shared" si="9"/>
        <v>0</v>
      </c>
      <c r="P5" s="26">
        <v>0</v>
      </c>
      <c r="Q5" s="26">
        <f t="shared" si="10"/>
        <v>0</v>
      </c>
      <c r="R5" s="26">
        <v>0</v>
      </c>
      <c r="S5" s="26">
        <f t="shared" si="11"/>
        <v>0</v>
      </c>
      <c r="T5" s="22">
        <v>1</v>
      </c>
      <c r="U5" s="22">
        <v>0</v>
      </c>
      <c r="V5" s="22">
        <v>0</v>
      </c>
      <c r="W5" s="22">
        <v>0</v>
      </c>
      <c r="X5" s="22">
        <v>1</v>
      </c>
      <c r="Y5" s="22">
        <v>0</v>
      </c>
      <c r="Z5" s="22">
        <v>0</v>
      </c>
      <c r="AA5" s="22">
        <v>0</v>
      </c>
      <c r="AB5" s="22">
        <v>0</v>
      </c>
      <c r="AC5" s="22">
        <v>0</v>
      </c>
      <c r="AD5" s="22">
        <v>0</v>
      </c>
      <c r="AE5" s="22">
        <v>0</v>
      </c>
      <c r="AF5" s="22">
        <v>0</v>
      </c>
      <c r="AG5" s="22">
        <v>0</v>
      </c>
      <c r="AH5" s="22">
        <v>0</v>
      </c>
      <c r="AI5" s="22">
        <v>0</v>
      </c>
      <c r="AJ5" s="22">
        <v>0</v>
      </c>
      <c r="AK5" s="22">
        <v>0</v>
      </c>
      <c r="AL5" s="22">
        <v>0</v>
      </c>
      <c r="AM5" s="22">
        <v>0</v>
      </c>
      <c r="AN5" s="22">
        <v>0</v>
      </c>
      <c r="AO5" s="22">
        <v>0</v>
      </c>
      <c r="AP5" s="22">
        <v>0</v>
      </c>
      <c r="AQ5" s="22">
        <v>0</v>
      </c>
      <c r="AR5" s="22">
        <v>0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>
        <v>0</v>
      </c>
      <c r="AZ5" s="6">
        <v>0</v>
      </c>
      <c r="BA5" s="6">
        <v>0</v>
      </c>
      <c r="BB5" s="6">
        <v>0</v>
      </c>
      <c r="BC5" s="6">
        <v>0</v>
      </c>
      <c r="BD5" s="6">
        <v>0</v>
      </c>
      <c r="BE5" s="6">
        <v>0</v>
      </c>
      <c r="BF5" s="6">
        <v>0</v>
      </c>
      <c r="BG5" s="6">
        <v>0</v>
      </c>
      <c r="BH5" s="6">
        <v>0</v>
      </c>
      <c r="BI5" s="6">
        <v>0</v>
      </c>
      <c r="BJ5" s="6">
        <v>0</v>
      </c>
      <c r="BK5" s="6">
        <v>0</v>
      </c>
      <c r="BL5" s="6">
        <v>0</v>
      </c>
      <c r="BM5" s="6">
        <v>0</v>
      </c>
      <c r="BN5" s="6">
        <v>0</v>
      </c>
      <c r="BO5" s="2">
        <f t="shared" si="3"/>
        <v>0</v>
      </c>
      <c r="BP5" s="6">
        <v>300</v>
      </c>
      <c r="BQ5" s="6">
        <f t="shared" si="4"/>
        <v>600</v>
      </c>
      <c r="BR5" s="6">
        <f t="shared" si="5"/>
        <v>600</v>
      </c>
      <c r="BS5" s="6">
        <f t="shared" si="6"/>
        <v>0</v>
      </c>
      <c r="BT5" s="19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</row>
    <row r="6" spans="1:91" x14ac:dyDescent="0.2">
      <c r="A6" s="6" t="s">
        <v>336</v>
      </c>
      <c r="B6" s="40" t="s">
        <v>50</v>
      </c>
      <c r="C6" s="6">
        <f t="shared" si="0"/>
        <v>12</v>
      </c>
      <c r="D6" s="6">
        <f t="shared" si="1"/>
        <v>12</v>
      </c>
      <c r="E6" s="6">
        <f t="shared" si="2"/>
        <v>0</v>
      </c>
      <c r="F6" s="6"/>
      <c r="G6" s="6">
        <v>12</v>
      </c>
      <c r="H6" s="6">
        <v>0</v>
      </c>
      <c r="I6" s="6">
        <v>0</v>
      </c>
      <c r="J6" s="6">
        <v>0</v>
      </c>
      <c r="K6" s="2">
        <f t="shared" si="7"/>
        <v>0</v>
      </c>
      <c r="L6" s="6">
        <v>0</v>
      </c>
      <c r="M6" s="26">
        <f t="shared" si="8"/>
        <v>0</v>
      </c>
      <c r="N6" s="26">
        <v>0</v>
      </c>
      <c r="O6" s="26">
        <f t="shared" si="9"/>
        <v>0</v>
      </c>
      <c r="P6" s="26">
        <v>0</v>
      </c>
      <c r="Q6" s="26">
        <f t="shared" si="10"/>
        <v>0</v>
      </c>
      <c r="R6" s="26">
        <v>0</v>
      </c>
      <c r="S6" s="26">
        <f t="shared" si="11"/>
        <v>0</v>
      </c>
      <c r="T6" s="22">
        <f>5+1</f>
        <v>6</v>
      </c>
      <c r="U6" s="22">
        <v>0</v>
      </c>
      <c r="V6" s="22">
        <v>0</v>
      </c>
      <c r="W6" s="22">
        <v>0</v>
      </c>
      <c r="X6" s="22">
        <v>6</v>
      </c>
      <c r="Y6" s="22">
        <v>0</v>
      </c>
      <c r="Z6" s="22">
        <v>0</v>
      </c>
      <c r="AA6" s="22">
        <v>0</v>
      </c>
      <c r="AB6" s="22">
        <v>0</v>
      </c>
      <c r="AC6" s="22">
        <v>0</v>
      </c>
      <c r="AD6" s="22">
        <v>0</v>
      </c>
      <c r="AE6" s="22">
        <v>0</v>
      </c>
      <c r="AF6" s="22">
        <v>0</v>
      </c>
      <c r="AG6" s="22">
        <v>0</v>
      </c>
      <c r="AH6" s="22">
        <v>0</v>
      </c>
      <c r="AI6" s="22">
        <v>0</v>
      </c>
      <c r="AJ6" s="22">
        <v>0</v>
      </c>
      <c r="AK6" s="22">
        <v>0</v>
      </c>
      <c r="AL6" s="22">
        <v>0</v>
      </c>
      <c r="AM6" s="22">
        <v>0</v>
      </c>
      <c r="AN6" s="22">
        <v>0</v>
      </c>
      <c r="AO6" s="22">
        <v>0</v>
      </c>
      <c r="AP6" s="22">
        <v>0</v>
      </c>
      <c r="AQ6" s="22">
        <v>0</v>
      </c>
      <c r="AR6" s="22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0</v>
      </c>
      <c r="BA6" s="6">
        <v>0</v>
      </c>
      <c r="BB6" s="6">
        <v>0</v>
      </c>
      <c r="BC6" s="6">
        <v>0</v>
      </c>
      <c r="BD6" s="6">
        <v>0</v>
      </c>
      <c r="BE6" s="6">
        <v>0</v>
      </c>
      <c r="BF6" s="6">
        <v>0</v>
      </c>
      <c r="BG6" s="6">
        <v>0</v>
      </c>
      <c r="BH6" s="6">
        <v>0</v>
      </c>
      <c r="BI6" s="6">
        <v>0</v>
      </c>
      <c r="BJ6" s="6">
        <v>0</v>
      </c>
      <c r="BK6" s="6">
        <v>0</v>
      </c>
      <c r="BL6" s="6">
        <v>0</v>
      </c>
      <c r="BM6" s="6">
        <v>0</v>
      </c>
      <c r="BN6" s="6">
        <v>0</v>
      </c>
      <c r="BO6" s="2">
        <f t="shared" si="3"/>
        <v>0</v>
      </c>
      <c r="BP6" s="6">
        <v>350</v>
      </c>
      <c r="BQ6" s="6">
        <f t="shared" si="4"/>
        <v>4200</v>
      </c>
      <c r="BR6" s="6">
        <f t="shared" si="5"/>
        <v>4200</v>
      </c>
      <c r="BS6" s="6">
        <f t="shared" si="6"/>
        <v>0</v>
      </c>
      <c r="BT6" s="19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</row>
    <row r="7" spans="1:91" x14ac:dyDescent="0.2">
      <c r="A7" s="6" t="s">
        <v>337</v>
      </c>
      <c r="B7" s="40" t="s">
        <v>50</v>
      </c>
      <c r="C7" s="6">
        <f t="shared" si="0"/>
        <v>80</v>
      </c>
      <c r="D7" s="6">
        <f t="shared" si="1"/>
        <v>0</v>
      </c>
      <c r="E7" s="6">
        <f t="shared" si="2"/>
        <v>80</v>
      </c>
      <c r="F7" s="6" t="s">
        <v>20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22">
        <v>0</v>
      </c>
      <c r="N7" s="22">
        <v>0</v>
      </c>
      <c r="O7" s="22">
        <v>0</v>
      </c>
      <c r="P7" s="22">
        <v>0</v>
      </c>
      <c r="Q7" s="22">
        <v>0</v>
      </c>
      <c r="R7" s="22">
        <v>0</v>
      </c>
      <c r="S7" s="22">
        <v>0</v>
      </c>
      <c r="T7" s="22">
        <v>0</v>
      </c>
      <c r="U7" s="22">
        <v>80</v>
      </c>
      <c r="V7" s="22">
        <v>0</v>
      </c>
      <c r="W7" s="22">
        <v>0</v>
      </c>
      <c r="X7" s="22">
        <v>0</v>
      </c>
      <c r="Y7" s="22">
        <v>0</v>
      </c>
      <c r="Z7" s="22">
        <v>0</v>
      </c>
      <c r="AA7" s="22">
        <v>0</v>
      </c>
      <c r="AB7" s="22">
        <v>0</v>
      </c>
      <c r="AC7" s="22">
        <v>0</v>
      </c>
      <c r="AD7" s="22">
        <v>0</v>
      </c>
      <c r="AE7" s="22">
        <v>0</v>
      </c>
      <c r="AF7" s="22">
        <v>0</v>
      </c>
      <c r="AG7" s="22">
        <v>0</v>
      </c>
      <c r="AH7" s="22">
        <v>0</v>
      </c>
      <c r="AI7" s="22">
        <v>0</v>
      </c>
      <c r="AJ7" s="22">
        <v>0</v>
      </c>
      <c r="AK7" s="22">
        <v>0</v>
      </c>
      <c r="AL7" s="22">
        <v>0</v>
      </c>
      <c r="AM7" s="22">
        <v>0</v>
      </c>
      <c r="AN7" s="22">
        <v>0</v>
      </c>
      <c r="AO7" s="22">
        <v>0</v>
      </c>
      <c r="AP7" s="22">
        <v>0</v>
      </c>
      <c r="AQ7" s="22">
        <v>0</v>
      </c>
      <c r="AR7" s="22">
        <v>0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0</v>
      </c>
      <c r="BA7" s="6">
        <v>0</v>
      </c>
      <c r="BB7" s="6">
        <v>0</v>
      </c>
      <c r="BC7" s="6">
        <v>0</v>
      </c>
      <c r="BD7" s="6">
        <v>0</v>
      </c>
      <c r="BE7" s="6">
        <v>0</v>
      </c>
      <c r="BF7" s="6">
        <v>0</v>
      </c>
      <c r="BG7" s="6">
        <v>0</v>
      </c>
      <c r="BH7" s="6">
        <v>0</v>
      </c>
      <c r="BI7" s="6">
        <v>0</v>
      </c>
      <c r="BJ7" s="6">
        <v>0</v>
      </c>
      <c r="BK7" s="6">
        <v>0</v>
      </c>
      <c r="BL7" s="6">
        <v>0</v>
      </c>
      <c r="BM7" s="6">
        <v>0</v>
      </c>
      <c r="BN7" s="6">
        <v>0</v>
      </c>
      <c r="BO7" s="2">
        <f t="shared" si="3"/>
        <v>80</v>
      </c>
      <c r="BP7" s="6">
        <v>430</v>
      </c>
      <c r="BQ7" s="6">
        <f t="shared" si="4"/>
        <v>34400</v>
      </c>
      <c r="BR7" s="6">
        <f t="shared" si="5"/>
        <v>0</v>
      </c>
      <c r="BS7" s="6">
        <f t="shared" si="6"/>
        <v>34400</v>
      </c>
      <c r="BT7" s="19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</row>
    <row r="8" spans="1:91" ht="15.75" customHeight="1" x14ac:dyDescent="0.2">
      <c r="A8" s="6" t="s">
        <v>338</v>
      </c>
      <c r="B8" s="40" t="s">
        <v>50</v>
      </c>
      <c r="C8" s="6">
        <f t="shared" si="0"/>
        <v>18</v>
      </c>
      <c r="D8" s="6">
        <f t="shared" si="1"/>
        <v>2</v>
      </c>
      <c r="E8" s="6">
        <f t="shared" si="2"/>
        <v>16</v>
      </c>
      <c r="F8" s="6"/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f>16+2</f>
        <v>18</v>
      </c>
      <c r="Z8" s="22">
        <v>0</v>
      </c>
      <c r="AA8" s="3">
        <v>0</v>
      </c>
      <c r="AB8" s="22">
        <v>0</v>
      </c>
      <c r="AC8" s="3">
        <v>0</v>
      </c>
      <c r="AD8" s="22">
        <v>0</v>
      </c>
      <c r="AE8" s="3">
        <v>0</v>
      </c>
      <c r="AF8" s="22">
        <v>0</v>
      </c>
      <c r="AG8" s="3">
        <v>0</v>
      </c>
      <c r="AH8" s="22">
        <v>0</v>
      </c>
      <c r="AI8" s="3">
        <v>0</v>
      </c>
      <c r="AJ8" s="22">
        <v>0</v>
      </c>
      <c r="AK8" s="3">
        <v>0</v>
      </c>
      <c r="AL8" s="22">
        <v>0</v>
      </c>
      <c r="AM8" s="3">
        <v>0</v>
      </c>
      <c r="AN8" s="22">
        <v>0</v>
      </c>
      <c r="AO8" s="3">
        <v>0</v>
      </c>
      <c r="AP8" s="22">
        <v>0</v>
      </c>
      <c r="AQ8" s="3">
        <v>0</v>
      </c>
      <c r="AR8" s="22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0</v>
      </c>
      <c r="BA8" s="6">
        <v>0</v>
      </c>
      <c r="BB8" s="6">
        <v>0</v>
      </c>
      <c r="BC8" s="6">
        <v>0</v>
      </c>
      <c r="BD8" s="6">
        <v>0</v>
      </c>
      <c r="BE8" s="6">
        <v>0</v>
      </c>
      <c r="BF8" s="6">
        <v>2</v>
      </c>
      <c r="BG8" s="6">
        <v>0</v>
      </c>
      <c r="BH8" s="6">
        <v>0</v>
      </c>
      <c r="BI8" s="6">
        <v>0</v>
      </c>
      <c r="BJ8" s="6">
        <v>0</v>
      </c>
      <c r="BK8" s="6">
        <v>0</v>
      </c>
      <c r="BL8" s="6">
        <v>0</v>
      </c>
      <c r="BM8" s="6">
        <v>0</v>
      </c>
      <c r="BN8" s="6">
        <v>0</v>
      </c>
      <c r="BO8" s="2">
        <f t="shared" si="3"/>
        <v>16</v>
      </c>
      <c r="BP8" s="6">
        <v>460</v>
      </c>
      <c r="BQ8" s="6">
        <f t="shared" si="4"/>
        <v>8280</v>
      </c>
      <c r="BR8" s="6">
        <f t="shared" si="5"/>
        <v>920</v>
      </c>
      <c r="BS8" s="6">
        <f t="shared" si="6"/>
        <v>7360</v>
      </c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</row>
    <row r="9" spans="1:91" x14ac:dyDescent="0.2">
      <c r="A9" s="6" t="s">
        <v>339</v>
      </c>
      <c r="B9" s="40" t="s">
        <v>50</v>
      </c>
      <c r="C9" s="6">
        <f t="shared" si="0"/>
        <v>12</v>
      </c>
      <c r="D9" s="6">
        <f t="shared" si="1"/>
        <v>0</v>
      </c>
      <c r="E9" s="6">
        <f t="shared" si="2"/>
        <v>12</v>
      </c>
      <c r="F9" s="6"/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22">
        <v>0</v>
      </c>
      <c r="N9" s="22">
        <v>0</v>
      </c>
      <c r="O9" s="22">
        <v>0</v>
      </c>
      <c r="P9" s="22">
        <v>0</v>
      </c>
      <c r="Q9" s="22">
        <v>0</v>
      </c>
      <c r="R9" s="22">
        <v>0</v>
      </c>
      <c r="S9" s="22">
        <v>0</v>
      </c>
      <c r="T9" s="22">
        <v>0</v>
      </c>
      <c r="U9" s="22">
        <v>0</v>
      </c>
      <c r="V9" s="22">
        <v>0</v>
      </c>
      <c r="W9" s="22">
        <v>0</v>
      </c>
      <c r="X9" s="22">
        <v>0</v>
      </c>
      <c r="Y9" s="22">
        <v>0</v>
      </c>
      <c r="Z9" s="22">
        <v>0</v>
      </c>
      <c r="AA9" s="22">
        <v>0</v>
      </c>
      <c r="AB9" s="22">
        <v>0</v>
      </c>
      <c r="AC9" s="22">
        <v>0</v>
      </c>
      <c r="AD9" s="22">
        <v>0</v>
      </c>
      <c r="AE9" s="22">
        <v>0</v>
      </c>
      <c r="AF9" s="22">
        <v>0</v>
      </c>
      <c r="AG9" s="22">
        <v>12</v>
      </c>
      <c r="AH9" s="22">
        <v>0</v>
      </c>
      <c r="AI9" s="22">
        <v>0</v>
      </c>
      <c r="AJ9" s="22">
        <v>0</v>
      </c>
      <c r="AK9" s="22">
        <v>0</v>
      </c>
      <c r="AL9" s="22">
        <v>0</v>
      </c>
      <c r="AM9" s="22">
        <v>0</v>
      </c>
      <c r="AN9" s="22">
        <v>0</v>
      </c>
      <c r="AO9" s="22">
        <v>0</v>
      </c>
      <c r="AP9" s="22">
        <v>0</v>
      </c>
      <c r="AQ9" s="22">
        <v>0</v>
      </c>
      <c r="AR9" s="22">
        <v>0</v>
      </c>
      <c r="AS9" s="6">
        <v>0</v>
      </c>
      <c r="AT9" s="6">
        <v>0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0</v>
      </c>
      <c r="BA9" s="6">
        <v>0</v>
      </c>
      <c r="BB9" s="6">
        <v>0</v>
      </c>
      <c r="BC9" s="6">
        <v>0</v>
      </c>
      <c r="BD9" s="6">
        <v>0</v>
      </c>
      <c r="BE9" s="6">
        <v>0</v>
      </c>
      <c r="BF9" s="6">
        <v>0</v>
      </c>
      <c r="BG9" s="6">
        <v>0</v>
      </c>
      <c r="BH9" s="6">
        <v>0</v>
      </c>
      <c r="BI9" s="6">
        <v>0</v>
      </c>
      <c r="BJ9" s="6">
        <v>0</v>
      </c>
      <c r="BK9" s="6">
        <v>0</v>
      </c>
      <c r="BL9" s="6">
        <v>0</v>
      </c>
      <c r="BM9" s="6">
        <v>0</v>
      </c>
      <c r="BN9" s="6">
        <v>0</v>
      </c>
      <c r="BO9" s="2">
        <f t="shared" si="3"/>
        <v>12</v>
      </c>
      <c r="BP9" s="6">
        <v>700</v>
      </c>
      <c r="BQ9" s="6">
        <f t="shared" si="4"/>
        <v>8400</v>
      </c>
      <c r="BR9" s="6">
        <f t="shared" si="5"/>
        <v>0</v>
      </c>
      <c r="BS9" s="6">
        <f t="shared" si="6"/>
        <v>8400</v>
      </c>
      <c r="BT9" s="19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</row>
    <row r="10" spans="1:91" x14ac:dyDescent="0.2">
      <c r="A10" s="2" t="s">
        <v>340</v>
      </c>
      <c r="B10" s="40" t="s">
        <v>50</v>
      </c>
      <c r="C10" s="6">
        <f t="shared" si="0"/>
        <v>10</v>
      </c>
      <c r="D10" s="6">
        <f t="shared" si="1"/>
        <v>10</v>
      </c>
      <c r="E10" s="6">
        <f t="shared" si="2"/>
        <v>0</v>
      </c>
      <c r="F10" s="6"/>
      <c r="G10" s="6">
        <v>10</v>
      </c>
      <c r="H10" s="6">
        <v>0</v>
      </c>
      <c r="I10" s="6">
        <v>0</v>
      </c>
      <c r="J10" s="6">
        <v>0</v>
      </c>
      <c r="K10" s="2">
        <f t="shared" ref="K10:K12" si="12">I10-J10</f>
        <v>0</v>
      </c>
      <c r="L10" s="6">
        <v>0</v>
      </c>
      <c r="M10" s="26">
        <f t="shared" ref="M10:M12" si="13">K10-L10</f>
        <v>0</v>
      </c>
      <c r="N10" s="22">
        <v>5</v>
      </c>
      <c r="O10" s="22">
        <v>0</v>
      </c>
      <c r="P10" s="22">
        <v>0</v>
      </c>
      <c r="Q10" s="22">
        <v>0</v>
      </c>
      <c r="R10" s="22">
        <v>1</v>
      </c>
      <c r="S10" s="22">
        <v>0</v>
      </c>
      <c r="T10" s="22">
        <v>1</v>
      </c>
      <c r="U10" s="22">
        <v>0</v>
      </c>
      <c r="V10" s="22">
        <v>0</v>
      </c>
      <c r="W10" s="22">
        <v>0</v>
      </c>
      <c r="X10" s="22">
        <v>3</v>
      </c>
      <c r="Y10" s="22">
        <v>0</v>
      </c>
      <c r="Z10" s="22">
        <v>0</v>
      </c>
      <c r="AA10" s="22">
        <v>0</v>
      </c>
      <c r="AB10" s="22">
        <v>0</v>
      </c>
      <c r="AC10" s="22">
        <v>0</v>
      </c>
      <c r="AD10" s="22">
        <v>0</v>
      </c>
      <c r="AE10" s="22">
        <v>0</v>
      </c>
      <c r="AF10" s="22">
        <v>0</v>
      </c>
      <c r="AG10" s="22">
        <v>0</v>
      </c>
      <c r="AH10" s="22">
        <v>0</v>
      </c>
      <c r="AI10" s="22">
        <v>0</v>
      </c>
      <c r="AJ10" s="22">
        <v>0</v>
      </c>
      <c r="AK10" s="22">
        <v>0</v>
      </c>
      <c r="AL10" s="22">
        <v>0</v>
      </c>
      <c r="AM10" s="22">
        <v>0</v>
      </c>
      <c r="AN10" s="22">
        <v>0</v>
      </c>
      <c r="AO10" s="22">
        <v>0</v>
      </c>
      <c r="AP10" s="22">
        <v>0</v>
      </c>
      <c r="AQ10" s="22">
        <v>0</v>
      </c>
      <c r="AR10" s="22">
        <v>0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  <c r="AY10" s="6">
        <v>0</v>
      </c>
      <c r="AZ10" s="6">
        <v>0</v>
      </c>
      <c r="BA10" s="6">
        <v>0</v>
      </c>
      <c r="BB10" s="6">
        <v>0</v>
      </c>
      <c r="BC10" s="6">
        <v>0</v>
      </c>
      <c r="BD10" s="6">
        <v>0</v>
      </c>
      <c r="BE10" s="6">
        <v>0</v>
      </c>
      <c r="BF10" s="6">
        <v>0</v>
      </c>
      <c r="BG10" s="6">
        <v>0</v>
      </c>
      <c r="BH10" s="6">
        <v>0</v>
      </c>
      <c r="BI10" s="6">
        <v>0</v>
      </c>
      <c r="BJ10" s="6">
        <v>0</v>
      </c>
      <c r="BK10" s="6">
        <v>0</v>
      </c>
      <c r="BL10" s="6">
        <v>0</v>
      </c>
      <c r="BM10" s="6">
        <v>0</v>
      </c>
      <c r="BN10" s="6">
        <v>0</v>
      </c>
      <c r="BO10" s="2">
        <f t="shared" si="3"/>
        <v>0</v>
      </c>
      <c r="BP10" s="6">
        <v>800</v>
      </c>
      <c r="BQ10" s="6">
        <f t="shared" si="4"/>
        <v>8000</v>
      </c>
      <c r="BR10" s="6">
        <f t="shared" si="5"/>
        <v>8000</v>
      </c>
      <c r="BS10" s="6">
        <f t="shared" si="6"/>
        <v>0</v>
      </c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</row>
    <row r="11" spans="1:91" x14ac:dyDescent="0.2">
      <c r="A11" s="2" t="s">
        <v>341</v>
      </c>
      <c r="B11" s="40" t="s">
        <v>50</v>
      </c>
      <c r="C11" s="6">
        <f t="shared" si="0"/>
        <v>12</v>
      </c>
      <c r="D11" s="6">
        <f t="shared" si="1"/>
        <v>12</v>
      </c>
      <c r="E11" s="6">
        <f t="shared" si="2"/>
        <v>0</v>
      </c>
      <c r="F11" s="6"/>
      <c r="G11" s="2">
        <v>12</v>
      </c>
      <c r="H11" s="6">
        <v>0</v>
      </c>
      <c r="I11" s="6">
        <v>0</v>
      </c>
      <c r="J11" s="6">
        <v>0</v>
      </c>
      <c r="K11" s="2">
        <f t="shared" si="12"/>
        <v>0</v>
      </c>
      <c r="L11" s="6">
        <v>0</v>
      </c>
      <c r="M11" s="26">
        <f t="shared" si="13"/>
        <v>0</v>
      </c>
      <c r="N11" s="22">
        <v>5</v>
      </c>
      <c r="O11" s="22">
        <v>0</v>
      </c>
      <c r="P11" s="22">
        <v>0</v>
      </c>
      <c r="Q11" s="22">
        <v>0</v>
      </c>
      <c r="R11" s="22">
        <v>0</v>
      </c>
      <c r="S11" s="22">
        <v>0</v>
      </c>
      <c r="T11" s="22">
        <f>5+2</f>
        <v>7</v>
      </c>
      <c r="U11" s="22">
        <v>0</v>
      </c>
      <c r="V11" s="22">
        <v>0</v>
      </c>
      <c r="W11" s="22">
        <v>0</v>
      </c>
      <c r="X11" s="22">
        <v>0</v>
      </c>
      <c r="Y11" s="22">
        <v>0</v>
      </c>
      <c r="Z11" s="22">
        <v>0</v>
      </c>
      <c r="AA11" s="22">
        <v>0</v>
      </c>
      <c r="AB11" s="22">
        <v>0</v>
      </c>
      <c r="AC11" s="22">
        <v>0</v>
      </c>
      <c r="AD11" s="22">
        <v>0</v>
      </c>
      <c r="AE11" s="22">
        <v>0</v>
      </c>
      <c r="AF11" s="22">
        <v>0</v>
      </c>
      <c r="AG11" s="22">
        <v>0</v>
      </c>
      <c r="AH11" s="22">
        <v>0</v>
      </c>
      <c r="AI11" s="22">
        <v>0</v>
      </c>
      <c r="AJ11" s="22">
        <v>0</v>
      </c>
      <c r="AK11" s="22">
        <v>0</v>
      </c>
      <c r="AL11" s="22">
        <v>0</v>
      </c>
      <c r="AM11" s="22">
        <v>0</v>
      </c>
      <c r="AN11" s="22">
        <v>0</v>
      </c>
      <c r="AO11" s="22">
        <v>0</v>
      </c>
      <c r="AP11" s="22">
        <v>0</v>
      </c>
      <c r="AQ11" s="22">
        <v>0</v>
      </c>
      <c r="AR11" s="22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0</v>
      </c>
      <c r="BA11" s="6">
        <v>0</v>
      </c>
      <c r="BB11" s="6">
        <v>0</v>
      </c>
      <c r="BC11" s="6">
        <v>0</v>
      </c>
      <c r="BD11" s="6">
        <v>0</v>
      </c>
      <c r="BE11" s="6">
        <v>0</v>
      </c>
      <c r="BF11" s="6">
        <v>0</v>
      </c>
      <c r="BG11" s="6">
        <v>0</v>
      </c>
      <c r="BH11" s="6">
        <v>0</v>
      </c>
      <c r="BI11" s="6">
        <v>0</v>
      </c>
      <c r="BJ11" s="6">
        <v>0</v>
      </c>
      <c r="BK11" s="6">
        <v>0</v>
      </c>
      <c r="BL11" s="6">
        <v>0</v>
      </c>
      <c r="BM11" s="6">
        <v>0</v>
      </c>
      <c r="BN11" s="6">
        <v>0</v>
      </c>
      <c r="BO11" s="2">
        <f t="shared" si="3"/>
        <v>0</v>
      </c>
      <c r="BP11" s="6">
        <v>850</v>
      </c>
      <c r="BQ11" s="6">
        <f t="shared" si="4"/>
        <v>10200</v>
      </c>
      <c r="BR11" s="6">
        <f t="shared" si="5"/>
        <v>10200</v>
      </c>
      <c r="BS11" s="6">
        <f t="shared" si="6"/>
        <v>0</v>
      </c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</row>
    <row r="12" spans="1:91" x14ac:dyDescent="0.2">
      <c r="A12" s="6" t="s">
        <v>342</v>
      </c>
      <c r="B12" s="40" t="s">
        <v>50</v>
      </c>
      <c r="C12" s="6">
        <f t="shared" si="0"/>
        <v>3</v>
      </c>
      <c r="D12" s="6">
        <f t="shared" si="1"/>
        <v>3</v>
      </c>
      <c r="E12" s="6">
        <f t="shared" si="2"/>
        <v>0</v>
      </c>
      <c r="F12" s="6"/>
      <c r="G12" s="6">
        <v>3</v>
      </c>
      <c r="H12" s="6">
        <v>0</v>
      </c>
      <c r="I12" s="6">
        <v>0</v>
      </c>
      <c r="J12" s="6">
        <v>0</v>
      </c>
      <c r="K12" s="2">
        <f t="shared" si="12"/>
        <v>0</v>
      </c>
      <c r="L12" s="6">
        <v>0</v>
      </c>
      <c r="M12" s="26">
        <f t="shared" si="13"/>
        <v>0</v>
      </c>
      <c r="N12" s="26">
        <v>0</v>
      </c>
      <c r="O12" s="26">
        <f>M12-N12</f>
        <v>0</v>
      </c>
      <c r="P12" s="26">
        <v>0</v>
      </c>
      <c r="Q12" s="26">
        <f>O12-P12</f>
        <v>0</v>
      </c>
      <c r="R12" s="26">
        <v>0</v>
      </c>
      <c r="S12" s="26">
        <f>Q12-R12</f>
        <v>0</v>
      </c>
      <c r="T12" s="22">
        <v>1</v>
      </c>
      <c r="U12" s="22">
        <v>0</v>
      </c>
      <c r="V12" s="22">
        <v>0</v>
      </c>
      <c r="W12" s="22">
        <v>0</v>
      </c>
      <c r="X12" s="22">
        <v>2</v>
      </c>
      <c r="Y12" s="22">
        <v>0</v>
      </c>
      <c r="Z12" s="22">
        <v>0</v>
      </c>
      <c r="AA12" s="22">
        <v>0</v>
      </c>
      <c r="AB12" s="22">
        <v>0</v>
      </c>
      <c r="AC12" s="22">
        <v>0</v>
      </c>
      <c r="AD12" s="22">
        <v>0</v>
      </c>
      <c r="AE12" s="22">
        <v>0</v>
      </c>
      <c r="AF12" s="22">
        <v>0</v>
      </c>
      <c r="AG12" s="22">
        <v>0</v>
      </c>
      <c r="AH12" s="22">
        <v>0</v>
      </c>
      <c r="AI12" s="22">
        <v>0</v>
      </c>
      <c r="AJ12" s="22">
        <v>0</v>
      </c>
      <c r="AK12" s="22">
        <v>0</v>
      </c>
      <c r="AL12" s="22">
        <v>0</v>
      </c>
      <c r="AM12" s="22">
        <v>0</v>
      </c>
      <c r="AN12" s="22">
        <v>0</v>
      </c>
      <c r="AO12" s="22">
        <v>0</v>
      </c>
      <c r="AP12" s="22">
        <v>0</v>
      </c>
      <c r="AQ12" s="22">
        <v>0</v>
      </c>
      <c r="AR12" s="22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0</v>
      </c>
      <c r="BA12" s="6">
        <v>0</v>
      </c>
      <c r="BB12" s="6">
        <v>0</v>
      </c>
      <c r="BC12" s="6">
        <v>0</v>
      </c>
      <c r="BD12" s="6">
        <v>0</v>
      </c>
      <c r="BE12" s="6">
        <v>0</v>
      </c>
      <c r="BF12" s="6">
        <v>0</v>
      </c>
      <c r="BG12" s="6">
        <v>0</v>
      </c>
      <c r="BH12" s="6">
        <v>0</v>
      </c>
      <c r="BI12" s="6">
        <v>0</v>
      </c>
      <c r="BJ12" s="6">
        <v>0</v>
      </c>
      <c r="BK12" s="6">
        <v>0</v>
      </c>
      <c r="BL12" s="6">
        <v>0</v>
      </c>
      <c r="BM12" s="6">
        <v>0</v>
      </c>
      <c r="BN12" s="6">
        <v>0</v>
      </c>
      <c r="BO12" s="2">
        <f t="shared" si="3"/>
        <v>0</v>
      </c>
      <c r="BP12" s="6">
        <v>1000</v>
      </c>
      <c r="BQ12" s="6">
        <f t="shared" si="4"/>
        <v>3000</v>
      </c>
      <c r="BR12" s="6">
        <f t="shared" si="5"/>
        <v>3000</v>
      </c>
      <c r="BS12" s="6">
        <f t="shared" si="6"/>
        <v>0</v>
      </c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</row>
    <row r="13" spans="1:91" ht="15.75" customHeight="1" x14ac:dyDescent="0.2">
      <c r="A13" s="6" t="s">
        <v>343</v>
      </c>
      <c r="B13" s="40" t="s">
        <v>50</v>
      </c>
      <c r="C13" s="6">
        <f t="shared" si="0"/>
        <v>22</v>
      </c>
      <c r="D13" s="6">
        <f t="shared" si="1"/>
        <v>4</v>
      </c>
      <c r="E13" s="6">
        <f t="shared" si="2"/>
        <v>18</v>
      </c>
      <c r="F13" s="6"/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f>18+4</f>
        <v>22</v>
      </c>
      <c r="Z13" s="22">
        <v>0</v>
      </c>
      <c r="AA13" s="3">
        <v>0</v>
      </c>
      <c r="AB13" s="22">
        <v>0</v>
      </c>
      <c r="AC13" s="3">
        <v>0</v>
      </c>
      <c r="AD13" s="22">
        <v>0</v>
      </c>
      <c r="AE13" s="3">
        <v>0</v>
      </c>
      <c r="AF13" s="22">
        <v>0</v>
      </c>
      <c r="AG13" s="3">
        <v>0</v>
      </c>
      <c r="AH13" s="22">
        <v>0</v>
      </c>
      <c r="AI13" s="3">
        <v>0</v>
      </c>
      <c r="AJ13" s="22">
        <v>0</v>
      </c>
      <c r="AK13" s="3">
        <v>0</v>
      </c>
      <c r="AL13" s="22">
        <v>0</v>
      </c>
      <c r="AM13" s="3">
        <v>0</v>
      </c>
      <c r="AN13" s="22">
        <v>0</v>
      </c>
      <c r="AO13" s="3">
        <v>0</v>
      </c>
      <c r="AP13" s="22">
        <v>0</v>
      </c>
      <c r="AQ13" s="3">
        <v>0</v>
      </c>
      <c r="AR13" s="22">
        <v>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0</v>
      </c>
      <c r="BA13" s="6">
        <v>0</v>
      </c>
      <c r="BB13" s="6">
        <v>0</v>
      </c>
      <c r="BC13" s="6">
        <v>0</v>
      </c>
      <c r="BD13" s="6">
        <v>0</v>
      </c>
      <c r="BE13" s="6">
        <v>0</v>
      </c>
      <c r="BF13" s="6">
        <v>4</v>
      </c>
      <c r="BG13" s="6">
        <v>0</v>
      </c>
      <c r="BH13" s="6">
        <v>0</v>
      </c>
      <c r="BI13" s="6">
        <v>0</v>
      </c>
      <c r="BJ13" s="6">
        <v>0</v>
      </c>
      <c r="BK13" s="6">
        <v>0</v>
      </c>
      <c r="BL13" s="6">
        <v>0</v>
      </c>
      <c r="BM13" s="6">
        <v>0</v>
      </c>
      <c r="BN13" s="6">
        <v>0</v>
      </c>
      <c r="BO13" s="2">
        <f t="shared" si="3"/>
        <v>18</v>
      </c>
      <c r="BP13" s="6">
        <v>1200</v>
      </c>
      <c r="BQ13" s="6">
        <f t="shared" si="4"/>
        <v>26400</v>
      </c>
      <c r="BR13" s="6">
        <f t="shared" si="5"/>
        <v>4800</v>
      </c>
      <c r="BS13" s="6">
        <f t="shared" si="6"/>
        <v>21600</v>
      </c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</row>
    <row r="14" spans="1:91" ht="15.75" customHeight="1" x14ac:dyDescent="0.2">
      <c r="A14" s="6" t="s">
        <v>344</v>
      </c>
      <c r="B14" s="40" t="s">
        <v>50</v>
      </c>
      <c r="C14" s="6">
        <f t="shared" si="0"/>
        <v>2</v>
      </c>
      <c r="D14" s="6">
        <f t="shared" si="1"/>
        <v>0</v>
      </c>
      <c r="E14" s="6">
        <f t="shared" si="2"/>
        <v>2</v>
      </c>
      <c r="F14" s="6" t="s">
        <v>20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2</v>
      </c>
      <c r="V14" s="3">
        <v>0</v>
      </c>
      <c r="W14" s="3">
        <v>0</v>
      </c>
      <c r="X14" s="3">
        <v>0</v>
      </c>
      <c r="Y14" s="3">
        <v>0</v>
      </c>
      <c r="Z14" s="22">
        <v>0</v>
      </c>
      <c r="AA14" s="3">
        <v>0</v>
      </c>
      <c r="AB14" s="22">
        <v>0</v>
      </c>
      <c r="AC14" s="3">
        <v>0</v>
      </c>
      <c r="AD14" s="22">
        <v>0</v>
      </c>
      <c r="AE14" s="3">
        <v>0</v>
      </c>
      <c r="AF14" s="22">
        <v>0</v>
      </c>
      <c r="AG14" s="3">
        <v>0</v>
      </c>
      <c r="AH14" s="22">
        <v>0</v>
      </c>
      <c r="AI14" s="3">
        <v>0</v>
      </c>
      <c r="AJ14" s="22">
        <v>0</v>
      </c>
      <c r="AK14" s="3">
        <v>0</v>
      </c>
      <c r="AL14" s="22">
        <v>0</v>
      </c>
      <c r="AM14" s="3">
        <v>0</v>
      </c>
      <c r="AN14" s="22">
        <v>0</v>
      </c>
      <c r="AO14" s="3">
        <v>0</v>
      </c>
      <c r="AP14" s="22">
        <v>0</v>
      </c>
      <c r="AQ14" s="3">
        <v>0</v>
      </c>
      <c r="AR14" s="22">
        <v>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0</v>
      </c>
      <c r="BA14" s="6">
        <v>0</v>
      </c>
      <c r="BB14" s="6">
        <v>0</v>
      </c>
      <c r="BC14" s="6">
        <v>0</v>
      </c>
      <c r="BD14" s="6">
        <v>0</v>
      </c>
      <c r="BE14" s="6">
        <v>0</v>
      </c>
      <c r="BF14" s="6">
        <v>0</v>
      </c>
      <c r="BG14" s="6">
        <v>0</v>
      </c>
      <c r="BH14" s="6">
        <v>0</v>
      </c>
      <c r="BI14" s="6">
        <v>0</v>
      </c>
      <c r="BJ14" s="6">
        <v>0</v>
      </c>
      <c r="BK14" s="6">
        <v>0</v>
      </c>
      <c r="BL14" s="6">
        <v>0</v>
      </c>
      <c r="BM14" s="6">
        <v>0</v>
      </c>
      <c r="BN14" s="6">
        <v>0</v>
      </c>
      <c r="BO14" s="2">
        <f t="shared" si="3"/>
        <v>2</v>
      </c>
      <c r="BP14" s="6">
        <v>6000</v>
      </c>
      <c r="BQ14" s="6">
        <f t="shared" si="4"/>
        <v>12000</v>
      </c>
      <c r="BR14" s="6">
        <f t="shared" si="5"/>
        <v>0</v>
      </c>
      <c r="BS14" s="6">
        <f t="shared" si="6"/>
        <v>12000</v>
      </c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</row>
    <row r="15" spans="1:91" ht="15.75" customHeight="1" x14ac:dyDescent="0.2">
      <c r="A15" s="6" t="s">
        <v>345</v>
      </c>
      <c r="B15" s="40" t="s">
        <v>50</v>
      </c>
      <c r="C15" s="6">
        <f t="shared" si="0"/>
        <v>2</v>
      </c>
      <c r="D15" s="6">
        <f t="shared" si="1"/>
        <v>0</v>
      </c>
      <c r="E15" s="6">
        <f t="shared" si="2"/>
        <v>2</v>
      </c>
      <c r="F15" s="6" t="s">
        <v>20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3">
        <v>0</v>
      </c>
      <c r="R15" s="3">
        <v>0</v>
      </c>
      <c r="S15" s="3">
        <v>0</v>
      </c>
      <c r="T15" s="3">
        <v>0</v>
      </c>
      <c r="U15" s="3">
        <v>2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  <c r="AY15" s="6">
        <v>0</v>
      </c>
      <c r="AZ15" s="6">
        <v>0</v>
      </c>
      <c r="BA15" s="6">
        <v>0</v>
      </c>
      <c r="BB15" s="6">
        <v>0</v>
      </c>
      <c r="BC15" s="6">
        <v>0</v>
      </c>
      <c r="BD15" s="6">
        <v>0</v>
      </c>
      <c r="BE15" s="6">
        <v>0</v>
      </c>
      <c r="BF15" s="6">
        <v>0</v>
      </c>
      <c r="BG15" s="6">
        <v>0</v>
      </c>
      <c r="BH15" s="6">
        <v>0</v>
      </c>
      <c r="BI15" s="6">
        <v>0</v>
      </c>
      <c r="BJ15" s="6">
        <v>0</v>
      </c>
      <c r="BK15" s="6">
        <v>0</v>
      </c>
      <c r="BL15" s="6">
        <v>0</v>
      </c>
      <c r="BM15" s="6">
        <v>0</v>
      </c>
      <c r="BN15" s="6">
        <v>0</v>
      </c>
      <c r="BO15" s="2">
        <f t="shared" si="3"/>
        <v>2</v>
      </c>
      <c r="BP15" s="6">
        <v>8000</v>
      </c>
      <c r="BQ15" s="6">
        <f t="shared" si="4"/>
        <v>16000</v>
      </c>
      <c r="BR15" s="6">
        <f t="shared" si="5"/>
        <v>0</v>
      </c>
      <c r="BS15" s="6">
        <f t="shared" si="6"/>
        <v>16000</v>
      </c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</row>
    <row r="16" spans="1:91" ht="15.75" customHeight="1" x14ac:dyDescent="0.2">
      <c r="A16" s="6" t="s">
        <v>346</v>
      </c>
      <c r="B16" s="40" t="s">
        <v>50</v>
      </c>
      <c r="C16" s="6">
        <f t="shared" si="0"/>
        <v>25</v>
      </c>
      <c r="D16" s="6">
        <f t="shared" si="1"/>
        <v>0</v>
      </c>
      <c r="E16" s="6">
        <f t="shared" si="2"/>
        <v>25</v>
      </c>
      <c r="F16" s="6" t="s">
        <v>16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25</v>
      </c>
      <c r="X16" s="3">
        <v>0</v>
      </c>
      <c r="Y16" s="3">
        <v>0</v>
      </c>
      <c r="Z16" s="22">
        <v>0</v>
      </c>
      <c r="AA16" s="3">
        <v>0</v>
      </c>
      <c r="AB16" s="22">
        <v>0</v>
      </c>
      <c r="AC16" s="3">
        <v>0</v>
      </c>
      <c r="AD16" s="22">
        <v>0</v>
      </c>
      <c r="AE16" s="3">
        <v>0</v>
      </c>
      <c r="AF16" s="22">
        <v>0</v>
      </c>
      <c r="AG16" s="3">
        <v>0</v>
      </c>
      <c r="AH16" s="22">
        <v>0</v>
      </c>
      <c r="AI16" s="3">
        <v>0</v>
      </c>
      <c r="AJ16" s="22">
        <v>0</v>
      </c>
      <c r="AK16" s="3">
        <v>0</v>
      </c>
      <c r="AL16" s="22">
        <v>0</v>
      </c>
      <c r="AM16" s="3">
        <v>0</v>
      </c>
      <c r="AN16" s="22">
        <v>0</v>
      </c>
      <c r="AO16" s="3">
        <v>0</v>
      </c>
      <c r="AP16" s="22">
        <v>0</v>
      </c>
      <c r="AQ16" s="3">
        <v>0</v>
      </c>
      <c r="AR16" s="22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0</v>
      </c>
      <c r="AZ16" s="6">
        <v>0</v>
      </c>
      <c r="BA16" s="6">
        <v>0</v>
      </c>
      <c r="BB16" s="6">
        <v>0</v>
      </c>
      <c r="BC16" s="6">
        <v>0</v>
      </c>
      <c r="BD16" s="6">
        <v>0</v>
      </c>
      <c r="BE16" s="6">
        <v>0</v>
      </c>
      <c r="BF16" s="6">
        <v>0</v>
      </c>
      <c r="BG16" s="6">
        <v>0</v>
      </c>
      <c r="BH16" s="6">
        <v>0</v>
      </c>
      <c r="BI16" s="6">
        <v>0</v>
      </c>
      <c r="BJ16" s="6">
        <v>0</v>
      </c>
      <c r="BK16" s="6">
        <v>0</v>
      </c>
      <c r="BL16" s="6">
        <v>0</v>
      </c>
      <c r="BM16" s="6">
        <v>0</v>
      </c>
      <c r="BN16" s="6">
        <v>0</v>
      </c>
      <c r="BO16" s="2">
        <f t="shared" si="3"/>
        <v>25</v>
      </c>
      <c r="BP16" s="6">
        <v>193</v>
      </c>
      <c r="BQ16" s="6">
        <f t="shared" si="4"/>
        <v>4825</v>
      </c>
      <c r="BR16" s="6">
        <f t="shared" si="5"/>
        <v>0</v>
      </c>
      <c r="BS16" s="6">
        <f t="shared" si="6"/>
        <v>4825</v>
      </c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</row>
    <row r="17" spans="1:91" ht="15.75" customHeight="1" x14ac:dyDescent="0.2">
      <c r="A17" s="6" t="s">
        <v>347</v>
      </c>
      <c r="B17" s="40" t="s">
        <v>50</v>
      </c>
      <c r="C17" s="6">
        <f t="shared" si="0"/>
        <v>25</v>
      </c>
      <c r="D17" s="6">
        <f t="shared" si="1"/>
        <v>0</v>
      </c>
      <c r="E17" s="6">
        <f t="shared" si="2"/>
        <v>25</v>
      </c>
      <c r="F17" s="6" t="s">
        <v>16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25</v>
      </c>
      <c r="X17" s="3">
        <v>0</v>
      </c>
      <c r="Y17" s="3">
        <v>0</v>
      </c>
      <c r="Z17" s="22">
        <v>0</v>
      </c>
      <c r="AA17" s="3">
        <v>0</v>
      </c>
      <c r="AB17" s="22">
        <v>0</v>
      </c>
      <c r="AC17" s="3">
        <v>0</v>
      </c>
      <c r="AD17" s="22">
        <v>0</v>
      </c>
      <c r="AE17" s="3">
        <v>0</v>
      </c>
      <c r="AF17" s="22">
        <v>0</v>
      </c>
      <c r="AG17" s="3">
        <v>0</v>
      </c>
      <c r="AH17" s="22">
        <v>0</v>
      </c>
      <c r="AI17" s="3">
        <v>0</v>
      </c>
      <c r="AJ17" s="22">
        <v>0</v>
      </c>
      <c r="AK17" s="3">
        <v>0</v>
      </c>
      <c r="AL17" s="22">
        <v>0</v>
      </c>
      <c r="AM17" s="3">
        <v>0</v>
      </c>
      <c r="AN17" s="22">
        <v>0</v>
      </c>
      <c r="AO17" s="3">
        <v>0</v>
      </c>
      <c r="AP17" s="22">
        <v>0</v>
      </c>
      <c r="AQ17" s="3">
        <v>0</v>
      </c>
      <c r="AR17" s="22">
        <v>0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0</v>
      </c>
      <c r="BA17" s="6">
        <v>0</v>
      </c>
      <c r="BB17" s="6">
        <v>0</v>
      </c>
      <c r="BC17" s="6">
        <v>0</v>
      </c>
      <c r="BD17" s="6">
        <v>0</v>
      </c>
      <c r="BE17" s="6">
        <v>0</v>
      </c>
      <c r="BF17" s="6">
        <v>0</v>
      </c>
      <c r="BG17" s="6">
        <v>0</v>
      </c>
      <c r="BH17" s="6">
        <v>0</v>
      </c>
      <c r="BI17" s="6">
        <v>0</v>
      </c>
      <c r="BJ17" s="6">
        <v>0</v>
      </c>
      <c r="BK17" s="6">
        <v>0</v>
      </c>
      <c r="BL17" s="6">
        <v>0</v>
      </c>
      <c r="BM17" s="6">
        <v>0</v>
      </c>
      <c r="BN17" s="6">
        <v>0</v>
      </c>
      <c r="BO17" s="2">
        <f t="shared" si="3"/>
        <v>25</v>
      </c>
      <c r="BP17" s="6">
        <v>193</v>
      </c>
      <c r="BQ17" s="6">
        <f t="shared" si="4"/>
        <v>4825</v>
      </c>
      <c r="BR17" s="6">
        <f t="shared" si="5"/>
        <v>0</v>
      </c>
      <c r="BS17" s="6">
        <f t="shared" si="6"/>
        <v>4825</v>
      </c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</row>
    <row r="18" spans="1:91" ht="15.75" customHeight="1" x14ac:dyDescent="0.2">
      <c r="A18" s="6" t="s">
        <v>348</v>
      </c>
      <c r="B18" s="40" t="s">
        <v>50</v>
      </c>
      <c r="C18" s="6">
        <f t="shared" si="0"/>
        <v>75</v>
      </c>
      <c r="D18" s="6">
        <f t="shared" si="1"/>
        <v>0</v>
      </c>
      <c r="E18" s="6">
        <f t="shared" si="2"/>
        <v>75</v>
      </c>
      <c r="F18" s="6" t="s">
        <v>16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75</v>
      </c>
      <c r="X18" s="3">
        <v>0</v>
      </c>
      <c r="Y18" s="3">
        <v>0</v>
      </c>
      <c r="Z18" s="22">
        <v>0</v>
      </c>
      <c r="AA18" s="3">
        <v>0</v>
      </c>
      <c r="AB18" s="22">
        <v>0</v>
      </c>
      <c r="AC18" s="3">
        <v>0</v>
      </c>
      <c r="AD18" s="22">
        <v>0</v>
      </c>
      <c r="AE18" s="3">
        <v>0</v>
      </c>
      <c r="AF18" s="22">
        <v>0</v>
      </c>
      <c r="AG18" s="3">
        <v>0</v>
      </c>
      <c r="AH18" s="22">
        <v>0</v>
      </c>
      <c r="AI18" s="3">
        <v>0</v>
      </c>
      <c r="AJ18" s="22">
        <v>0</v>
      </c>
      <c r="AK18" s="3">
        <v>0</v>
      </c>
      <c r="AL18" s="22">
        <v>0</v>
      </c>
      <c r="AM18" s="3">
        <v>0</v>
      </c>
      <c r="AN18" s="22">
        <v>0</v>
      </c>
      <c r="AO18" s="3">
        <v>0</v>
      </c>
      <c r="AP18" s="22">
        <v>0</v>
      </c>
      <c r="AQ18" s="3">
        <v>0</v>
      </c>
      <c r="AR18" s="22">
        <v>0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0</v>
      </c>
      <c r="BA18" s="6">
        <v>0</v>
      </c>
      <c r="BB18" s="6">
        <v>0</v>
      </c>
      <c r="BC18" s="6">
        <v>0</v>
      </c>
      <c r="BD18" s="6">
        <v>0</v>
      </c>
      <c r="BE18" s="6">
        <v>0</v>
      </c>
      <c r="BF18" s="6">
        <v>0</v>
      </c>
      <c r="BG18" s="6">
        <v>0</v>
      </c>
      <c r="BH18" s="6">
        <v>0</v>
      </c>
      <c r="BI18" s="6">
        <v>0</v>
      </c>
      <c r="BJ18" s="6">
        <v>0</v>
      </c>
      <c r="BK18" s="6">
        <v>0</v>
      </c>
      <c r="BL18" s="6">
        <v>0</v>
      </c>
      <c r="BM18" s="6">
        <v>0</v>
      </c>
      <c r="BN18" s="6">
        <v>0</v>
      </c>
      <c r="BO18" s="2">
        <f t="shared" si="3"/>
        <v>75</v>
      </c>
      <c r="BP18" s="6">
        <v>193</v>
      </c>
      <c r="BQ18" s="6">
        <f t="shared" si="4"/>
        <v>14475</v>
      </c>
      <c r="BR18" s="6">
        <f t="shared" si="5"/>
        <v>0</v>
      </c>
      <c r="BS18" s="6">
        <f t="shared" si="6"/>
        <v>14475</v>
      </c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</row>
    <row r="19" spans="1:91" x14ac:dyDescent="0.2">
      <c r="A19" s="2" t="s">
        <v>349</v>
      </c>
      <c r="B19" s="40" t="s">
        <v>50</v>
      </c>
      <c r="C19" s="6">
        <f t="shared" si="0"/>
        <v>57</v>
      </c>
      <c r="D19" s="6">
        <f t="shared" si="1"/>
        <v>56</v>
      </c>
      <c r="E19" s="6">
        <f t="shared" si="2"/>
        <v>1</v>
      </c>
      <c r="F19" s="6"/>
      <c r="G19" s="6">
        <v>57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26">
        <v>0</v>
      </c>
      <c r="N19" s="22">
        <v>10</v>
      </c>
      <c r="O19" s="26">
        <v>0</v>
      </c>
      <c r="P19" s="22">
        <v>34</v>
      </c>
      <c r="Q19" s="26">
        <v>0</v>
      </c>
      <c r="R19" s="22">
        <v>1</v>
      </c>
      <c r="S19" s="26">
        <v>0</v>
      </c>
      <c r="T19" s="22">
        <v>6</v>
      </c>
      <c r="U19" s="26">
        <v>0</v>
      </c>
      <c r="V19" s="22">
        <v>0</v>
      </c>
      <c r="W19" s="26">
        <v>0</v>
      </c>
      <c r="X19" s="22">
        <v>5</v>
      </c>
      <c r="Y19" s="26">
        <v>0</v>
      </c>
      <c r="Z19" s="22">
        <v>0</v>
      </c>
      <c r="AA19" s="26">
        <v>0</v>
      </c>
      <c r="AB19" s="22">
        <v>0</v>
      </c>
      <c r="AC19" s="26">
        <v>0</v>
      </c>
      <c r="AD19" s="22">
        <v>0</v>
      </c>
      <c r="AE19" s="26">
        <v>0</v>
      </c>
      <c r="AF19" s="22">
        <v>0</v>
      </c>
      <c r="AG19" s="26">
        <v>0</v>
      </c>
      <c r="AH19" s="22">
        <v>0</v>
      </c>
      <c r="AI19" s="26">
        <v>0</v>
      </c>
      <c r="AJ19" s="22">
        <v>0</v>
      </c>
      <c r="AK19" s="26">
        <v>0</v>
      </c>
      <c r="AL19" s="22">
        <v>0</v>
      </c>
      <c r="AM19" s="26">
        <v>0</v>
      </c>
      <c r="AN19" s="22">
        <v>0</v>
      </c>
      <c r="AO19" s="26">
        <v>0</v>
      </c>
      <c r="AP19" s="22">
        <v>0</v>
      </c>
      <c r="AQ19" s="26">
        <v>0</v>
      </c>
      <c r="AR19" s="22">
        <v>0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0</v>
      </c>
      <c r="BA19" s="6">
        <v>0</v>
      </c>
      <c r="BB19" s="6">
        <v>0</v>
      </c>
      <c r="BC19" s="6">
        <v>0</v>
      </c>
      <c r="BD19" s="6">
        <v>0</v>
      </c>
      <c r="BE19" s="6">
        <v>0</v>
      </c>
      <c r="BF19" s="6">
        <v>0</v>
      </c>
      <c r="BG19" s="6">
        <v>0</v>
      </c>
      <c r="BH19" s="6">
        <v>0</v>
      </c>
      <c r="BI19" s="6">
        <v>0</v>
      </c>
      <c r="BJ19" s="6">
        <v>0</v>
      </c>
      <c r="BK19" s="6">
        <v>0</v>
      </c>
      <c r="BL19" s="6">
        <v>0</v>
      </c>
      <c r="BM19" s="6">
        <v>0</v>
      </c>
      <c r="BN19" s="6">
        <v>0</v>
      </c>
      <c r="BO19" s="2">
        <f t="shared" si="3"/>
        <v>1</v>
      </c>
      <c r="BP19" s="6">
        <v>38</v>
      </c>
      <c r="BQ19" s="6">
        <f t="shared" si="4"/>
        <v>2166</v>
      </c>
      <c r="BR19" s="6">
        <f t="shared" si="5"/>
        <v>2128</v>
      </c>
      <c r="BS19" s="6">
        <f t="shared" si="6"/>
        <v>38</v>
      </c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</row>
    <row r="20" spans="1:91" x14ac:dyDescent="0.2">
      <c r="A20" s="6" t="s">
        <v>350</v>
      </c>
      <c r="B20" s="40" t="s">
        <v>50</v>
      </c>
      <c r="C20" s="6">
        <f t="shared" si="0"/>
        <v>4232</v>
      </c>
      <c r="D20" s="6">
        <f t="shared" si="1"/>
        <v>3917</v>
      </c>
      <c r="E20" s="6">
        <f t="shared" si="2"/>
        <v>315</v>
      </c>
      <c r="F20" s="6" t="s">
        <v>351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3">
        <v>0</v>
      </c>
      <c r="N20" s="3">
        <v>0</v>
      </c>
      <c r="O20" s="3">
        <v>0</v>
      </c>
      <c r="P20" s="3">
        <v>0</v>
      </c>
      <c r="Q20" s="3">
        <v>1728</v>
      </c>
      <c r="R20" s="3">
        <v>0</v>
      </c>
      <c r="S20" s="3">
        <v>0</v>
      </c>
      <c r="T20" s="3">
        <f>500+500</f>
        <v>1000</v>
      </c>
      <c r="U20" s="3">
        <v>200</v>
      </c>
      <c r="V20" s="3">
        <v>0</v>
      </c>
      <c r="W20" s="3">
        <v>0</v>
      </c>
      <c r="X20" s="3">
        <v>727</v>
      </c>
      <c r="Y20" s="3">
        <v>0</v>
      </c>
      <c r="Z20" s="22">
        <v>20</v>
      </c>
      <c r="AA20" s="3">
        <v>0</v>
      </c>
      <c r="AB20" s="22">
        <f>10+150</f>
        <v>160</v>
      </c>
      <c r="AC20" s="3">
        <v>2304</v>
      </c>
      <c r="AD20" s="22">
        <v>0</v>
      </c>
      <c r="AE20" s="3">
        <v>0</v>
      </c>
      <c r="AF20" s="22">
        <v>0</v>
      </c>
      <c r="AG20" s="3">
        <v>0</v>
      </c>
      <c r="AH20" s="22">
        <v>0</v>
      </c>
      <c r="AI20" s="3">
        <v>0</v>
      </c>
      <c r="AJ20" s="22">
        <f>176</f>
        <v>176</v>
      </c>
      <c r="AK20" s="3">
        <v>0</v>
      </c>
      <c r="AL20" s="22">
        <f>184+18</f>
        <v>202</v>
      </c>
      <c r="AM20" s="3">
        <v>0</v>
      </c>
      <c r="AN20" s="22">
        <f>288+16+280</f>
        <v>584</v>
      </c>
      <c r="AO20" s="3">
        <v>0</v>
      </c>
      <c r="AP20" s="22">
        <v>0</v>
      </c>
      <c r="AQ20" s="3">
        <v>0</v>
      </c>
      <c r="AR20" s="22">
        <v>800</v>
      </c>
      <c r="AS20" s="6">
        <v>0</v>
      </c>
      <c r="AT20" s="6">
        <v>0</v>
      </c>
      <c r="AU20" s="6">
        <v>0</v>
      </c>
      <c r="AV20" s="6">
        <v>8</v>
      </c>
      <c r="AW20" s="6">
        <v>0</v>
      </c>
      <c r="AX20" s="6">
        <v>8</v>
      </c>
      <c r="AY20" s="6">
        <v>0</v>
      </c>
      <c r="AZ20" s="6">
        <v>200</v>
      </c>
      <c r="BA20" s="6">
        <v>0</v>
      </c>
      <c r="BB20" s="6">
        <v>0</v>
      </c>
      <c r="BC20" s="6">
        <v>0</v>
      </c>
      <c r="BD20" s="6">
        <f>16</f>
        <v>16</v>
      </c>
      <c r="BE20" s="6">
        <v>0</v>
      </c>
      <c r="BF20" s="6">
        <f>16</f>
        <v>16</v>
      </c>
      <c r="BG20" s="6">
        <v>0</v>
      </c>
      <c r="BH20" s="6">
        <v>0</v>
      </c>
      <c r="BI20" s="6">
        <v>0</v>
      </c>
      <c r="BJ20" s="6">
        <v>0</v>
      </c>
      <c r="BK20" s="6">
        <v>0</v>
      </c>
      <c r="BL20" s="6">
        <v>0</v>
      </c>
      <c r="BM20" s="6">
        <v>0</v>
      </c>
      <c r="BN20" s="6">
        <v>0</v>
      </c>
      <c r="BO20" s="2">
        <f t="shared" si="3"/>
        <v>315</v>
      </c>
      <c r="BP20" s="6">
        <v>13</v>
      </c>
      <c r="BQ20" s="6">
        <f t="shared" si="4"/>
        <v>55016</v>
      </c>
      <c r="BR20" s="6">
        <f t="shared" si="5"/>
        <v>50921</v>
      </c>
      <c r="BS20" s="6">
        <f t="shared" si="6"/>
        <v>4095</v>
      </c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</row>
    <row r="21" spans="1:91" x14ac:dyDescent="0.2">
      <c r="A21" s="6" t="s">
        <v>352</v>
      </c>
      <c r="B21" s="40" t="s">
        <v>50</v>
      </c>
      <c r="C21" s="6">
        <f t="shared" si="0"/>
        <v>1000</v>
      </c>
      <c r="D21" s="6">
        <f t="shared" si="1"/>
        <v>0</v>
      </c>
      <c r="E21" s="6">
        <f t="shared" si="2"/>
        <v>1000</v>
      </c>
      <c r="F21" s="6" t="s">
        <v>20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1000</v>
      </c>
      <c r="V21" s="3">
        <v>0</v>
      </c>
      <c r="W21" s="3">
        <v>0</v>
      </c>
      <c r="X21" s="3">
        <v>0</v>
      </c>
      <c r="Y21" s="3">
        <v>0</v>
      </c>
      <c r="Z21" s="22">
        <v>0</v>
      </c>
      <c r="AA21" s="3">
        <v>0</v>
      </c>
      <c r="AB21" s="22">
        <v>0</v>
      </c>
      <c r="AC21" s="3">
        <v>0</v>
      </c>
      <c r="AD21" s="22">
        <v>0</v>
      </c>
      <c r="AE21" s="3">
        <v>0</v>
      </c>
      <c r="AF21" s="22">
        <v>0</v>
      </c>
      <c r="AG21" s="3">
        <v>0</v>
      </c>
      <c r="AH21" s="22">
        <v>0</v>
      </c>
      <c r="AI21" s="3">
        <v>0</v>
      </c>
      <c r="AJ21" s="22">
        <v>0</v>
      </c>
      <c r="AK21" s="3">
        <v>0</v>
      </c>
      <c r="AL21" s="22">
        <v>0</v>
      </c>
      <c r="AM21" s="3">
        <v>0</v>
      </c>
      <c r="AN21" s="22">
        <v>0</v>
      </c>
      <c r="AO21" s="3">
        <v>0</v>
      </c>
      <c r="AP21" s="22">
        <v>0</v>
      </c>
      <c r="AQ21" s="3">
        <v>0</v>
      </c>
      <c r="AR21" s="22">
        <v>0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0</v>
      </c>
      <c r="BA21" s="6">
        <v>0</v>
      </c>
      <c r="BB21" s="6">
        <v>0</v>
      </c>
      <c r="BC21" s="6">
        <v>0</v>
      </c>
      <c r="BD21" s="6">
        <v>0</v>
      </c>
      <c r="BE21" s="6">
        <v>0</v>
      </c>
      <c r="BF21" s="6">
        <v>0</v>
      </c>
      <c r="BG21" s="6">
        <v>0</v>
      </c>
      <c r="BH21" s="6">
        <v>0</v>
      </c>
      <c r="BI21" s="6">
        <v>0</v>
      </c>
      <c r="BJ21" s="6">
        <v>0</v>
      </c>
      <c r="BK21" s="6">
        <v>0</v>
      </c>
      <c r="BL21" s="6">
        <v>0</v>
      </c>
      <c r="BM21" s="6">
        <v>0</v>
      </c>
      <c r="BN21" s="6">
        <v>0</v>
      </c>
      <c r="BO21" s="2">
        <f t="shared" si="3"/>
        <v>1000</v>
      </c>
      <c r="BP21" s="6">
        <v>7.0000000000000007E-2</v>
      </c>
      <c r="BQ21" s="6">
        <f t="shared" si="4"/>
        <v>70</v>
      </c>
      <c r="BR21" s="6">
        <f t="shared" si="5"/>
        <v>0</v>
      </c>
      <c r="BS21" s="6">
        <f t="shared" si="6"/>
        <v>70</v>
      </c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</row>
    <row r="22" spans="1:91" x14ac:dyDescent="0.2">
      <c r="A22" s="6" t="s">
        <v>353</v>
      </c>
      <c r="B22" s="40" t="s">
        <v>50</v>
      </c>
      <c r="C22" s="6">
        <f t="shared" si="0"/>
        <v>1000</v>
      </c>
      <c r="D22" s="6">
        <f t="shared" si="1"/>
        <v>0</v>
      </c>
      <c r="E22" s="6">
        <f t="shared" si="2"/>
        <v>1000</v>
      </c>
      <c r="F22" s="6" t="s">
        <v>20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1000</v>
      </c>
      <c r="V22" s="3">
        <v>0</v>
      </c>
      <c r="W22" s="3">
        <v>0</v>
      </c>
      <c r="X22" s="3">
        <v>0</v>
      </c>
      <c r="Y22" s="3">
        <v>0</v>
      </c>
      <c r="Z22" s="22">
        <v>0</v>
      </c>
      <c r="AA22" s="3">
        <v>0</v>
      </c>
      <c r="AB22" s="22">
        <v>0</v>
      </c>
      <c r="AC22" s="3">
        <v>0</v>
      </c>
      <c r="AD22" s="22">
        <v>0</v>
      </c>
      <c r="AE22" s="3">
        <v>0</v>
      </c>
      <c r="AF22" s="22">
        <v>0</v>
      </c>
      <c r="AG22" s="3">
        <v>0</v>
      </c>
      <c r="AH22" s="22">
        <v>0</v>
      </c>
      <c r="AI22" s="3">
        <v>0</v>
      </c>
      <c r="AJ22" s="22">
        <v>0</v>
      </c>
      <c r="AK22" s="3">
        <v>0</v>
      </c>
      <c r="AL22" s="22">
        <v>0</v>
      </c>
      <c r="AM22" s="3">
        <v>0</v>
      </c>
      <c r="AN22" s="22">
        <v>0</v>
      </c>
      <c r="AO22" s="3">
        <v>0</v>
      </c>
      <c r="AP22" s="22">
        <v>0</v>
      </c>
      <c r="AQ22" s="3">
        <v>0</v>
      </c>
      <c r="AR22" s="22">
        <v>0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0</v>
      </c>
      <c r="AZ22" s="6">
        <v>0</v>
      </c>
      <c r="BA22" s="6">
        <v>0</v>
      </c>
      <c r="BB22" s="6">
        <v>0</v>
      </c>
      <c r="BC22" s="6">
        <v>0</v>
      </c>
      <c r="BD22" s="6">
        <v>0</v>
      </c>
      <c r="BE22" s="6">
        <v>0</v>
      </c>
      <c r="BF22" s="6">
        <v>0</v>
      </c>
      <c r="BG22" s="6">
        <v>0</v>
      </c>
      <c r="BH22" s="6">
        <v>0</v>
      </c>
      <c r="BI22" s="6">
        <v>0</v>
      </c>
      <c r="BJ22" s="6">
        <v>0</v>
      </c>
      <c r="BK22" s="6">
        <v>0</v>
      </c>
      <c r="BL22" s="6">
        <v>0</v>
      </c>
      <c r="BM22" s="6">
        <v>0</v>
      </c>
      <c r="BN22" s="6">
        <v>0</v>
      </c>
      <c r="BO22" s="2">
        <f t="shared" si="3"/>
        <v>1000</v>
      </c>
      <c r="BP22" s="6">
        <v>7.0000000000000007E-2</v>
      </c>
      <c r="BQ22" s="6">
        <f t="shared" si="4"/>
        <v>70</v>
      </c>
      <c r="BR22" s="6">
        <f t="shared" si="5"/>
        <v>0</v>
      </c>
      <c r="BS22" s="6">
        <f t="shared" si="6"/>
        <v>70</v>
      </c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</row>
    <row r="23" spans="1:91" x14ac:dyDescent="0.2">
      <c r="A23" s="6" t="s">
        <v>354</v>
      </c>
      <c r="B23" s="40" t="s">
        <v>50</v>
      </c>
      <c r="C23" s="6">
        <f t="shared" si="0"/>
        <v>1000</v>
      </c>
      <c r="D23" s="6">
        <f t="shared" si="1"/>
        <v>0</v>
      </c>
      <c r="E23" s="6">
        <f t="shared" si="2"/>
        <v>1000</v>
      </c>
      <c r="F23" s="6" t="s">
        <v>20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1000</v>
      </c>
      <c r="V23" s="3">
        <v>0</v>
      </c>
      <c r="W23" s="3">
        <v>0</v>
      </c>
      <c r="X23" s="3">
        <v>0</v>
      </c>
      <c r="Y23" s="3">
        <v>0</v>
      </c>
      <c r="Z23" s="22">
        <v>0</v>
      </c>
      <c r="AA23" s="3">
        <v>0</v>
      </c>
      <c r="AB23" s="22">
        <v>0</v>
      </c>
      <c r="AC23" s="3">
        <v>0</v>
      </c>
      <c r="AD23" s="22">
        <v>0</v>
      </c>
      <c r="AE23" s="3">
        <v>0</v>
      </c>
      <c r="AF23" s="22">
        <v>0</v>
      </c>
      <c r="AG23" s="3">
        <v>0</v>
      </c>
      <c r="AH23" s="22">
        <v>0</v>
      </c>
      <c r="AI23" s="3">
        <v>0</v>
      </c>
      <c r="AJ23" s="22">
        <v>0</v>
      </c>
      <c r="AK23" s="3">
        <v>0</v>
      </c>
      <c r="AL23" s="22">
        <v>0</v>
      </c>
      <c r="AM23" s="3">
        <v>0</v>
      </c>
      <c r="AN23" s="22">
        <v>0</v>
      </c>
      <c r="AO23" s="3">
        <v>0</v>
      </c>
      <c r="AP23" s="22">
        <v>0</v>
      </c>
      <c r="AQ23" s="3">
        <v>0</v>
      </c>
      <c r="AR23" s="22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0</v>
      </c>
      <c r="BA23" s="6">
        <v>0</v>
      </c>
      <c r="BB23" s="6">
        <v>0</v>
      </c>
      <c r="BC23" s="6">
        <v>0</v>
      </c>
      <c r="BD23" s="6">
        <v>0</v>
      </c>
      <c r="BE23" s="6">
        <v>0</v>
      </c>
      <c r="BF23" s="6">
        <v>0</v>
      </c>
      <c r="BG23" s="6">
        <v>0</v>
      </c>
      <c r="BH23" s="6">
        <v>0</v>
      </c>
      <c r="BI23" s="6">
        <v>0</v>
      </c>
      <c r="BJ23" s="6">
        <v>0</v>
      </c>
      <c r="BK23" s="6">
        <v>0</v>
      </c>
      <c r="BL23" s="6">
        <v>0</v>
      </c>
      <c r="BM23" s="6">
        <v>0</v>
      </c>
      <c r="BN23" s="6">
        <v>0</v>
      </c>
      <c r="BO23" s="2">
        <f t="shared" si="3"/>
        <v>1000</v>
      </c>
      <c r="BP23" s="6">
        <v>1</v>
      </c>
      <c r="BQ23" s="6">
        <f t="shared" si="4"/>
        <v>1000</v>
      </c>
      <c r="BR23" s="6">
        <f t="shared" si="5"/>
        <v>0</v>
      </c>
      <c r="BS23" s="6">
        <f t="shared" si="6"/>
        <v>1000</v>
      </c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</row>
    <row r="24" spans="1:91" x14ac:dyDescent="0.2">
      <c r="A24" s="6" t="s">
        <v>355</v>
      </c>
      <c r="B24" s="40" t="s">
        <v>50</v>
      </c>
      <c r="C24" s="6">
        <f t="shared" si="0"/>
        <v>1000</v>
      </c>
      <c r="D24" s="6">
        <f t="shared" si="1"/>
        <v>0</v>
      </c>
      <c r="E24" s="6">
        <f t="shared" si="2"/>
        <v>1000</v>
      </c>
      <c r="F24" s="6" t="s">
        <v>20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1000</v>
      </c>
      <c r="V24" s="3">
        <v>0</v>
      </c>
      <c r="W24" s="3">
        <v>0</v>
      </c>
      <c r="X24" s="3">
        <v>0</v>
      </c>
      <c r="Y24" s="3">
        <v>0</v>
      </c>
      <c r="Z24" s="22">
        <v>0</v>
      </c>
      <c r="AA24" s="3">
        <v>0</v>
      </c>
      <c r="AB24" s="22">
        <v>0</v>
      </c>
      <c r="AC24" s="3">
        <v>0</v>
      </c>
      <c r="AD24" s="22">
        <v>0</v>
      </c>
      <c r="AE24" s="3">
        <v>0</v>
      </c>
      <c r="AF24" s="22">
        <v>0</v>
      </c>
      <c r="AG24" s="3">
        <v>0</v>
      </c>
      <c r="AH24" s="22">
        <v>0</v>
      </c>
      <c r="AI24" s="3">
        <v>0</v>
      </c>
      <c r="AJ24" s="22">
        <v>0</v>
      </c>
      <c r="AK24" s="3">
        <v>0</v>
      </c>
      <c r="AL24" s="22">
        <v>0</v>
      </c>
      <c r="AM24" s="3">
        <v>0</v>
      </c>
      <c r="AN24" s="22">
        <v>0</v>
      </c>
      <c r="AO24" s="3">
        <v>0</v>
      </c>
      <c r="AP24" s="22">
        <v>0</v>
      </c>
      <c r="AQ24" s="3">
        <v>0</v>
      </c>
      <c r="AR24" s="22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0</v>
      </c>
      <c r="BA24" s="6">
        <v>0</v>
      </c>
      <c r="BB24" s="6">
        <v>0</v>
      </c>
      <c r="BC24" s="6">
        <v>0</v>
      </c>
      <c r="BD24" s="6">
        <v>0</v>
      </c>
      <c r="BE24" s="6">
        <v>0</v>
      </c>
      <c r="BF24" s="6">
        <v>0</v>
      </c>
      <c r="BG24" s="6">
        <v>0</v>
      </c>
      <c r="BH24" s="6">
        <v>0</v>
      </c>
      <c r="BI24" s="6">
        <v>0</v>
      </c>
      <c r="BJ24" s="6">
        <v>0</v>
      </c>
      <c r="BK24" s="6">
        <v>0</v>
      </c>
      <c r="BL24" s="6">
        <v>0</v>
      </c>
      <c r="BM24" s="6">
        <v>0</v>
      </c>
      <c r="BN24" s="6">
        <v>0</v>
      </c>
      <c r="BO24" s="2">
        <f t="shared" si="3"/>
        <v>1000</v>
      </c>
      <c r="BP24" s="6">
        <v>1.2</v>
      </c>
      <c r="BQ24" s="6">
        <f t="shared" si="4"/>
        <v>1200</v>
      </c>
      <c r="BR24" s="6">
        <f t="shared" si="5"/>
        <v>0</v>
      </c>
      <c r="BS24" s="6">
        <f t="shared" si="6"/>
        <v>1200</v>
      </c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</row>
    <row r="25" spans="1:91" x14ac:dyDescent="0.2">
      <c r="A25" s="6" t="s">
        <v>356</v>
      </c>
      <c r="B25" s="40" t="s">
        <v>50</v>
      </c>
      <c r="C25" s="6">
        <f t="shared" si="0"/>
        <v>116</v>
      </c>
      <c r="D25" s="6">
        <f t="shared" si="1"/>
        <v>25</v>
      </c>
      <c r="E25" s="6">
        <f t="shared" si="2"/>
        <v>91</v>
      </c>
      <c r="F25" s="6" t="s">
        <v>357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116</v>
      </c>
      <c r="X25" s="3">
        <v>0</v>
      </c>
      <c r="Y25" s="3">
        <v>0</v>
      </c>
      <c r="Z25" s="22">
        <v>0</v>
      </c>
      <c r="AA25" s="3">
        <v>0</v>
      </c>
      <c r="AB25" s="22">
        <v>0</v>
      </c>
      <c r="AC25" s="3">
        <v>0</v>
      </c>
      <c r="AD25" s="22">
        <v>0</v>
      </c>
      <c r="AE25" s="3">
        <v>0</v>
      </c>
      <c r="AF25" s="22">
        <v>0</v>
      </c>
      <c r="AG25" s="3">
        <v>0</v>
      </c>
      <c r="AH25" s="22">
        <v>25</v>
      </c>
      <c r="AI25" s="3">
        <v>0</v>
      </c>
      <c r="AJ25" s="22">
        <v>0</v>
      </c>
      <c r="AK25" s="3">
        <v>0</v>
      </c>
      <c r="AL25" s="22">
        <v>0</v>
      </c>
      <c r="AM25" s="3">
        <v>0</v>
      </c>
      <c r="AN25" s="22">
        <v>0</v>
      </c>
      <c r="AO25" s="3">
        <v>0</v>
      </c>
      <c r="AP25" s="22">
        <v>0</v>
      </c>
      <c r="AQ25" s="3">
        <v>0</v>
      </c>
      <c r="AR25" s="22">
        <v>0</v>
      </c>
      <c r="AS25" s="6">
        <v>0</v>
      </c>
      <c r="AT25" s="6">
        <v>0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0</v>
      </c>
      <c r="BA25" s="6">
        <v>0</v>
      </c>
      <c r="BB25" s="6">
        <v>0</v>
      </c>
      <c r="BC25" s="6">
        <v>0</v>
      </c>
      <c r="BD25" s="6">
        <v>0</v>
      </c>
      <c r="BE25" s="6">
        <v>0</v>
      </c>
      <c r="BF25" s="6">
        <v>0</v>
      </c>
      <c r="BG25" s="6">
        <v>0</v>
      </c>
      <c r="BH25" s="6">
        <v>0</v>
      </c>
      <c r="BI25" s="6">
        <v>0</v>
      </c>
      <c r="BJ25" s="6">
        <v>0</v>
      </c>
      <c r="BK25" s="6">
        <v>0</v>
      </c>
      <c r="BL25" s="6">
        <v>0</v>
      </c>
      <c r="BM25" s="6">
        <v>0</v>
      </c>
      <c r="BN25" s="6">
        <v>0</v>
      </c>
      <c r="BO25" s="2">
        <f t="shared" si="3"/>
        <v>91</v>
      </c>
      <c r="BP25" s="6">
        <v>315</v>
      </c>
      <c r="BQ25" s="6">
        <f t="shared" si="4"/>
        <v>36540</v>
      </c>
      <c r="BR25" s="6">
        <f t="shared" si="5"/>
        <v>7875</v>
      </c>
      <c r="BS25" s="6">
        <f t="shared" si="6"/>
        <v>28665</v>
      </c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</row>
    <row r="26" spans="1:91" x14ac:dyDescent="0.2">
      <c r="A26" s="6" t="s">
        <v>358</v>
      </c>
      <c r="B26" s="40" t="s">
        <v>50</v>
      </c>
      <c r="C26" s="6">
        <f t="shared" si="0"/>
        <v>200</v>
      </c>
      <c r="D26" s="6">
        <f t="shared" si="1"/>
        <v>100</v>
      </c>
      <c r="E26" s="6">
        <f t="shared" si="2"/>
        <v>100</v>
      </c>
      <c r="F26" s="6" t="s">
        <v>20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200</v>
      </c>
      <c r="V26" s="3">
        <v>0</v>
      </c>
      <c r="W26" s="3">
        <v>0</v>
      </c>
      <c r="X26" s="3">
        <v>0</v>
      </c>
      <c r="Y26" s="3">
        <v>0</v>
      </c>
      <c r="Z26" s="22">
        <v>0</v>
      </c>
      <c r="AA26" s="3">
        <v>0</v>
      </c>
      <c r="AB26" s="22">
        <v>0</v>
      </c>
      <c r="AC26" s="3">
        <v>0</v>
      </c>
      <c r="AD26" s="22">
        <v>0</v>
      </c>
      <c r="AE26" s="3">
        <v>0</v>
      </c>
      <c r="AF26" s="22">
        <v>0</v>
      </c>
      <c r="AG26" s="3">
        <v>0</v>
      </c>
      <c r="AH26" s="22">
        <v>100</v>
      </c>
      <c r="AI26" s="3">
        <v>0</v>
      </c>
      <c r="AJ26" s="22">
        <v>0</v>
      </c>
      <c r="AK26" s="3">
        <v>0</v>
      </c>
      <c r="AL26" s="22">
        <v>0</v>
      </c>
      <c r="AM26" s="3">
        <v>0</v>
      </c>
      <c r="AN26" s="22">
        <v>0</v>
      </c>
      <c r="AO26" s="3">
        <v>0</v>
      </c>
      <c r="AP26" s="22">
        <v>0</v>
      </c>
      <c r="AQ26" s="3">
        <v>0</v>
      </c>
      <c r="AR26" s="22">
        <v>0</v>
      </c>
      <c r="AS26" s="6">
        <v>0</v>
      </c>
      <c r="AT26" s="6">
        <v>0</v>
      </c>
      <c r="AU26" s="6">
        <v>0</v>
      </c>
      <c r="AV26" s="6">
        <v>0</v>
      </c>
      <c r="AW26" s="6">
        <v>0</v>
      </c>
      <c r="AX26" s="6">
        <v>0</v>
      </c>
      <c r="AY26" s="6">
        <v>0</v>
      </c>
      <c r="AZ26" s="6">
        <v>0</v>
      </c>
      <c r="BA26" s="6">
        <v>0</v>
      </c>
      <c r="BB26" s="6">
        <v>0</v>
      </c>
      <c r="BC26" s="6">
        <v>0</v>
      </c>
      <c r="BD26" s="6">
        <v>0</v>
      </c>
      <c r="BE26" s="6">
        <v>0</v>
      </c>
      <c r="BF26" s="6">
        <v>0</v>
      </c>
      <c r="BG26" s="6">
        <v>0</v>
      </c>
      <c r="BH26" s="6">
        <v>0</v>
      </c>
      <c r="BI26" s="6">
        <v>0</v>
      </c>
      <c r="BJ26" s="6">
        <v>0</v>
      </c>
      <c r="BK26" s="6">
        <v>0</v>
      </c>
      <c r="BL26" s="6">
        <v>0</v>
      </c>
      <c r="BM26" s="6">
        <v>0</v>
      </c>
      <c r="BN26" s="6">
        <v>0</v>
      </c>
      <c r="BO26" s="2">
        <f t="shared" si="3"/>
        <v>100</v>
      </c>
      <c r="BP26" s="6">
        <v>3</v>
      </c>
      <c r="BQ26" s="6">
        <f t="shared" si="4"/>
        <v>600</v>
      </c>
      <c r="BR26" s="6">
        <f t="shared" si="5"/>
        <v>300</v>
      </c>
      <c r="BS26" s="6">
        <f t="shared" si="6"/>
        <v>300</v>
      </c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</row>
    <row r="27" spans="1:91" ht="15.75" customHeight="1" x14ac:dyDescent="0.2">
      <c r="A27" s="6" t="s">
        <v>359</v>
      </c>
      <c r="B27" s="40" t="s">
        <v>50</v>
      </c>
      <c r="C27" s="6">
        <f t="shared" si="0"/>
        <v>300</v>
      </c>
      <c r="D27" s="6">
        <f t="shared" si="1"/>
        <v>0</v>
      </c>
      <c r="E27" s="6">
        <f t="shared" si="2"/>
        <v>300</v>
      </c>
      <c r="F27" s="2"/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22">
        <v>0</v>
      </c>
      <c r="AA27" s="3">
        <v>0</v>
      </c>
      <c r="AB27" s="22">
        <v>0</v>
      </c>
      <c r="AC27" s="3">
        <v>0</v>
      </c>
      <c r="AD27" s="22">
        <v>0</v>
      </c>
      <c r="AE27" s="3">
        <v>0</v>
      </c>
      <c r="AF27" s="22">
        <v>0</v>
      </c>
      <c r="AG27" s="3">
        <v>0</v>
      </c>
      <c r="AH27" s="22">
        <v>0</v>
      </c>
      <c r="AI27" s="3">
        <v>0</v>
      </c>
      <c r="AJ27" s="22">
        <v>0</v>
      </c>
      <c r="AK27" s="3">
        <v>300</v>
      </c>
      <c r="AL27" s="22">
        <v>0</v>
      </c>
      <c r="AM27" s="3">
        <v>0</v>
      </c>
      <c r="AN27" s="22">
        <v>0</v>
      </c>
      <c r="AO27" s="3">
        <v>0</v>
      </c>
      <c r="AP27" s="22">
        <v>0</v>
      </c>
      <c r="AQ27" s="3">
        <v>0</v>
      </c>
      <c r="AR27" s="22">
        <v>0</v>
      </c>
      <c r="AS27" s="6">
        <v>0</v>
      </c>
      <c r="AT27" s="6">
        <v>0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0</v>
      </c>
      <c r="BA27" s="6">
        <v>0</v>
      </c>
      <c r="BB27" s="6">
        <v>0</v>
      </c>
      <c r="BC27" s="6">
        <v>0</v>
      </c>
      <c r="BD27" s="6">
        <v>0</v>
      </c>
      <c r="BE27" s="6">
        <v>0</v>
      </c>
      <c r="BF27" s="6">
        <v>0</v>
      </c>
      <c r="BG27" s="6">
        <v>0</v>
      </c>
      <c r="BH27" s="6">
        <v>0</v>
      </c>
      <c r="BI27" s="6">
        <v>0</v>
      </c>
      <c r="BJ27" s="6">
        <v>0</v>
      </c>
      <c r="BK27" s="6">
        <v>0</v>
      </c>
      <c r="BL27" s="6">
        <v>0</v>
      </c>
      <c r="BM27" s="6">
        <v>0</v>
      </c>
      <c r="BN27" s="6">
        <v>0</v>
      </c>
      <c r="BO27" s="2">
        <f t="shared" si="3"/>
        <v>300</v>
      </c>
      <c r="BP27" s="6">
        <v>261.16000000000003</v>
      </c>
      <c r="BQ27" s="6">
        <f t="shared" si="4"/>
        <v>78348.000000000015</v>
      </c>
      <c r="BR27" s="6">
        <f t="shared" si="5"/>
        <v>0</v>
      </c>
      <c r="BS27" s="6">
        <f t="shared" si="6"/>
        <v>78348.000000000015</v>
      </c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</row>
    <row r="28" spans="1:91" ht="15.75" customHeight="1" x14ac:dyDescent="0.2">
      <c r="A28" s="6" t="s">
        <v>360</v>
      </c>
      <c r="B28" s="40" t="s">
        <v>50</v>
      </c>
      <c r="C28" s="6">
        <f t="shared" si="0"/>
        <v>100</v>
      </c>
      <c r="D28" s="6">
        <f t="shared" si="1"/>
        <v>60</v>
      </c>
      <c r="E28" s="6">
        <f t="shared" si="2"/>
        <v>40</v>
      </c>
      <c r="F28" s="6" t="s">
        <v>20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22">
        <v>0</v>
      </c>
      <c r="AA28" s="3">
        <v>0</v>
      </c>
      <c r="AB28" s="22">
        <v>0</v>
      </c>
      <c r="AC28" s="3">
        <v>0</v>
      </c>
      <c r="AD28" s="22">
        <v>0</v>
      </c>
      <c r="AE28" s="3">
        <v>0</v>
      </c>
      <c r="AF28" s="22">
        <v>0</v>
      </c>
      <c r="AG28" s="3">
        <v>0</v>
      </c>
      <c r="AH28" s="22">
        <v>0</v>
      </c>
      <c r="AI28" s="3">
        <v>0</v>
      </c>
      <c r="AJ28" s="22">
        <v>0</v>
      </c>
      <c r="AK28" s="3">
        <v>0</v>
      </c>
      <c r="AL28" s="22">
        <v>0</v>
      </c>
      <c r="AM28" s="3">
        <v>0</v>
      </c>
      <c r="AN28" s="22">
        <v>0</v>
      </c>
      <c r="AO28" s="3">
        <v>0</v>
      </c>
      <c r="AP28" s="22">
        <v>0</v>
      </c>
      <c r="AQ28" s="3">
        <v>0</v>
      </c>
      <c r="AR28" s="22">
        <v>0</v>
      </c>
      <c r="AS28" s="6">
        <f>74+26</f>
        <v>100</v>
      </c>
      <c r="AT28" s="6">
        <v>0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0</v>
      </c>
      <c r="BA28" s="6">
        <v>0</v>
      </c>
      <c r="BB28" s="6">
        <v>0</v>
      </c>
      <c r="BC28" s="6">
        <v>0</v>
      </c>
      <c r="BD28" s="6">
        <v>0</v>
      </c>
      <c r="BE28" s="6">
        <v>0</v>
      </c>
      <c r="BF28" s="6">
        <v>0</v>
      </c>
      <c r="BG28" s="6">
        <v>0</v>
      </c>
      <c r="BH28" s="6">
        <v>0</v>
      </c>
      <c r="BI28" s="6">
        <v>0</v>
      </c>
      <c r="BJ28" s="6">
        <f>20+20+20</f>
        <v>60</v>
      </c>
      <c r="BK28" s="6">
        <v>0</v>
      </c>
      <c r="BL28" s="6">
        <v>0</v>
      </c>
      <c r="BM28" s="6">
        <v>0</v>
      </c>
      <c r="BN28" s="6">
        <v>0</v>
      </c>
      <c r="BO28" s="2">
        <f t="shared" si="3"/>
        <v>40</v>
      </c>
      <c r="BP28" s="6"/>
      <c r="BQ28" s="6">
        <f t="shared" ref="BQ28:BS28" si="14">SUM(BQ3:BQ27)</f>
        <v>400665</v>
      </c>
      <c r="BR28" s="6">
        <f t="shared" si="14"/>
        <v>102994</v>
      </c>
      <c r="BS28" s="6">
        <f t="shared" si="14"/>
        <v>297671</v>
      </c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</row>
    <row r="29" spans="1:91" ht="15.75" customHeight="1" x14ac:dyDescent="0.2">
      <c r="A29" s="29" t="s">
        <v>361</v>
      </c>
      <c r="B29" s="40" t="s">
        <v>362</v>
      </c>
      <c r="C29" s="6">
        <f t="shared" si="0"/>
        <v>150</v>
      </c>
      <c r="D29" s="6">
        <f t="shared" si="1"/>
        <v>0</v>
      </c>
      <c r="E29" s="6">
        <f t="shared" si="2"/>
        <v>150</v>
      </c>
      <c r="F29" s="6" t="s">
        <v>20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150</v>
      </c>
      <c r="Z29" s="22">
        <v>0</v>
      </c>
      <c r="AA29" s="3">
        <v>0</v>
      </c>
      <c r="AB29" s="22">
        <v>0</v>
      </c>
      <c r="AC29" s="3">
        <v>0</v>
      </c>
      <c r="AD29" s="22">
        <v>0</v>
      </c>
      <c r="AE29" s="3">
        <v>0</v>
      </c>
      <c r="AF29" s="22">
        <v>0</v>
      </c>
      <c r="AG29" s="3">
        <v>0</v>
      </c>
      <c r="AH29" s="22">
        <v>0</v>
      </c>
      <c r="AI29" s="3">
        <v>0</v>
      </c>
      <c r="AJ29" s="22">
        <v>0</v>
      </c>
      <c r="AK29" s="3">
        <v>0</v>
      </c>
      <c r="AL29" s="22">
        <v>0</v>
      </c>
      <c r="AM29" s="3">
        <v>0</v>
      </c>
      <c r="AN29" s="22">
        <v>0</v>
      </c>
      <c r="AO29" s="3">
        <v>0</v>
      </c>
      <c r="AP29" s="22">
        <v>0</v>
      </c>
      <c r="AQ29" s="3">
        <v>0</v>
      </c>
      <c r="AR29" s="22">
        <v>0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6">
        <v>0</v>
      </c>
      <c r="AY29" s="6">
        <v>0</v>
      </c>
      <c r="AZ29" s="6">
        <v>0</v>
      </c>
      <c r="BA29" s="6">
        <v>0</v>
      </c>
      <c r="BB29" s="6">
        <v>0</v>
      </c>
      <c r="BC29" s="6">
        <v>0</v>
      </c>
      <c r="BD29" s="6">
        <v>0</v>
      </c>
      <c r="BE29" s="6">
        <v>0</v>
      </c>
      <c r="BF29" s="6">
        <v>0</v>
      </c>
      <c r="BG29" s="6">
        <v>0</v>
      </c>
      <c r="BH29" s="6">
        <v>0</v>
      </c>
      <c r="BI29" s="6">
        <v>0</v>
      </c>
      <c r="BJ29" s="6">
        <v>0</v>
      </c>
      <c r="BK29" s="6">
        <v>0</v>
      </c>
      <c r="BL29" s="6">
        <v>0</v>
      </c>
      <c r="BM29" s="6">
        <v>0</v>
      </c>
      <c r="BN29" s="6">
        <v>0</v>
      </c>
      <c r="BO29" s="2">
        <f t="shared" si="3"/>
        <v>150</v>
      </c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</row>
    <row r="30" spans="1:91" ht="15.75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</row>
    <row r="31" spans="1:91" ht="15.7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</row>
    <row r="32" spans="1:91" ht="15.7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</row>
    <row r="33" spans="1:91" ht="15.7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</row>
    <row r="34" spans="1:91" ht="15.7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</row>
    <row r="35" spans="1:91" ht="15.7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</row>
    <row r="36" spans="1:91" ht="15.7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</row>
    <row r="37" spans="1:91" ht="15.7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</row>
    <row r="38" spans="1:91" ht="15.7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</row>
    <row r="39" spans="1:91" ht="15.7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</row>
    <row r="40" spans="1:91" ht="15.7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</row>
    <row r="41" spans="1:91" ht="15.7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</row>
    <row r="42" spans="1:91" ht="15.7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</row>
    <row r="43" spans="1:91" ht="15.7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</row>
    <row r="44" spans="1:91" ht="15.7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</row>
    <row r="45" spans="1:91" ht="15.7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</row>
    <row r="46" spans="1:91" ht="15.7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</row>
    <row r="47" spans="1:91" ht="15.7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</row>
    <row r="48" spans="1:91" ht="15.7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</row>
    <row r="49" spans="1:91" ht="15.7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</row>
    <row r="50" spans="1:91" ht="15.7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</row>
    <row r="51" spans="1:91" ht="15.7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</row>
    <row r="52" spans="1:91" ht="15.7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</row>
    <row r="53" spans="1:91" ht="15.7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</row>
    <row r="54" spans="1:91" ht="15.7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</row>
    <row r="55" spans="1:91" ht="15.7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</row>
    <row r="56" spans="1:91" ht="15.7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</row>
    <row r="57" spans="1:91" ht="15.7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</row>
    <row r="58" spans="1:91" ht="15.7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</row>
    <row r="59" spans="1:91" ht="15.7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</row>
    <row r="60" spans="1:91" ht="15.7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</row>
    <row r="61" spans="1:91" ht="15.7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</row>
    <row r="62" spans="1:91" ht="15.7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</row>
    <row r="63" spans="1:91" ht="15.7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</row>
    <row r="64" spans="1:91" ht="15.7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</row>
    <row r="65" spans="1:91" ht="15.7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</row>
    <row r="66" spans="1:91" ht="15.7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</row>
    <row r="67" spans="1:91" ht="15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</row>
    <row r="68" spans="1:91" ht="15.7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</row>
    <row r="69" spans="1:91" ht="15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</row>
    <row r="70" spans="1:91" ht="15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</row>
    <row r="71" spans="1:91" ht="15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</row>
    <row r="72" spans="1:91" ht="15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</row>
    <row r="73" spans="1:91" ht="15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</row>
    <row r="74" spans="1:91" ht="15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</row>
    <row r="75" spans="1:91" ht="15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</row>
    <row r="76" spans="1:91" ht="15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</row>
    <row r="77" spans="1:91" ht="15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</row>
    <row r="78" spans="1:91" ht="15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</row>
    <row r="79" spans="1:91" ht="15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</row>
    <row r="80" spans="1:91" ht="15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</row>
    <row r="81" spans="1:91" ht="15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</row>
    <row r="82" spans="1:91" ht="15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</row>
    <row r="83" spans="1:91" ht="15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</row>
    <row r="84" spans="1:91" ht="15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</row>
    <row r="85" spans="1:91" ht="15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</row>
    <row r="86" spans="1:91" ht="15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</row>
    <row r="87" spans="1:91" ht="15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</row>
    <row r="88" spans="1:91" ht="15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</row>
    <row r="89" spans="1:91" ht="15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</row>
    <row r="90" spans="1:91" ht="15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</row>
    <row r="91" spans="1:91" ht="15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</row>
    <row r="92" spans="1:91" ht="15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</row>
    <row r="93" spans="1:91" ht="15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</row>
    <row r="94" spans="1:91" ht="15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</row>
    <row r="95" spans="1:91" ht="15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</row>
    <row r="96" spans="1:91" ht="15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</row>
    <row r="97" spans="1:91" ht="15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</row>
    <row r="98" spans="1:91" ht="15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</row>
    <row r="99" spans="1:91" ht="15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</row>
    <row r="100" spans="1:91" ht="15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</row>
    <row r="101" spans="1:91" ht="15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</row>
    <row r="102" spans="1:91" ht="15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</row>
    <row r="103" spans="1:91" ht="15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</row>
    <row r="104" spans="1:91" ht="15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</row>
    <row r="105" spans="1:91" ht="15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</row>
    <row r="106" spans="1:91" ht="15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</row>
    <row r="107" spans="1:91" ht="15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</row>
    <row r="108" spans="1:91" ht="15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</row>
    <row r="109" spans="1:91" ht="15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</row>
    <row r="110" spans="1:91" ht="15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</row>
    <row r="111" spans="1:91" ht="15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</row>
    <row r="112" spans="1:91" ht="15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</row>
    <row r="113" spans="1:91" ht="15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</row>
    <row r="114" spans="1:91" ht="15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</row>
    <row r="115" spans="1:91" ht="15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</row>
    <row r="116" spans="1:91" ht="15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</row>
    <row r="117" spans="1:91" ht="15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</row>
    <row r="118" spans="1:91" ht="15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</row>
    <row r="119" spans="1:91" ht="15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</row>
    <row r="120" spans="1:91" ht="15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</row>
    <row r="121" spans="1:91" ht="15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</row>
    <row r="122" spans="1:91" ht="15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</row>
    <row r="123" spans="1:91" ht="15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</row>
    <row r="124" spans="1:91" ht="15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</row>
    <row r="125" spans="1:91" ht="15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</row>
    <row r="126" spans="1:91" ht="15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</row>
    <row r="127" spans="1:91" ht="15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</row>
    <row r="128" spans="1:91" ht="15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</row>
    <row r="129" spans="1:91" ht="15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</row>
    <row r="130" spans="1:91" ht="15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</row>
    <row r="131" spans="1:91" ht="15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</row>
    <row r="132" spans="1:91" ht="15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</row>
    <row r="133" spans="1:91" ht="15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</row>
    <row r="134" spans="1:91" ht="15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</row>
    <row r="135" spans="1:91" ht="15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</row>
    <row r="136" spans="1:91" ht="15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</row>
    <row r="137" spans="1:91" ht="15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</row>
    <row r="138" spans="1:91" ht="15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</row>
    <row r="139" spans="1:91" ht="15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</row>
    <row r="140" spans="1:91" ht="15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</row>
    <row r="141" spans="1:91" ht="15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</row>
    <row r="142" spans="1:91" ht="15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</row>
    <row r="143" spans="1:91" ht="15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</row>
    <row r="144" spans="1:91" ht="15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</row>
    <row r="145" spans="1:91" ht="15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</row>
    <row r="146" spans="1:91" ht="15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</row>
    <row r="147" spans="1:91" ht="15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</row>
    <row r="148" spans="1:91" ht="15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</row>
    <row r="149" spans="1:91" ht="15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</row>
    <row r="150" spans="1:91" ht="15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</row>
    <row r="151" spans="1:91" ht="15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</row>
    <row r="152" spans="1:91" ht="15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</row>
    <row r="153" spans="1:91" ht="15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</row>
    <row r="154" spans="1:91" ht="15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</row>
    <row r="155" spans="1:91" ht="15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</row>
    <row r="156" spans="1:91" ht="15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</row>
    <row r="157" spans="1:91" ht="15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</row>
    <row r="158" spans="1:91" ht="15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</row>
    <row r="159" spans="1:91" ht="15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</row>
    <row r="160" spans="1:91" ht="15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</row>
    <row r="161" spans="1:91" ht="15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</row>
    <row r="162" spans="1:91" ht="15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</row>
    <row r="163" spans="1:91" ht="15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</row>
    <row r="164" spans="1:91" ht="15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</row>
    <row r="165" spans="1:91" ht="15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</row>
    <row r="166" spans="1:91" ht="15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</row>
    <row r="167" spans="1:91" ht="15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</row>
    <row r="168" spans="1:91" ht="15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</row>
    <row r="169" spans="1:91" ht="15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</row>
    <row r="170" spans="1:91" ht="15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</row>
    <row r="171" spans="1:91" ht="15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</row>
    <row r="172" spans="1:91" ht="15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</row>
    <row r="173" spans="1:91" ht="15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</row>
    <row r="174" spans="1:91" ht="15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</row>
    <row r="175" spans="1:91" ht="15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</row>
    <row r="176" spans="1:91" ht="15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</row>
    <row r="177" spans="1:91" ht="15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</row>
    <row r="178" spans="1:91" ht="15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</row>
    <row r="179" spans="1:91" ht="15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</row>
    <row r="180" spans="1:91" ht="15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</row>
    <row r="181" spans="1:91" ht="15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</row>
    <row r="182" spans="1:91" ht="15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</row>
    <row r="183" spans="1:91" ht="15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</row>
    <row r="184" spans="1:91" ht="15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</row>
    <row r="185" spans="1:91" ht="15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</row>
    <row r="186" spans="1:91" ht="15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</row>
    <row r="187" spans="1:91" ht="15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</row>
    <row r="188" spans="1:91" ht="15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</row>
    <row r="189" spans="1:91" ht="15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  <c r="AD189" s="29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</row>
    <row r="190" spans="1:91" ht="15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  <c r="AD190" s="29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</row>
    <row r="191" spans="1:91" ht="15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</row>
    <row r="192" spans="1:91" ht="15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  <c r="AD192" s="29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</row>
    <row r="193" spans="1:91" ht="15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  <c r="AD193" s="29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</row>
    <row r="194" spans="1:91" ht="15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  <c r="AD194" s="29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</row>
    <row r="195" spans="1:91" ht="15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  <c r="AD195" s="29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</row>
    <row r="196" spans="1:91" ht="15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  <c r="AD196" s="29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</row>
    <row r="197" spans="1:91" ht="15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  <c r="AD197" s="29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</row>
    <row r="198" spans="1:91" ht="15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</row>
    <row r="199" spans="1:91" ht="15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  <c r="AD199" s="29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</row>
    <row r="200" spans="1:91" ht="15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  <c r="AD200" s="29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</row>
    <row r="201" spans="1:91" ht="15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</row>
    <row r="202" spans="1:91" ht="15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  <c r="AD202" s="29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</row>
    <row r="203" spans="1:91" ht="15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  <c r="AD203" s="29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</row>
    <row r="204" spans="1:91" ht="15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  <c r="AD204" s="29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</row>
    <row r="205" spans="1:91" ht="15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  <c r="AD205" s="29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</row>
    <row r="206" spans="1:91" ht="15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  <c r="AD206" s="29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</row>
    <row r="207" spans="1:91" ht="15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  <c r="AD207" s="29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</row>
    <row r="208" spans="1:91" ht="15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  <c r="AD208" s="29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</row>
    <row r="209" spans="1:91" ht="15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  <c r="AD209" s="29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</row>
    <row r="210" spans="1:91" ht="15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  <c r="AD210" s="29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</row>
    <row r="211" spans="1:91" ht="15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  <c r="AC211" s="29"/>
      <c r="AD211" s="29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</row>
    <row r="212" spans="1:91" ht="15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  <c r="AC212" s="29"/>
      <c r="AD212" s="29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</row>
    <row r="213" spans="1:91" ht="15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  <c r="AD213" s="29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</row>
    <row r="214" spans="1:91" ht="15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  <c r="AD214" s="29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</row>
    <row r="215" spans="1:91" ht="15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  <c r="AC215" s="29"/>
      <c r="AD215" s="29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</row>
    <row r="216" spans="1:91" ht="15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  <c r="AC216" s="29"/>
      <c r="AD216" s="29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</row>
    <row r="217" spans="1:91" ht="15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  <c r="AC217" s="29"/>
      <c r="AD217" s="29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</row>
    <row r="218" spans="1:91" ht="15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  <c r="AD218" s="29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</row>
    <row r="219" spans="1:91" ht="15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  <c r="AC219" s="29"/>
      <c r="AD219" s="29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</row>
    <row r="220" spans="1:91" ht="15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  <c r="AC220" s="29"/>
      <c r="AD220" s="29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</row>
    <row r="221" spans="1:91" ht="15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  <c r="AC221" s="29"/>
      <c r="AD221" s="29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</row>
    <row r="222" spans="1:91" ht="15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  <c r="AD222" s="29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</row>
    <row r="223" spans="1:91" ht="15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  <c r="AC223" s="29"/>
      <c r="AD223" s="29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</row>
    <row r="224" spans="1:91" ht="15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  <c r="AC224" s="29"/>
      <c r="AD224" s="29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</row>
    <row r="225" spans="1:91" ht="15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  <c r="AC225" s="29"/>
      <c r="AD225" s="29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</row>
    <row r="226" spans="1:91" ht="15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  <c r="AC226" s="29"/>
      <c r="AD226" s="29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</row>
    <row r="227" spans="1:91" ht="15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</row>
    <row r="228" spans="1:91" ht="15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  <c r="AC228" s="29"/>
      <c r="AD228" s="29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</row>
    <row r="229" spans="1:91" ht="15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  <c r="AC229" s="29"/>
      <c r="AD229" s="29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</row>
    <row r="230" spans="1:91" ht="15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  <c r="AC230" s="29"/>
      <c r="AD230" s="29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</row>
    <row r="231" spans="1:91" ht="15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  <c r="AC231" s="29"/>
      <c r="AD231" s="29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</row>
    <row r="232" spans="1:91" ht="15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  <c r="AC232" s="29"/>
      <c r="AD232" s="29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</row>
    <row r="233" spans="1:91" ht="15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  <c r="AC233" s="29"/>
      <c r="AD233" s="29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</row>
    <row r="234" spans="1:91" ht="15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  <c r="AC234" s="29"/>
      <c r="AD234" s="29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</row>
    <row r="235" spans="1:91" ht="15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  <c r="AC235" s="29"/>
      <c r="AD235" s="29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</row>
    <row r="236" spans="1:91" ht="15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  <c r="AC236" s="29"/>
      <c r="AD236" s="29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</row>
    <row r="237" spans="1:91" ht="15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  <c r="AC237" s="29"/>
      <c r="AD237" s="29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</row>
    <row r="238" spans="1:91" ht="15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  <c r="AC238" s="29"/>
      <c r="AD238" s="29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</row>
    <row r="239" spans="1:91" ht="15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  <c r="AC239" s="29"/>
      <c r="AD239" s="29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</row>
    <row r="240" spans="1:91" ht="15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  <c r="AC240" s="29"/>
      <c r="AD240" s="29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</row>
    <row r="241" spans="1:91" ht="15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  <c r="AC241" s="29"/>
      <c r="AD241" s="29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</row>
    <row r="242" spans="1:91" ht="15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  <c r="AC242" s="29"/>
      <c r="AD242" s="29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</row>
    <row r="243" spans="1:91" ht="15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  <c r="AC243" s="29"/>
      <c r="AD243" s="29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</row>
    <row r="244" spans="1:91" ht="15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  <c r="AC244" s="29"/>
      <c r="AD244" s="29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</row>
    <row r="245" spans="1:91" ht="15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  <c r="AC245" s="29"/>
      <c r="AD245" s="29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</row>
    <row r="246" spans="1:91" ht="15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  <c r="AC246" s="29"/>
      <c r="AD246" s="29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</row>
    <row r="247" spans="1:91" ht="15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  <c r="AC247" s="29"/>
      <c r="AD247" s="29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</row>
    <row r="248" spans="1:91" ht="15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  <c r="AC248" s="29"/>
      <c r="AD248" s="29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</row>
    <row r="249" spans="1:91" ht="15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  <c r="AC249" s="29"/>
      <c r="AD249" s="29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</row>
    <row r="250" spans="1:91" ht="15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  <c r="AC250" s="29"/>
      <c r="AD250" s="29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</row>
    <row r="251" spans="1:91" ht="15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  <c r="AC251" s="29"/>
      <c r="AD251" s="29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</row>
    <row r="252" spans="1:91" ht="15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  <c r="AC252" s="29"/>
      <c r="AD252" s="29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</row>
    <row r="253" spans="1:91" ht="15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  <c r="AC253" s="29"/>
      <c r="AD253" s="29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</row>
    <row r="254" spans="1:91" ht="15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  <c r="AC254" s="29"/>
      <c r="AD254" s="29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</row>
    <row r="255" spans="1:91" ht="15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  <c r="AC255" s="29"/>
      <c r="AD255" s="29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</row>
    <row r="256" spans="1:91" ht="15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  <c r="AC256" s="29"/>
      <c r="AD256" s="29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</row>
    <row r="257" spans="1:91" ht="15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  <c r="AC257" s="29"/>
      <c r="AD257" s="29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</row>
    <row r="258" spans="1:91" ht="15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  <c r="AC258" s="29"/>
      <c r="AD258" s="29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</row>
    <row r="259" spans="1:91" ht="15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  <c r="AC259" s="29"/>
      <c r="AD259" s="29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</row>
    <row r="260" spans="1:91" ht="15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  <c r="AC260" s="29"/>
      <c r="AD260" s="29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</row>
    <row r="261" spans="1:91" ht="15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  <c r="AC261" s="29"/>
      <c r="AD261" s="29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</row>
    <row r="262" spans="1:91" ht="15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  <c r="AC262" s="29"/>
      <c r="AD262" s="29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</row>
    <row r="263" spans="1:91" ht="15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  <c r="AB263" s="29"/>
      <c r="AC263" s="29"/>
      <c r="AD263" s="29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</row>
    <row r="264" spans="1:91" ht="15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  <c r="AC264" s="29"/>
      <c r="AD264" s="29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</row>
    <row r="265" spans="1:91" ht="15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  <c r="AB265" s="29"/>
      <c r="AC265" s="29"/>
      <c r="AD265" s="29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</row>
    <row r="266" spans="1:91" ht="15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  <c r="AC266" s="29"/>
      <c r="AD266" s="29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</row>
    <row r="267" spans="1:91" ht="15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  <c r="AC267" s="29"/>
      <c r="AD267" s="29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</row>
    <row r="268" spans="1:91" ht="15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  <c r="AC268" s="29"/>
      <c r="AD268" s="29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</row>
    <row r="269" spans="1:91" ht="15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  <c r="AC269" s="29"/>
      <c r="AD269" s="29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</row>
    <row r="270" spans="1:91" ht="15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  <c r="AC270" s="29"/>
      <c r="AD270" s="29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</row>
    <row r="271" spans="1:91" ht="15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  <c r="AC271" s="29"/>
      <c r="AD271" s="29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</row>
    <row r="272" spans="1:91" ht="15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  <c r="AC272" s="29"/>
      <c r="AD272" s="29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</row>
    <row r="273" spans="1:91" ht="15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  <c r="AC273" s="29"/>
      <c r="AD273" s="29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</row>
    <row r="274" spans="1:91" ht="15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  <c r="AC274" s="29"/>
      <c r="AD274" s="29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</row>
    <row r="275" spans="1:91" ht="15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  <c r="AC275" s="29"/>
      <c r="AD275" s="29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</row>
    <row r="276" spans="1:91" ht="15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  <c r="AC276" s="29"/>
      <c r="AD276" s="29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</row>
    <row r="277" spans="1:91" ht="15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  <c r="AC277" s="29"/>
      <c r="AD277" s="29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</row>
    <row r="278" spans="1:91" ht="15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  <c r="AC278" s="29"/>
      <c r="AD278" s="29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</row>
    <row r="279" spans="1:91" ht="15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  <c r="AC279" s="29"/>
      <c r="AD279" s="29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</row>
    <row r="280" spans="1:91" ht="15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  <c r="AC280" s="29"/>
      <c r="AD280" s="29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</row>
    <row r="281" spans="1:91" ht="15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  <c r="AC281" s="29"/>
      <c r="AD281" s="29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</row>
    <row r="282" spans="1:91" ht="15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  <c r="AC282" s="29"/>
      <c r="AD282" s="29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</row>
    <row r="283" spans="1:91" ht="15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  <c r="AC283" s="29"/>
      <c r="AD283" s="29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</row>
    <row r="284" spans="1:91" ht="15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  <c r="AC284" s="29"/>
      <c r="AD284" s="29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</row>
    <row r="285" spans="1:91" ht="15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  <c r="AC285" s="29"/>
      <c r="AD285" s="29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</row>
    <row r="286" spans="1:91" ht="15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  <c r="AD286" s="29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</row>
    <row r="287" spans="1:91" ht="15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  <c r="AC287" s="29"/>
      <c r="AD287" s="29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</row>
    <row r="288" spans="1:91" ht="15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  <c r="AC288" s="29"/>
      <c r="AD288" s="29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</row>
    <row r="289" spans="1:91" ht="15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  <c r="AC289" s="29"/>
      <c r="AD289" s="29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</row>
    <row r="290" spans="1:91" ht="15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  <c r="AC290" s="29"/>
      <c r="AD290" s="29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</row>
    <row r="291" spans="1:91" ht="15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  <c r="AB291" s="29"/>
      <c r="AC291" s="29"/>
      <c r="AD291" s="29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</row>
    <row r="292" spans="1:91" ht="15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  <c r="AC292" s="29"/>
      <c r="AD292" s="29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</row>
    <row r="293" spans="1:91" ht="15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  <c r="AB293" s="29"/>
      <c r="AC293" s="29"/>
      <c r="AD293" s="29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</row>
    <row r="294" spans="1:91" ht="15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  <c r="AC294" s="29"/>
      <c r="AD294" s="29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</row>
    <row r="295" spans="1:91" ht="15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  <c r="AB295" s="29"/>
      <c r="AC295" s="29"/>
      <c r="AD295" s="29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</row>
    <row r="296" spans="1:91" ht="15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  <c r="AC296" s="29"/>
      <c r="AD296" s="29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</row>
    <row r="297" spans="1:91" ht="15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  <c r="AC297" s="29"/>
      <c r="AD297" s="29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</row>
    <row r="298" spans="1:91" ht="15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  <c r="AC298" s="29"/>
      <c r="AD298" s="29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</row>
    <row r="299" spans="1:91" ht="15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  <c r="AC299" s="29"/>
      <c r="AD299" s="29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</row>
    <row r="300" spans="1:91" ht="15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  <c r="AC300" s="29"/>
      <c r="AD300" s="29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</row>
    <row r="301" spans="1:91" ht="15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  <c r="AB301" s="29"/>
      <c r="AC301" s="29"/>
      <c r="AD301" s="29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</row>
    <row r="302" spans="1:91" ht="15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  <c r="AC302" s="29"/>
      <c r="AD302" s="29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</row>
    <row r="303" spans="1:91" ht="15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  <c r="AC303" s="29"/>
      <c r="AD303" s="29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</row>
    <row r="304" spans="1:91" ht="15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  <c r="AC304" s="29"/>
      <c r="AD304" s="29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</row>
    <row r="305" spans="1:91" ht="15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  <c r="AC305" s="29"/>
      <c r="AD305" s="29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</row>
    <row r="306" spans="1:91" ht="15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  <c r="AC306" s="29"/>
      <c r="AD306" s="29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</row>
    <row r="307" spans="1:91" ht="15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  <c r="AC307" s="29"/>
      <c r="AD307" s="29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</row>
    <row r="308" spans="1:91" ht="15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  <c r="AC308" s="29"/>
      <c r="AD308" s="29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</row>
    <row r="309" spans="1:91" ht="15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  <c r="AC309" s="29"/>
      <c r="AD309" s="29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</row>
    <row r="310" spans="1:91" ht="15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  <c r="AC310" s="29"/>
      <c r="AD310" s="29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</row>
    <row r="311" spans="1:91" ht="15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  <c r="AB311" s="29"/>
      <c r="AC311" s="29"/>
      <c r="AD311" s="29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</row>
    <row r="312" spans="1:91" ht="15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  <c r="AC312" s="29"/>
      <c r="AD312" s="29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</row>
    <row r="313" spans="1:91" ht="15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  <c r="AB313" s="29"/>
      <c r="AC313" s="29"/>
      <c r="AD313" s="29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</row>
    <row r="314" spans="1:91" ht="15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  <c r="AC314" s="29"/>
      <c r="AD314" s="29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</row>
    <row r="315" spans="1:91" ht="15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  <c r="AB315" s="29"/>
      <c r="AC315" s="29"/>
      <c r="AD315" s="29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</row>
    <row r="316" spans="1:91" ht="15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  <c r="AC316" s="29"/>
      <c r="AD316" s="29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</row>
    <row r="317" spans="1:91" ht="15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  <c r="AB317" s="29"/>
      <c r="AC317" s="29"/>
      <c r="AD317" s="29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</row>
    <row r="318" spans="1:91" ht="15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  <c r="AC318" s="29"/>
      <c r="AD318" s="29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</row>
    <row r="319" spans="1:91" ht="15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  <c r="AB319" s="29"/>
      <c r="AC319" s="29"/>
      <c r="AD319" s="29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</row>
    <row r="320" spans="1:91" ht="15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  <c r="AC320" s="29"/>
      <c r="AD320" s="29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</row>
    <row r="321" spans="1:91" ht="15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  <c r="AB321" s="29"/>
      <c r="AC321" s="29"/>
      <c r="AD321" s="29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</row>
    <row r="322" spans="1:91" ht="15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  <c r="AC322" s="29"/>
      <c r="AD322" s="29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</row>
    <row r="323" spans="1:91" ht="15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  <c r="AB323" s="29"/>
      <c r="AC323" s="29"/>
      <c r="AD323" s="29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</row>
    <row r="324" spans="1:91" ht="15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  <c r="AC324" s="29"/>
      <c r="AD324" s="29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</row>
    <row r="325" spans="1:91" ht="15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  <c r="AB325" s="29"/>
      <c r="AC325" s="29"/>
      <c r="AD325" s="29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</row>
    <row r="326" spans="1:91" ht="15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  <c r="AB326" s="29"/>
      <c r="AC326" s="29"/>
      <c r="AD326" s="29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</row>
    <row r="327" spans="1:91" ht="15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  <c r="AB327" s="29"/>
      <c r="AC327" s="29"/>
      <c r="AD327" s="29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</row>
    <row r="328" spans="1:91" ht="15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  <c r="AC328" s="29"/>
      <c r="AD328" s="29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</row>
    <row r="329" spans="1:91" ht="15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  <c r="AB329" s="29"/>
      <c r="AC329" s="29"/>
      <c r="AD329" s="29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</row>
    <row r="330" spans="1:91" ht="15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  <c r="AC330" s="29"/>
      <c r="AD330" s="29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</row>
    <row r="331" spans="1:91" ht="15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  <c r="AB331" s="29"/>
      <c r="AC331" s="29"/>
      <c r="AD331" s="29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</row>
    <row r="332" spans="1:91" ht="15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  <c r="AC332" s="29"/>
      <c r="AD332" s="29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</row>
    <row r="333" spans="1:91" ht="15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  <c r="AC333" s="29"/>
      <c r="AD333" s="29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</row>
    <row r="334" spans="1:91" ht="15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  <c r="AC334" s="29"/>
      <c r="AD334" s="29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</row>
    <row r="335" spans="1:91" ht="15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  <c r="AB335" s="29"/>
      <c r="AC335" s="29"/>
      <c r="AD335" s="29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</row>
    <row r="336" spans="1:91" ht="15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  <c r="AC336" s="29"/>
      <c r="AD336" s="29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</row>
    <row r="337" spans="1:91" ht="15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  <c r="AB337" s="29"/>
      <c r="AC337" s="29"/>
      <c r="AD337" s="29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</row>
    <row r="338" spans="1:91" ht="15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  <c r="AC338" s="29"/>
      <c r="AD338" s="29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</row>
    <row r="339" spans="1:91" ht="15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  <c r="AB339" s="29"/>
      <c r="AC339" s="29"/>
      <c r="AD339" s="29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</row>
    <row r="340" spans="1:91" ht="15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  <c r="AC340" s="29"/>
      <c r="AD340" s="29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</row>
    <row r="341" spans="1:91" ht="15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  <c r="AB341" s="29"/>
      <c r="AC341" s="29"/>
      <c r="AD341" s="29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</row>
    <row r="342" spans="1:91" ht="15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  <c r="AC342" s="29"/>
      <c r="AD342" s="29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</row>
    <row r="343" spans="1:91" ht="15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  <c r="AB343" s="29"/>
      <c r="AC343" s="29"/>
      <c r="AD343" s="29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</row>
    <row r="344" spans="1:91" ht="15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  <c r="AB344" s="29"/>
      <c r="AC344" s="29"/>
      <c r="AD344" s="29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</row>
    <row r="345" spans="1:91" ht="15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  <c r="AB345" s="29"/>
      <c r="AC345" s="29"/>
      <c r="AD345" s="29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</row>
    <row r="346" spans="1:91" ht="15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  <c r="AB346" s="29"/>
      <c r="AC346" s="29"/>
      <c r="AD346" s="29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</row>
    <row r="347" spans="1:91" ht="15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  <c r="AB347" s="29"/>
      <c r="AC347" s="29"/>
      <c r="AD347" s="29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</row>
    <row r="348" spans="1:91" ht="15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  <c r="AC348" s="29"/>
      <c r="AD348" s="29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</row>
    <row r="349" spans="1:91" ht="15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  <c r="AB349" s="29"/>
      <c r="AC349" s="29"/>
      <c r="AD349" s="29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</row>
    <row r="350" spans="1:91" ht="15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  <c r="AC350" s="29"/>
      <c r="AD350" s="29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</row>
    <row r="351" spans="1:91" ht="15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  <c r="AC351" s="29"/>
      <c r="AD351" s="29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</row>
    <row r="352" spans="1:91" ht="15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  <c r="AC352" s="29"/>
      <c r="AD352" s="29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</row>
    <row r="353" spans="1:91" ht="15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  <c r="AB353" s="29"/>
      <c r="AC353" s="29"/>
      <c r="AD353" s="29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</row>
    <row r="354" spans="1:91" ht="15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  <c r="AC354" s="29"/>
      <c r="AD354" s="29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</row>
    <row r="355" spans="1:91" ht="15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  <c r="AB355" s="29"/>
      <c r="AC355" s="29"/>
      <c r="AD355" s="29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</row>
    <row r="356" spans="1:91" ht="15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  <c r="AC356" s="29"/>
      <c r="AD356" s="29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</row>
    <row r="357" spans="1:91" ht="15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  <c r="AB357" s="29"/>
      <c r="AC357" s="29"/>
      <c r="AD357" s="29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</row>
    <row r="358" spans="1:91" ht="15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  <c r="AC358" s="29"/>
      <c r="AD358" s="29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</row>
    <row r="359" spans="1:91" ht="15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  <c r="AB359" s="29"/>
      <c r="AC359" s="29"/>
      <c r="AD359" s="29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</row>
    <row r="360" spans="1:91" ht="15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  <c r="AC360" s="29"/>
      <c r="AD360" s="29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</row>
    <row r="361" spans="1:91" ht="15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  <c r="AB361" s="29"/>
      <c r="AC361" s="29"/>
      <c r="AD361" s="29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</row>
    <row r="362" spans="1:91" ht="15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  <c r="AB362" s="29"/>
      <c r="AC362" s="29"/>
      <c r="AD362" s="29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</row>
    <row r="363" spans="1:91" ht="15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  <c r="AB363" s="29"/>
      <c r="AC363" s="29"/>
      <c r="AD363" s="29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</row>
    <row r="364" spans="1:91" ht="15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  <c r="AC364" s="29"/>
      <c r="AD364" s="29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</row>
    <row r="365" spans="1:91" ht="15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  <c r="AB365" s="29"/>
      <c r="AC365" s="29"/>
      <c r="AD365" s="29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</row>
    <row r="366" spans="1:91" ht="15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  <c r="AC366" s="29"/>
      <c r="AD366" s="29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</row>
    <row r="367" spans="1:91" ht="15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  <c r="AB367" s="29"/>
      <c r="AC367" s="29"/>
      <c r="AD367" s="29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</row>
    <row r="368" spans="1:91" ht="15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  <c r="AC368" s="29"/>
      <c r="AD368" s="29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</row>
    <row r="369" spans="1:91" ht="15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  <c r="AC369" s="29"/>
      <c r="AD369" s="29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</row>
    <row r="370" spans="1:91" ht="15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  <c r="AC370" s="29"/>
      <c r="AD370" s="29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</row>
    <row r="371" spans="1:91" ht="15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  <c r="AB371" s="29"/>
      <c r="AC371" s="29"/>
      <c r="AD371" s="29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</row>
    <row r="372" spans="1:91" ht="15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  <c r="AC372" s="29"/>
      <c r="AD372" s="29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</row>
    <row r="373" spans="1:91" ht="15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  <c r="AB373" s="29"/>
      <c r="AC373" s="29"/>
      <c r="AD373" s="29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</row>
    <row r="374" spans="1:91" ht="15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  <c r="AC374" s="29"/>
      <c r="AD374" s="29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</row>
    <row r="375" spans="1:91" ht="15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  <c r="AB375" s="29"/>
      <c r="AC375" s="29"/>
      <c r="AD375" s="29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</row>
    <row r="376" spans="1:91" ht="15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  <c r="AC376" s="29"/>
      <c r="AD376" s="29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</row>
    <row r="377" spans="1:91" ht="15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  <c r="AB377" s="29"/>
      <c r="AC377" s="29"/>
      <c r="AD377" s="29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</row>
    <row r="378" spans="1:91" ht="15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  <c r="AC378" s="29"/>
      <c r="AD378" s="29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</row>
    <row r="379" spans="1:91" ht="15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  <c r="AB379" s="29"/>
      <c r="AC379" s="29"/>
      <c r="AD379" s="29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</row>
    <row r="380" spans="1:91" ht="15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  <c r="AC380" s="29"/>
      <c r="AD380" s="29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</row>
    <row r="381" spans="1:91" ht="15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  <c r="AC381" s="29"/>
      <c r="AD381" s="29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</row>
    <row r="382" spans="1:91" ht="15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  <c r="AC382" s="29"/>
      <c r="AD382" s="29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</row>
    <row r="383" spans="1:91" ht="15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  <c r="AB383" s="29"/>
      <c r="AC383" s="29"/>
      <c r="AD383" s="29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</row>
    <row r="384" spans="1:91" ht="15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  <c r="AC384" s="29"/>
      <c r="AD384" s="29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</row>
    <row r="385" spans="1:91" ht="15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  <c r="AB385" s="29"/>
      <c r="AC385" s="29"/>
      <c r="AD385" s="29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</row>
    <row r="386" spans="1:91" ht="15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  <c r="AB386" s="29"/>
      <c r="AC386" s="29"/>
      <c r="AD386" s="29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</row>
    <row r="387" spans="1:91" ht="15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  <c r="AB387" s="29"/>
      <c r="AC387" s="29"/>
      <c r="AD387" s="29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</row>
    <row r="388" spans="1:91" ht="15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  <c r="AC388" s="29"/>
      <c r="AD388" s="29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</row>
    <row r="389" spans="1:91" ht="15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  <c r="AB389" s="29"/>
      <c r="AC389" s="29"/>
      <c r="AD389" s="29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</row>
    <row r="390" spans="1:91" ht="15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  <c r="AC390" s="29"/>
      <c r="AD390" s="29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</row>
    <row r="391" spans="1:91" ht="15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  <c r="AB391" s="29"/>
      <c r="AC391" s="29"/>
      <c r="AD391" s="29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</row>
    <row r="392" spans="1:91" ht="15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  <c r="AC392" s="29"/>
      <c r="AD392" s="29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</row>
    <row r="393" spans="1:91" ht="15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  <c r="AC393" s="29"/>
      <c r="AD393" s="29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</row>
    <row r="394" spans="1:91" ht="15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  <c r="AB394" s="29"/>
      <c r="AC394" s="29"/>
      <c r="AD394" s="29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</row>
    <row r="395" spans="1:91" ht="15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  <c r="AB395" s="29"/>
      <c r="AC395" s="29"/>
      <c r="AD395" s="29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</row>
    <row r="396" spans="1:91" ht="15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  <c r="AC396" s="29"/>
      <c r="AD396" s="29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</row>
    <row r="397" spans="1:91" ht="15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  <c r="AC397" s="29"/>
      <c r="AD397" s="29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</row>
    <row r="398" spans="1:91" ht="15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  <c r="AC398" s="29"/>
      <c r="AD398" s="29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</row>
    <row r="399" spans="1:91" ht="15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  <c r="AB399" s="29"/>
      <c r="AC399" s="29"/>
      <c r="AD399" s="29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</row>
    <row r="400" spans="1:91" ht="15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  <c r="AC400" s="29"/>
      <c r="AD400" s="29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</row>
    <row r="401" spans="1:91" ht="15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  <c r="AB401" s="29"/>
      <c r="AC401" s="29"/>
      <c r="AD401" s="29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</row>
    <row r="402" spans="1:91" ht="15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  <c r="AC402" s="29"/>
      <c r="AD402" s="29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</row>
    <row r="403" spans="1:91" ht="15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  <c r="AB403" s="29"/>
      <c r="AC403" s="29"/>
      <c r="AD403" s="29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</row>
    <row r="404" spans="1:91" ht="15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  <c r="AC404" s="29"/>
      <c r="AD404" s="29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</row>
    <row r="405" spans="1:91" ht="15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  <c r="AB405" s="29"/>
      <c r="AC405" s="29"/>
      <c r="AD405" s="29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</row>
    <row r="406" spans="1:91" ht="15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  <c r="AC406" s="29"/>
      <c r="AD406" s="29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</row>
    <row r="407" spans="1:91" ht="15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  <c r="AB407" s="29"/>
      <c r="AC407" s="29"/>
      <c r="AD407" s="29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</row>
    <row r="408" spans="1:91" ht="15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  <c r="AC408" s="29"/>
      <c r="AD408" s="29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</row>
    <row r="409" spans="1:91" ht="15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  <c r="AB409" s="29"/>
      <c r="AC409" s="29"/>
      <c r="AD409" s="29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</row>
    <row r="410" spans="1:91" ht="15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  <c r="AC410" s="29"/>
      <c r="AD410" s="29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</row>
    <row r="411" spans="1:91" ht="15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  <c r="AB411" s="29"/>
      <c r="AC411" s="29"/>
      <c r="AD411" s="29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</row>
    <row r="412" spans="1:91" ht="15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  <c r="AC412" s="29"/>
      <c r="AD412" s="29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</row>
    <row r="413" spans="1:91" ht="15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  <c r="AB413" s="29"/>
      <c r="AC413" s="29"/>
      <c r="AD413" s="29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</row>
    <row r="414" spans="1:91" ht="15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  <c r="AC414" s="29"/>
      <c r="AD414" s="29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</row>
    <row r="415" spans="1:91" ht="15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  <c r="AB415" s="29"/>
      <c r="AC415" s="29"/>
      <c r="AD415" s="29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</row>
    <row r="416" spans="1:91" ht="15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  <c r="AC416" s="29"/>
      <c r="AD416" s="29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</row>
    <row r="417" spans="1:91" ht="15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  <c r="AB417" s="29"/>
      <c r="AC417" s="29"/>
      <c r="AD417" s="29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</row>
    <row r="418" spans="1:91" ht="15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  <c r="AC418" s="29"/>
      <c r="AD418" s="29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</row>
    <row r="419" spans="1:91" ht="15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  <c r="AC419" s="29"/>
      <c r="AD419" s="29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</row>
    <row r="420" spans="1:91" ht="15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  <c r="AC420" s="29"/>
      <c r="AD420" s="29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</row>
    <row r="421" spans="1:91" ht="15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  <c r="AB421" s="29"/>
      <c r="AC421" s="29"/>
      <c r="AD421" s="29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</row>
    <row r="422" spans="1:91" ht="15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  <c r="AB422" s="29"/>
      <c r="AC422" s="29"/>
      <c r="AD422" s="29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</row>
    <row r="423" spans="1:91" ht="15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  <c r="AB423" s="29"/>
      <c r="AC423" s="29"/>
      <c r="AD423" s="29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</row>
    <row r="424" spans="1:91" ht="15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  <c r="AC424" s="29"/>
      <c r="AD424" s="29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</row>
    <row r="425" spans="1:91" ht="15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  <c r="AB425" s="29"/>
      <c r="AC425" s="29"/>
      <c r="AD425" s="29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</row>
    <row r="426" spans="1:91" ht="15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  <c r="AC426" s="29"/>
      <c r="AD426" s="29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</row>
    <row r="427" spans="1:91" ht="15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  <c r="AC427" s="29"/>
      <c r="AD427" s="29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</row>
    <row r="428" spans="1:91" ht="15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  <c r="AC428" s="29"/>
      <c r="AD428" s="29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</row>
    <row r="429" spans="1:91" ht="15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  <c r="AC429" s="29"/>
      <c r="AD429" s="29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</row>
    <row r="430" spans="1:91" ht="15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  <c r="AC430" s="29"/>
      <c r="AD430" s="29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</row>
    <row r="431" spans="1:91" ht="15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  <c r="AB431" s="29"/>
      <c r="AC431" s="29"/>
      <c r="AD431" s="29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</row>
    <row r="432" spans="1:91" ht="15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  <c r="AC432" s="29"/>
      <c r="AD432" s="29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</row>
    <row r="433" spans="1:91" ht="15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  <c r="AB433" s="29"/>
      <c r="AC433" s="29"/>
      <c r="AD433" s="29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</row>
    <row r="434" spans="1:91" ht="15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  <c r="AC434" s="29"/>
      <c r="AD434" s="29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</row>
    <row r="435" spans="1:91" ht="15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  <c r="AB435" s="29"/>
      <c r="AC435" s="29"/>
      <c r="AD435" s="29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</row>
    <row r="436" spans="1:91" ht="15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  <c r="AC436" s="29"/>
      <c r="AD436" s="29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</row>
    <row r="437" spans="1:91" ht="15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  <c r="AB437" s="29"/>
      <c r="AC437" s="29"/>
      <c r="AD437" s="29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</row>
    <row r="438" spans="1:91" ht="15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  <c r="AC438" s="29"/>
      <c r="AD438" s="29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</row>
    <row r="439" spans="1:91" ht="15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  <c r="AB439" s="29"/>
      <c r="AC439" s="29"/>
      <c r="AD439" s="29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</row>
    <row r="440" spans="1:91" ht="15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  <c r="AC440" s="29"/>
      <c r="AD440" s="29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</row>
    <row r="441" spans="1:91" ht="15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  <c r="AB441" s="29"/>
      <c r="AC441" s="29"/>
      <c r="AD441" s="29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</row>
    <row r="442" spans="1:91" ht="15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  <c r="AB442" s="29"/>
      <c r="AC442" s="29"/>
      <c r="AD442" s="29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</row>
    <row r="443" spans="1:91" ht="15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  <c r="AB443" s="29"/>
      <c r="AC443" s="29"/>
      <c r="AD443" s="29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</row>
    <row r="444" spans="1:91" ht="15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  <c r="AC444" s="29"/>
      <c r="AD444" s="29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</row>
    <row r="445" spans="1:91" ht="15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  <c r="AB445" s="29"/>
      <c r="AC445" s="29"/>
      <c r="AD445" s="29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</row>
    <row r="446" spans="1:91" ht="15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  <c r="AC446" s="29"/>
      <c r="AD446" s="29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</row>
    <row r="447" spans="1:91" ht="15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  <c r="AB447" s="29"/>
      <c r="AC447" s="29"/>
      <c r="AD447" s="29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</row>
    <row r="448" spans="1:91" ht="15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  <c r="AC448" s="29"/>
      <c r="AD448" s="29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</row>
    <row r="449" spans="1:91" ht="15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  <c r="AB449" s="29"/>
      <c r="AC449" s="29"/>
      <c r="AD449" s="29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</row>
    <row r="450" spans="1:91" ht="15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  <c r="AC450" s="29"/>
      <c r="AD450" s="29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</row>
    <row r="451" spans="1:91" ht="15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  <c r="AB451" s="29"/>
      <c r="AC451" s="29"/>
      <c r="AD451" s="29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</row>
    <row r="452" spans="1:91" ht="15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  <c r="AC452" s="29"/>
      <c r="AD452" s="29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</row>
    <row r="453" spans="1:91" ht="15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  <c r="AB453" s="29"/>
      <c r="AC453" s="29"/>
      <c r="AD453" s="29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</row>
    <row r="454" spans="1:91" ht="15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  <c r="AC454" s="29"/>
      <c r="AD454" s="29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</row>
    <row r="455" spans="1:91" ht="15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  <c r="AB455" s="29"/>
      <c r="AC455" s="29"/>
      <c r="AD455" s="29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</row>
    <row r="456" spans="1:91" ht="15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  <c r="AC456" s="29"/>
      <c r="AD456" s="29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</row>
    <row r="457" spans="1:91" ht="15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  <c r="AB457" s="29"/>
      <c r="AC457" s="29"/>
      <c r="AD457" s="29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</row>
    <row r="458" spans="1:91" ht="15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  <c r="AC458" s="29"/>
      <c r="AD458" s="29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</row>
    <row r="459" spans="1:91" ht="15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  <c r="AB459" s="29"/>
      <c r="AC459" s="29"/>
      <c r="AD459" s="29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</row>
    <row r="460" spans="1:91" ht="15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  <c r="AC460" s="29"/>
      <c r="AD460" s="29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</row>
    <row r="461" spans="1:91" ht="15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  <c r="AB461" s="29"/>
      <c r="AC461" s="29"/>
      <c r="AD461" s="29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</row>
    <row r="462" spans="1:91" ht="15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  <c r="AB462" s="29"/>
      <c r="AC462" s="29"/>
      <c r="AD462" s="29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</row>
    <row r="463" spans="1:91" ht="15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  <c r="AB463" s="29"/>
      <c r="AC463" s="29"/>
      <c r="AD463" s="29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</row>
    <row r="464" spans="1:91" ht="15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  <c r="AB464" s="29"/>
      <c r="AC464" s="29"/>
      <c r="AD464" s="29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</row>
    <row r="465" spans="1:91" ht="15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  <c r="AB465" s="29"/>
      <c r="AC465" s="29"/>
      <c r="AD465" s="29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</row>
    <row r="466" spans="1:91" ht="15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  <c r="AB466" s="29"/>
      <c r="AC466" s="29"/>
      <c r="AD466" s="29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</row>
    <row r="467" spans="1:91" ht="15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  <c r="AB467" s="29"/>
      <c r="AC467" s="29"/>
      <c r="AD467" s="29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</row>
    <row r="468" spans="1:91" ht="15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  <c r="AB468" s="29"/>
      <c r="AC468" s="29"/>
      <c r="AD468" s="29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</row>
    <row r="469" spans="1:91" ht="15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  <c r="AB469" s="29"/>
      <c r="AC469" s="29"/>
      <c r="AD469" s="29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</row>
    <row r="470" spans="1:91" ht="15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  <c r="AB470" s="29"/>
      <c r="AC470" s="29"/>
      <c r="AD470" s="29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</row>
    <row r="471" spans="1:91" ht="15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  <c r="AB471" s="29"/>
      <c r="AC471" s="29"/>
      <c r="AD471" s="29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</row>
    <row r="472" spans="1:91" ht="15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  <c r="AB472" s="29"/>
      <c r="AC472" s="29"/>
      <c r="AD472" s="29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</row>
    <row r="473" spans="1:91" ht="15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  <c r="AB473" s="29"/>
      <c r="AC473" s="29"/>
      <c r="AD473" s="29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</row>
    <row r="474" spans="1:91" ht="15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  <c r="AC474" s="29"/>
      <c r="AD474" s="29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</row>
    <row r="475" spans="1:91" ht="15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  <c r="AB475" s="29"/>
      <c r="AC475" s="29"/>
      <c r="AD475" s="29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</row>
    <row r="476" spans="1:91" ht="15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  <c r="AC476" s="29"/>
      <c r="AD476" s="29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</row>
    <row r="477" spans="1:91" ht="15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  <c r="AB477" s="29"/>
      <c r="AC477" s="29"/>
      <c r="AD477" s="29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</row>
    <row r="478" spans="1:91" ht="15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  <c r="AB478" s="29"/>
      <c r="AC478" s="29"/>
      <c r="AD478" s="29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</row>
    <row r="479" spans="1:91" ht="15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  <c r="AB479" s="29"/>
      <c r="AC479" s="29"/>
      <c r="AD479" s="29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</row>
    <row r="480" spans="1:91" ht="15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  <c r="AC480" s="29"/>
      <c r="AD480" s="29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</row>
    <row r="481" spans="1:91" ht="15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  <c r="AB481" s="29"/>
      <c r="AC481" s="29"/>
      <c r="AD481" s="29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</row>
    <row r="482" spans="1:91" ht="15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  <c r="AC482" s="29"/>
      <c r="AD482" s="29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</row>
    <row r="483" spans="1:91" ht="15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  <c r="AB483" s="29"/>
      <c r="AC483" s="29"/>
      <c r="AD483" s="29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</row>
    <row r="484" spans="1:91" ht="15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  <c r="AC484" s="29"/>
      <c r="AD484" s="29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</row>
    <row r="485" spans="1:91" ht="15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  <c r="AB485" s="29"/>
      <c r="AC485" s="29"/>
      <c r="AD485" s="29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</row>
    <row r="486" spans="1:91" ht="15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  <c r="AC486" s="29"/>
      <c r="AD486" s="29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</row>
    <row r="487" spans="1:91" ht="15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  <c r="AB487" s="29"/>
      <c r="AC487" s="29"/>
      <c r="AD487" s="29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</row>
    <row r="488" spans="1:91" ht="15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  <c r="AC488" s="29"/>
      <c r="AD488" s="29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</row>
    <row r="489" spans="1:91" ht="15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  <c r="AB489" s="29"/>
      <c r="AC489" s="29"/>
      <c r="AD489" s="29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</row>
    <row r="490" spans="1:91" ht="15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  <c r="AC490" s="29"/>
      <c r="AD490" s="29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</row>
    <row r="491" spans="1:91" ht="15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  <c r="AB491" s="29"/>
      <c r="AC491" s="29"/>
      <c r="AD491" s="29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</row>
    <row r="492" spans="1:91" ht="15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  <c r="AC492" s="29"/>
      <c r="AD492" s="29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</row>
    <row r="493" spans="1:91" ht="15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  <c r="AB493" s="29"/>
      <c r="AC493" s="29"/>
      <c r="AD493" s="29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</row>
    <row r="494" spans="1:91" ht="15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  <c r="AC494" s="29"/>
      <c r="AD494" s="29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</row>
    <row r="495" spans="1:91" ht="15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  <c r="AB495" s="29"/>
      <c r="AC495" s="29"/>
      <c r="AD495" s="29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</row>
    <row r="496" spans="1:91" ht="15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  <c r="AB496" s="29"/>
      <c r="AC496" s="29"/>
      <c r="AD496" s="29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</row>
    <row r="497" spans="1:91" ht="15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  <c r="AB497" s="29"/>
      <c r="AC497" s="29"/>
      <c r="AD497" s="29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</row>
    <row r="498" spans="1:91" ht="15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  <c r="AC498" s="29"/>
      <c r="AD498" s="29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</row>
    <row r="499" spans="1:91" ht="15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  <c r="AB499" s="29"/>
      <c r="AC499" s="29"/>
      <c r="AD499" s="29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</row>
    <row r="500" spans="1:91" ht="15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  <c r="AC500" s="29"/>
      <c r="AD500" s="29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</row>
    <row r="501" spans="1:91" ht="15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  <c r="AB501" s="29"/>
      <c r="AC501" s="29"/>
      <c r="AD501" s="29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</row>
    <row r="502" spans="1:91" ht="15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  <c r="AC502" s="29"/>
      <c r="AD502" s="29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</row>
    <row r="503" spans="1:91" ht="15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  <c r="AB503" s="29"/>
      <c r="AC503" s="29"/>
      <c r="AD503" s="29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</row>
    <row r="504" spans="1:91" ht="15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  <c r="AC504" s="29"/>
      <c r="AD504" s="29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</row>
    <row r="505" spans="1:91" ht="15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  <c r="AB505" s="29"/>
      <c r="AC505" s="29"/>
      <c r="AD505" s="29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</row>
    <row r="506" spans="1:91" ht="15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  <c r="AB506" s="29"/>
      <c r="AC506" s="29"/>
      <c r="AD506" s="29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</row>
    <row r="507" spans="1:91" ht="15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  <c r="AB507" s="29"/>
      <c r="AC507" s="29"/>
      <c r="AD507" s="29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</row>
    <row r="508" spans="1:91" ht="15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  <c r="AB508" s="29"/>
      <c r="AC508" s="29"/>
      <c r="AD508" s="29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</row>
    <row r="509" spans="1:91" ht="15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  <c r="AB509" s="29"/>
      <c r="AC509" s="29"/>
      <c r="AD509" s="29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</row>
    <row r="510" spans="1:91" ht="15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  <c r="AB510" s="29"/>
      <c r="AC510" s="29"/>
      <c r="AD510" s="29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</row>
    <row r="511" spans="1:91" ht="15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  <c r="AB511" s="29"/>
      <c r="AC511" s="29"/>
      <c r="AD511" s="29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</row>
    <row r="512" spans="1:91" ht="15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  <c r="AB512" s="29"/>
      <c r="AC512" s="29"/>
      <c r="AD512" s="29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</row>
    <row r="513" spans="1:91" ht="15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  <c r="AB513" s="29"/>
      <c r="AC513" s="29"/>
      <c r="AD513" s="29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</row>
    <row r="514" spans="1:91" ht="15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  <c r="AB514" s="29"/>
      <c r="AC514" s="29"/>
      <c r="AD514" s="29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</row>
    <row r="515" spans="1:91" ht="15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  <c r="AB515" s="29"/>
      <c r="AC515" s="29"/>
      <c r="AD515" s="29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</row>
    <row r="516" spans="1:91" ht="15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  <c r="AB516" s="29"/>
      <c r="AC516" s="29"/>
      <c r="AD516" s="29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</row>
    <row r="517" spans="1:91" ht="15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  <c r="AB517" s="29"/>
      <c r="AC517" s="29"/>
      <c r="AD517" s="29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</row>
    <row r="518" spans="1:91" ht="15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  <c r="AB518" s="29"/>
      <c r="AC518" s="29"/>
      <c r="AD518" s="29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</row>
    <row r="519" spans="1:91" ht="15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  <c r="AB519" s="29"/>
      <c r="AC519" s="29"/>
      <c r="AD519" s="29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</row>
    <row r="520" spans="1:91" ht="15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  <c r="AB520" s="29"/>
      <c r="AC520" s="29"/>
      <c r="AD520" s="29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</row>
    <row r="521" spans="1:91" ht="15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  <c r="AB521" s="29"/>
      <c r="AC521" s="29"/>
      <c r="AD521" s="29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</row>
    <row r="522" spans="1:91" ht="15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  <c r="AB522" s="29"/>
      <c r="AC522" s="29"/>
      <c r="AD522" s="29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</row>
    <row r="523" spans="1:91" ht="15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  <c r="AB523" s="29"/>
      <c r="AC523" s="29"/>
      <c r="AD523" s="29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</row>
    <row r="524" spans="1:91" ht="15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  <c r="AB524" s="29"/>
      <c r="AC524" s="29"/>
      <c r="AD524" s="29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</row>
    <row r="525" spans="1:91" ht="15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  <c r="AB525" s="29"/>
      <c r="AC525" s="29"/>
      <c r="AD525" s="29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</row>
    <row r="526" spans="1:91" ht="15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  <c r="AB526" s="29"/>
      <c r="AC526" s="29"/>
      <c r="AD526" s="29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</row>
    <row r="527" spans="1:91" ht="15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  <c r="AB527" s="29"/>
      <c r="AC527" s="29"/>
      <c r="AD527" s="29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</row>
    <row r="528" spans="1:91" ht="15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  <c r="AB528" s="29"/>
      <c r="AC528" s="29"/>
      <c r="AD528" s="29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</row>
    <row r="529" spans="1:91" ht="15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  <c r="AB529" s="29"/>
      <c r="AC529" s="29"/>
      <c r="AD529" s="29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</row>
    <row r="530" spans="1:91" ht="15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  <c r="AB530" s="29"/>
      <c r="AC530" s="29"/>
      <c r="AD530" s="29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</row>
    <row r="531" spans="1:91" ht="15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  <c r="AB531" s="29"/>
      <c r="AC531" s="29"/>
      <c r="AD531" s="29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</row>
    <row r="532" spans="1:91" ht="15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  <c r="AB532" s="29"/>
      <c r="AC532" s="29"/>
      <c r="AD532" s="29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</row>
    <row r="533" spans="1:91" ht="15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  <c r="AB533" s="29"/>
      <c r="AC533" s="29"/>
      <c r="AD533" s="29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</row>
    <row r="534" spans="1:91" ht="15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  <c r="AB534" s="29"/>
      <c r="AC534" s="29"/>
      <c r="AD534" s="29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</row>
    <row r="535" spans="1:91" ht="15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  <c r="AB535" s="29"/>
      <c r="AC535" s="29"/>
      <c r="AD535" s="29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</row>
    <row r="536" spans="1:91" ht="15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  <c r="AB536" s="29"/>
      <c r="AC536" s="29"/>
      <c r="AD536" s="29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</row>
    <row r="537" spans="1:91" ht="15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  <c r="AB537" s="29"/>
      <c r="AC537" s="29"/>
      <c r="AD537" s="29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</row>
    <row r="538" spans="1:91" ht="15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  <c r="AB538" s="29"/>
      <c r="AC538" s="29"/>
      <c r="AD538" s="29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</row>
    <row r="539" spans="1:91" ht="15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  <c r="AB539" s="29"/>
      <c r="AC539" s="29"/>
      <c r="AD539" s="29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</row>
    <row r="540" spans="1:91" ht="15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  <c r="AB540" s="29"/>
      <c r="AC540" s="29"/>
      <c r="AD540" s="29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</row>
    <row r="541" spans="1:91" ht="15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  <c r="AB541" s="29"/>
      <c r="AC541" s="29"/>
      <c r="AD541" s="29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</row>
    <row r="542" spans="1:91" ht="15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  <c r="AB542" s="29"/>
      <c r="AC542" s="29"/>
      <c r="AD542" s="29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</row>
    <row r="543" spans="1:91" ht="15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  <c r="AB543" s="29"/>
      <c r="AC543" s="29"/>
      <c r="AD543" s="29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</row>
    <row r="544" spans="1:91" ht="15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  <c r="AB544" s="29"/>
      <c r="AC544" s="29"/>
      <c r="AD544" s="29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</row>
    <row r="545" spans="1:91" ht="15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  <c r="AB545" s="29"/>
      <c r="AC545" s="29"/>
      <c r="AD545" s="29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</row>
    <row r="546" spans="1:91" ht="15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  <c r="AB546" s="29"/>
      <c r="AC546" s="29"/>
      <c r="AD546" s="29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</row>
    <row r="547" spans="1:91" ht="15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  <c r="AB547" s="29"/>
      <c r="AC547" s="29"/>
      <c r="AD547" s="29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</row>
    <row r="548" spans="1:91" ht="15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  <c r="AB548" s="29"/>
      <c r="AC548" s="29"/>
      <c r="AD548" s="29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</row>
    <row r="549" spans="1:91" ht="15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  <c r="AB549" s="29"/>
      <c r="AC549" s="29"/>
      <c r="AD549" s="29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</row>
    <row r="550" spans="1:91" ht="15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  <c r="AB550" s="29"/>
      <c r="AC550" s="29"/>
      <c r="AD550" s="29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</row>
    <row r="551" spans="1:91" ht="15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  <c r="AB551" s="29"/>
      <c r="AC551" s="29"/>
      <c r="AD551" s="29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</row>
    <row r="552" spans="1:91" ht="15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  <c r="AC552" s="29"/>
      <c r="AD552" s="29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</row>
    <row r="553" spans="1:91" ht="15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  <c r="AB553" s="29"/>
      <c r="AC553" s="29"/>
      <c r="AD553" s="29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</row>
    <row r="554" spans="1:91" ht="15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  <c r="AB554" s="29"/>
      <c r="AC554" s="29"/>
      <c r="AD554" s="29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</row>
    <row r="555" spans="1:91" ht="15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  <c r="AB555" s="29"/>
      <c r="AC555" s="29"/>
      <c r="AD555" s="29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</row>
    <row r="556" spans="1:91" ht="15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  <c r="AB556" s="29"/>
      <c r="AC556" s="29"/>
      <c r="AD556" s="29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</row>
    <row r="557" spans="1:91" ht="15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  <c r="AB557" s="29"/>
      <c r="AC557" s="29"/>
      <c r="AD557" s="29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</row>
    <row r="558" spans="1:91" ht="15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  <c r="AB558" s="29"/>
      <c r="AC558" s="29"/>
      <c r="AD558" s="29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</row>
    <row r="559" spans="1:91" ht="15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  <c r="AB559" s="29"/>
      <c r="AC559" s="29"/>
      <c r="AD559" s="29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</row>
    <row r="560" spans="1:91" ht="15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  <c r="AB560" s="29"/>
      <c r="AC560" s="29"/>
      <c r="AD560" s="29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</row>
    <row r="561" spans="1:91" ht="15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  <c r="AB561" s="29"/>
      <c r="AC561" s="29"/>
      <c r="AD561" s="29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</row>
    <row r="562" spans="1:91" ht="15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  <c r="AB562" s="29"/>
      <c r="AC562" s="29"/>
      <c r="AD562" s="29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</row>
    <row r="563" spans="1:91" ht="15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  <c r="AB563" s="29"/>
      <c r="AC563" s="29"/>
      <c r="AD563" s="29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</row>
    <row r="564" spans="1:91" ht="15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  <c r="AB564" s="29"/>
      <c r="AC564" s="29"/>
      <c r="AD564" s="29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</row>
    <row r="565" spans="1:91" ht="15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  <c r="AB565" s="29"/>
      <c r="AC565" s="29"/>
      <c r="AD565" s="29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</row>
    <row r="566" spans="1:91" ht="15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  <c r="AB566" s="29"/>
      <c r="AC566" s="29"/>
      <c r="AD566" s="29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</row>
    <row r="567" spans="1:91" ht="15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  <c r="AB567" s="29"/>
      <c r="AC567" s="29"/>
      <c r="AD567" s="29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</row>
    <row r="568" spans="1:91" ht="15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  <c r="AB568" s="29"/>
      <c r="AC568" s="29"/>
      <c r="AD568" s="29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</row>
    <row r="569" spans="1:91" ht="15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  <c r="AB569" s="29"/>
      <c r="AC569" s="29"/>
      <c r="AD569" s="29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</row>
    <row r="570" spans="1:91" ht="15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  <c r="AB570" s="29"/>
      <c r="AC570" s="29"/>
      <c r="AD570" s="29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</row>
    <row r="571" spans="1:91" ht="15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  <c r="AB571" s="29"/>
      <c r="AC571" s="29"/>
      <c r="AD571" s="29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</row>
    <row r="572" spans="1:91" ht="15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  <c r="AB572" s="29"/>
      <c r="AC572" s="29"/>
      <c r="AD572" s="29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</row>
    <row r="573" spans="1:91" ht="15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  <c r="AB573" s="29"/>
      <c r="AC573" s="29"/>
      <c r="AD573" s="29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</row>
    <row r="574" spans="1:91" ht="15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  <c r="AB574" s="29"/>
      <c r="AC574" s="29"/>
      <c r="AD574" s="29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</row>
    <row r="575" spans="1:91" ht="15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  <c r="AB575" s="29"/>
      <c r="AC575" s="29"/>
      <c r="AD575" s="29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</row>
    <row r="576" spans="1:91" ht="15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  <c r="AB576" s="29"/>
      <c r="AC576" s="29"/>
      <c r="AD576" s="29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</row>
    <row r="577" spans="1:91" ht="15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  <c r="AB577" s="29"/>
      <c r="AC577" s="29"/>
      <c r="AD577" s="29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</row>
    <row r="578" spans="1:91" ht="15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  <c r="AB578" s="29"/>
      <c r="AC578" s="29"/>
      <c r="AD578" s="29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</row>
    <row r="579" spans="1:91" ht="15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  <c r="AB579" s="29"/>
      <c r="AC579" s="29"/>
      <c r="AD579" s="29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</row>
    <row r="580" spans="1:91" ht="15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  <c r="AB580" s="29"/>
      <c r="AC580" s="29"/>
      <c r="AD580" s="29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</row>
    <row r="581" spans="1:91" ht="15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  <c r="AB581" s="29"/>
      <c r="AC581" s="29"/>
      <c r="AD581" s="29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</row>
    <row r="582" spans="1:91" ht="15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  <c r="AB582" s="29"/>
      <c r="AC582" s="29"/>
      <c r="AD582" s="29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</row>
    <row r="583" spans="1:91" ht="15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  <c r="AB583" s="29"/>
      <c r="AC583" s="29"/>
      <c r="AD583" s="29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</row>
    <row r="584" spans="1:91" ht="15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  <c r="AB584" s="29"/>
      <c r="AC584" s="29"/>
      <c r="AD584" s="29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</row>
    <row r="585" spans="1:91" ht="15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  <c r="AB585" s="29"/>
      <c r="AC585" s="29"/>
      <c r="AD585" s="29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</row>
    <row r="586" spans="1:91" ht="15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  <c r="AB586" s="29"/>
      <c r="AC586" s="29"/>
      <c r="AD586" s="29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</row>
    <row r="587" spans="1:91" ht="15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  <c r="AB587" s="29"/>
      <c r="AC587" s="29"/>
      <c r="AD587" s="29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</row>
    <row r="588" spans="1:91" ht="15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  <c r="AB588" s="29"/>
      <c r="AC588" s="29"/>
      <c r="AD588" s="29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</row>
    <row r="589" spans="1:91" ht="15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  <c r="AB589" s="29"/>
      <c r="AC589" s="29"/>
      <c r="AD589" s="29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</row>
    <row r="590" spans="1:91" ht="15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  <c r="AB590" s="29"/>
      <c r="AC590" s="29"/>
      <c r="AD590" s="29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</row>
    <row r="591" spans="1:91" ht="15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  <c r="AB591" s="29"/>
      <c r="AC591" s="29"/>
      <c r="AD591" s="29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</row>
    <row r="592" spans="1:91" ht="15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  <c r="AB592" s="29"/>
      <c r="AC592" s="29"/>
      <c r="AD592" s="29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</row>
    <row r="593" spans="1:91" ht="15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  <c r="AB593" s="29"/>
      <c r="AC593" s="29"/>
      <c r="AD593" s="29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</row>
    <row r="594" spans="1:91" ht="15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  <c r="AB594" s="29"/>
      <c r="AC594" s="29"/>
      <c r="AD594" s="29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</row>
    <row r="595" spans="1:91" ht="15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  <c r="AB595" s="29"/>
      <c r="AC595" s="29"/>
      <c r="AD595" s="29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</row>
    <row r="596" spans="1:91" ht="15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  <c r="AB596" s="29"/>
      <c r="AC596" s="29"/>
      <c r="AD596" s="29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</row>
    <row r="597" spans="1:91" ht="15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  <c r="AB597" s="29"/>
      <c r="AC597" s="29"/>
      <c r="AD597" s="29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</row>
    <row r="598" spans="1:91" ht="15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  <c r="AB598" s="29"/>
      <c r="AC598" s="29"/>
      <c r="AD598" s="29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</row>
    <row r="599" spans="1:91" ht="15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  <c r="AB599" s="29"/>
      <c r="AC599" s="29"/>
      <c r="AD599" s="29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</row>
    <row r="600" spans="1:91" ht="15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  <c r="AB600" s="29"/>
      <c r="AC600" s="29"/>
      <c r="AD600" s="29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</row>
    <row r="601" spans="1:91" ht="15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  <c r="AB601" s="29"/>
      <c r="AC601" s="29"/>
      <c r="AD601" s="29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</row>
    <row r="602" spans="1:91" ht="15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  <c r="AB602" s="29"/>
      <c r="AC602" s="29"/>
      <c r="AD602" s="29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</row>
    <row r="603" spans="1:91" ht="15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  <c r="AB603" s="29"/>
      <c r="AC603" s="29"/>
      <c r="AD603" s="29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</row>
    <row r="604" spans="1:91" ht="15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  <c r="AB604" s="29"/>
      <c r="AC604" s="29"/>
      <c r="AD604" s="29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</row>
    <row r="605" spans="1:91" ht="15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  <c r="AB605" s="29"/>
      <c r="AC605" s="29"/>
      <c r="AD605" s="29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</row>
    <row r="606" spans="1:91" ht="15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  <c r="AB606" s="29"/>
      <c r="AC606" s="29"/>
      <c r="AD606" s="29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</row>
    <row r="607" spans="1:91" ht="15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  <c r="AB607" s="29"/>
      <c r="AC607" s="29"/>
      <c r="AD607" s="29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</row>
    <row r="608" spans="1:91" ht="15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  <c r="AB608" s="29"/>
      <c r="AC608" s="29"/>
      <c r="AD608" s="29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</row>
    <row r="609" spans="1:91" ht="15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  <c r="AB609" s="29"/>
      <c r="AC609" s="29"/>
      <c r="AD609" s="29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</row>
    <row r="610" spans="1:91" ht="15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  <c r="AB610" s="29"/>
      <c r="AC610" s="29"/>
      <c r="AD610" s="29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</row>
    <row r="611" spans="1:91" ht="15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  <c r="AB611" s="29"/>
      <c r="AC611" s="29"/>
      <c r="AD611" s="29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</row>
    <row r="612" spans="1:91" ht="15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  <c r="AB612" s="29"/>
      <c r="AC612" s="29"/>
      <c r="AD612" s="29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</row>
    <row r="613" spans="1:91" ht="15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  <c r="AB613" s="29"/>
      <c r="AC613" s="29"/>
      <c r="AD613" s="29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</row>
    <row r="614" spans="1:91" ht="15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  <c r="AB614" s="29"/>
      <c r="AC614" s="29"/>
      <c r="AD614" s="29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</row>
    <row r="615" spans="1:91" ht="15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  <c r="AB615" s="29"/>
      <c r="AC615" s="29"/>
      <c r="AD615" s="29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</row>
    <row r="616" spans="1:91" ht="15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  <c r="AB616" s="29"/>
      <c r="AC616" s="29"/>
      <c r="AD616" s="29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</row>
    <row r="617" spans="1:91" ht="15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  <c r="AB617" s="29"/>
      <c r="AC617" s="29"/>
      <c r="AD617" s="29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</row>
    <row r="618" spans="1:91" ht="15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  <c r="AB618" s="29"/>
      <c r="AC618" s="29"/>
      <c r="AD618" s="29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</row>
    <row r="619" spans="1:91" ht="15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  <c r="AB619" s="29"/>
      <c r="AC619" s="29"/>
      <c r="AD619" s="29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</row>
    <row r="620" spans="1:91" ht="15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  <c r="AB620" s="29"/>
      <c r="AC620" s="29"/>
      <c r="AD620" s="29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</row>
    <row r="621" spans="1:91" ht="15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  <c r="AB621" s="29"/>
      <c r="AC621" s="29"/>
      <c r="AD621" s="29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</row>
    <row r="622" spans="1:91" ht="15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  <c r="AB622" s="29"/>
      <c r="AC622" s="29"/>
      <c r="AD622" s="29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</row>
    <row r="623" spans="1:91" ht="15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  <c r="AB623" s="29"/>
      <c r="AC623" s="29"/>
      <c r="AD623" s="29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</row>
    <row r="624" spans="1:91" ht="15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  <c r="AB624" s="29"/>
      <c r="AC624" s="29"/>
      <c r="AD624" s="29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</row>
    <row r="625" spans="1:91" ht="15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  <c r="AB625" s="29"/>
      <c r="AC625" s="29"/>
      <c r="AD625" s="29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</row>
    <row r="626" spans="1:91" ht="15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  <c r="AB626" s="29"/>
      <c r="AC626" s="29"/>
      <c r="AD626" s="29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</row>
    <row r="627" spans="1:91" ht="15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  <c r="AB627" s="29"/>
      <c r="AC627" s="29"/>
      <c r="AD627" s="29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</row>
    <row r="628" spans="1:91" ht="15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  <c r="AB628" s="29"/>
      <c r="AC628" s="29"/>
      <c r="AD628" s="29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</row>
    <row r="629" spans="1:91" ht="15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  <c r="AB629" s="29"/>
      <c r="AC629" s="29"/>
      <c r="AD629" s="29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</row>
    <row r="630" spans="1:91" ht="15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  <c r="AB630" s="29"/>
      <c r="AC630" s="29"/>
      <c r="AD630" s="29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</row>
    <row r="631" spans="1:91" ht="15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  <c r="AB631" s="29"/>
      <c r="AC631" s="29"/>
      <c r="AD631" s="29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</row>
    <row r="632" spans="1:91" ht="15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  <c r="AB632" s="29"/>
      <c r="AC632" s="29"/>
      <c r="AD632" s="29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</row>
    <row r="633" spans="1:91" ht="15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  <c r="AB633" s="29"/>
      <c r="AC633" s="29"/>
      <c r="AD633" s="29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</row>
    <row r="634" spans="1:91" ht="15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  <c r="AB634" s="29"/>
      <c r="AC634" s="29"/>
      <c r="AD634" s="29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</row>
    <row r="635" spans="1:91" ht="15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  <c r="AB635" s="29"/>
      <c r="AC635" s="29"/>
      <c r="AD635" s="29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</row>
    <row r="636" spans="1:91" ht="15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  <c r="AB636" s="29"/>
      <c r="AC636" s="29"/>
      <c r="AD636" s="29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</row>
    <row r="637" spans="1:91" ht="15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  <c r="AB637" s="29"/>
      <c r="AC637" s="29"/>
      <c r="AD637" s="29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</row>
    <row r="638" spans="1:91" ht="15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  <c r="AB638" s="29"/>
      <c r="AC638" s="29"/>
      <c r="AD638" s="29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</row>
    <row r="639" spans="1:91" ht="15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  <c r="AB639" s="29"/>
      <c r="AC639" s="29"/>
      <c r="AD639" s="29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</row>
    <row r="640" spans="1:91" ht="15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  <c r="AB640" s="29"/>
      <c r="AC640" s="29"/>
      <c r="AD640" s="29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</row>
    <row r="641" spans="1:91" ht="15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  <c r="AB641" s="29"/>
      <c r="AC641" s="29"/>
      <c r="AD641" s="29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</row>
    <row r="642" spans="1:91" ht="15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  <c r="AB642" s="29"/>
      <c r="AC642" s="29"/>
      <c r="AD642" s="29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</row>
    <row r="643" spans="1:91" ht="15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  <c r="AB643" s="29"/>
      <c r="AC643" s="29"/>
      <c r="AD643" s="29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</row>
    <row r="644" spans="1:91" ht="15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  <c r="AB644" s="29"/>
      <c r="AC644" s="29"/>
      <c r="AD644" s="29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</row>
    <row r="645" spans="1:91" ht="15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  <c r="AB645" s="29"/>
      <c r="AC645" s="29"/>
      <c r="AD645" s="29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</row>
    <row r="646" spans="1:91" ht="15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  <c r="AB646" s="29"/>
      <c r="AC646" s="29"/>
      <c r="AD646" s="29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</row>
    <row r="647" spans="1:91" ht="15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  <c r="AB647" s="29"/>
      <c r="AC647" s="29"/>
      <c r="AD647" s="29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</row>
    <row r="648" spans="1:91" ht="15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  <c r="AB648" s="29"/>
      <c r="AC648" s="29"/>
      <c r="AD648" s="29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</row>
    <row r="649" spans="1:91" ht="15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  <c r="AB649" s="29"/>
      <c r="AC649" s="29"/>
      <c r="AD649" s="29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</row>
    <row r="650" spans="1:91" ht="15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  <c r="AB650" s="29"/>
      <c r="AC650" s="29"/>
      <c r="AD650" s="29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</row>
    <row r="651" spans="1:91" ht="15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  <c r="AB651" s="29"/>
      <c r="AC651" s="29"/>
      <c r="AD651" s="29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</row>
    <row r="652" spans="1:91" ht="15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  <c r="AB652" s="29"/>
      <c r="AC652" s="29"/>
      <c r="AD652" s="29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</row>
    <row r="653" spans="1:91" ht="15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  <c r="AB653" s="29"/>
      <c r="AC653" s="29"/>
      <c r="AD653" s="29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</row>
    <row r="654" spans="1:91" ht="15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  <c r="AB654" s="29"/>
      <c r="AC654" s="29"/>
      <c r="AD654" s="29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</row>
    <row r="655" spans="1:91" ht="15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  <c r="AB655" s="29"/>
      <c r="AC655" s="29"/>
      <c r="AD655" s="29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</row>
    <row r="656" spans="1:91" ht="15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  <c r="AB656" s="29"/>
      <c r="AC656" s="29"/>
      <c r="AD656" s="29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</row>
    <row r="657" spans="1:91" ht="15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  <c r="AB657" s="29"/>
      <c r="AC657" s="29"/>
      <c r="AD657" s="29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</row>
    <row r="658" spans="1:91" ht="15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  <c r="AB658" s="29"/>
      <c r="AC658" s="29"/>
      <c r="AD658" s="29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</row>
    <row r="659" spans="1:91" ht="15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  <c r="AB659" s="29"/>
      <c r="AC659" s="29"/>
      <c r="AD659" s="29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</row>
    <row r="660" spans="1:91" ht="15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  <c r="AB660" s="29"/>
      <c r="AC660" s="29"/>
      <c r="AD660" s="29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</row>
    <row r="661" spans="1:91" ht="15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  <c r="AB661" s="29"/>
      <c r="AC661" s="29"/>
      <c r="AD661" s="29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</row>
    <row r="662" spans="1:91" ht="15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  <c r="AB662" s="29"/>
      <c r="AC662" s="29"/>
      <c r="AD662" s="29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</row>
    <row r="663" spans="1:91" ht="15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  <c r="AB663" s="29"/>
      <c r="AC663" s="29"/>
      <c r="AD663" s="29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</row>
    <row r="664" spans="1:91" ht="15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  <c r="AB664" s="29"/>
      <c r="AC664" s="29"/>
      <c r="AD664" s="29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</row>
    <row r="665" spans="1:91" ht="15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  <c r="AB665" s="29"/>
      <c r="AC665" s="29"/>
      <c r="AD665" s="29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</row>
    <row r="666" spans="1:91" ht="15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  <c r="AB666" s="29"/>
      <c r="AC666" s="29"/>
      <c r="AD666" s="29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</row>
    <row r="667" spans="1:91" ht="15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  <c r="AB667" s="29"/>
      <c r="AC667" s="29"/>
      <c r="AD667" s="29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</row>
    <row r="668" spans="1:91" ht="15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  <c r="AB668" s="29"/>
      <c r="AC668" s="29"/>
      <c r="AD668" s="29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</row>
    <row r="669" spans="1:91" ht="15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  <c r="AB669" s="29"/>
      <c r="AC669" s="29"/>
      <c r="AD669" s="29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</row>
    <row r="670" spans="1:91" ht="15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  <c r="AB670" s="29"/>
      <c r="AC670" s="29"/>
      <c r="AD670" s="29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</row>
    <row r="671" spans="1:91" ht="15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  <c r="AB671" s="29"/>
      <c r="AC671" s="29"/>
      <c r="AD671" s="29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</row>
    <row r="672" spans="1:91" ht="15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  <c r="AB672" s="29"/>
      <c r="AC672" s="29"/>
      <c r="AD672" s="29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</row>
    <row r="673" spans="1:91" ht="15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  <c r="AB673" s="29"/>
      <c r="AC673" s="29"/>
      <c r="AD673" s="29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</row>
    <row r="674" spans="1:91" ht="15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  <c r="AB674" s="29"/>
      <c r="AC674" s="29"/>
      <c r="AD674" s="29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</row>
    <row r="675" spans="1:91" ht="15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  <c r="AB675" s="29"/>
      <c r="AC675" s="29"/>
      <c r="AD675" s="29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</row>
    <row r="676" spans="1:91" ht="15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  <c r="AB676" s="29"/>
      <c r="AC676" s="29"/>
      <c r="AD676" s="29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</row>
    <row r="677" spans="1:91" ht="15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  <c r="AB677" s="29"/>
      <c r="AC677" s="29"/>
      <c r="AD677" s="29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</row>
    <row r="678" spans="1:91" ht="15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  <c r="AB678" s="29"/>
      <c r="AC678" s="29"/>
      <c r="AD678" s="29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</row>
    <row r="679" spans="1:91" ht="15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  <c r="AB679" s="29"/>
      <c r="AC679" s="29"/>
      <c r="AD679" s="29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</row>
    <row r="680" spans="1:91" ht="15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  <c r="AB680" s="29"/>
      <c r="AC680" s="29"/>
      <c r="AD680" s="29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</row>
    <row r="681" spans="1:91" ht="15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  <c r="AB681" s="29"/>
      <c r="AC681" s="29"/>
      <c r="AD681" s="29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</row>
    <row r="682" spans="1:91" ht="15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  <c r="AB682" s="29"/>
      <c r="AC682" s="29"/>
      <c r="AD682" s="29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</row>
    <row r="683" spans="1:91" ht="15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  <c r="AB683" s="29"/>
      <c r="AC683" s="29"/>
      <c r="AD683" s="29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</row>
    <row r="684" spans="1:91" ht="15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  <c r="AB684" s="29"/>
      <c r="AC684" s="29"/>
      <c r="AD684" s="29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</row>
    <row r="685" spans="1:91" ht="15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  <c r="AB685" s="29"/>
      <c r="AC685" s="29"/>
      <c r="AD685" s="29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</row>
    <row r="686" spans="1:91" ht="15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  <c r="AB686" s="29"/>
      <c r="AC686" s="29"/>
      <c r="AD686" s="29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  <c r="CK686" s="2"/>
      <c r="CL686" s="2"/>
      <c r="CM686" s="2"/>
    </row>
    <row r="687" spans="1:91" ht="15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  <c r="AB687" s="29"/>
      <c r="AC687" s="29"/>
      <c r="AD687" s="29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  <c r="CK687" s="2"/>
      <c r="CL687" s="2"/>
      <c r="CM687" s="2"/>
    </row>
    <row r="688" spans="1:91" ht="15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  <c r="AB688" s="29"/>
      <c r="AC688" s="29"/>
      <c r="AD688" s="29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  <c r="CK688" s="2"/>
      <c r="CL688" s="2"/>
      <c r="CM688" s="2"/>
    </row>
    <row r="689" spans="1:91" ht="15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  <c r="AB689" s="29"/>
      <c r="AC689" s="29"/>
      <c r="AD689" s="29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  <c r="CK689" s="2"/>
      <c r="CL689" s="2"/>
      <c r="CM689" s="2"/>
    </row>
    <row r="690" spans="1:91" ht="15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  <c r="AB690" s="29"/>
      <c r="AC690" s="29"/>
      <c r="AD690" s="29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</row>
    <row r="691" spans="1:91" ht="15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  <c r="AB691" s="29"/>
      <c r="AC691" s="29"/>
      <c r="AD691" s="29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</row>
    <row r="692" spans="1:91" ht="15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  <c r="AB692" s="29"/>
      <c r="AC692" s="29"/>
      <c r="AD692" s="29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</row>
    <row r="693" spans="1:91" ht="15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  <c r="AB693" s="29"/>
      <c r="AC693" s="29"/>
      <c r="AD693" s="29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</row>
    <row r="694" spans="1:91" ht="15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  <c r="AB694" s="29"/>
      <c r="AC694" s="29"/>
      <c r="AD694" s="29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</row>
    <row r="695" spans="1:91" ht="15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  <c r="AB695" s="29"/>
      <c r="AC695" s="29"/>
      <c r="AD695" s="29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</row>
    <row r="696" spans="1:91" ht="15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  <c r="AB696" s="29"/>
      <c r="AC696" s="29"/>
      <c r="AD696" s="29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</row>
    <row r="697" spans="1:91" ht="15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  <c r="AB697" s="29"/>
      <c r="AC697" s="29"/>
      <c r="AD697" s="29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</row>
    <row r="698" spans="1:91" ht="15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  <c r="AB698" s="29"/>
      <c r="AC698" s="29"/>
      <c r="AD698" s="29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</row>
    <row r="699" spans="1:91" ht="15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  <c r="AB699" s="29"/>
      <c r="AC699" s="29"/>
      <c r="AD699" s="29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</row>
    <row r="700" spans="1:91" ht="15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  <c r="AB700" s="29"/>
      <c r="AC700" s="29"/>
      <c r="AD700" s="29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</row>
    <row r="701" spans="1:91" ht="15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  <c r="AB701" s="29"/>
      <c r="AC701" s="29"/>
      <c r="AD701" s="29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</row>
    <row r="702" spans="1:91" ht="15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  <c r="AB702" s="29"/>
      <c r="AC702" s="29"/>
      <c r="AD702" s="29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</row>
    <row r="703" spans="1:91" ht="15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  <c r="AB703" s="29"/>
      <c r="AC703" s="29"/>
      <c r="AD703" s="29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</row>
    <row r="704" spans="1:91" ht="15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  <c r="AB704" s="29"/>
      <c r="AC704" s="29"/>
      <c r="AD704" s="29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</row>
    <row r="705" spans="1:91" ht="15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  <c r="AB705" s="29"/>
      <c r="AC705" s="29"/>
      <c r="AD705" s="29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</row>
    <row r="706" spans="1:91" ht="15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  <c r="AB706" s="29"/>
      <c r="AC706" s="29"/>
      <c r="AD706" s="29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</row>
    <row r="707" spans="1:91" ht="15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  <c r="AB707" s="29"/>
      <c r="AC707" s="29"/>
      <c r="AD707" s="29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</row>
    <row r="708" spans="1:91" ht="15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  <c r="AB708" s="29"/>
      <c r="AC708" s="29"/>
      <c r="AD708" s="29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</row>
    <row r="709" spans="1:91" ht="15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  <c r="AB709" s="29"/>
      <c r="AC709" s="29"/>
      <c r="AD709" s="29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</row>
    <row r="710" spans="1:91" ht="15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  <c r="AB710" s="29"/>
      <c r="AC710" s="29"/>
      <c r="AD710" s="29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  <c r="CK710" s="2"/>
      <c r="CL710" s="2"/>
      <c r="CM710" s="2"/>
    </row>
    <row r="711" spans="1:91" ht="15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  <c r="AB711" s="29"/>
      <c r="AC711" s="29"/>
      <c r="AD711" s="29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  <c r="CK711" s="2"/>
      <c r="CL711" s="2"/>
      <c r="CM711" s="2"/>
    </row>
    <row r="712" spans="1:91" ht="15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  <c r="AB712" s="29"/>
      <c r="AC712" s="29"/>
      <c r="AD712" s="29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  <c r="CK712" s="2"/>
      <c r="CL712" s="2"/>
      <c r="CM712" s="2"/>
    </row>
    <row r="713" spans="1:91" ht="15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  <c r="AB713" s="29"/>
      <c r="AC713" s="29"/>
      <c r="AD713" s="29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  <c r="CK713" s="2"/>
      <c r="CL713" s="2"/>
      <c r="CM713" s="2"/>
    </row>
    <row r="714" spans="1:91" ht="15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  <c r="AB714" s="29"/>
      <c r="AC714" s="29"/>
      <c r="AD714" s="29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</row>
    <row r="715" spans="1:91" ht="15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  <c r="AB715" s="29"/>
      <c r="AC715" s="29"/>
      <c r="AD715" s="29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</row>
    <row r="716" spans="1:91" ht="15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  <c r="AB716" s="29"/>
      <c r="AC716" s="29"/>
      <c r="AD716" s="29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</row>
    <row r="717" spans="1:91" ht="15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  <c r="AB717" s="29"/>
      <c r="AC717" s="29"/>
      <c r="AD717" s="29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</row>
    <row r="718" spans="1:91" ht="15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  <c r="AB718" s="29"/>
      <c r="AC718" s="29"/>
      <c r="AD718" s="29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</row>
    <row r="719" spans="1:91" ht="15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  <c r="AB719" s="29"/>
      <c r="AC719" s="29"/>
      <c r="AD719" s="29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</row>
    <row r="720" spans="1:91" ht="15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  <c r="AB720" s="29"/>
      <c r="AC720" s="29"/>
      <c r="AD720" s="29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</row>
    <row r="721" spans="1:91" ht="15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  <c r="AB721" s="29"/>
      <c r="AC721" s="29"/>
      <c r="AD721" s="29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</row>
    <row r="722" spans="1:91" ht="15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  <c r="AB722" s="29"/>
      <c r="AC722" s="29"/>
      <c r="AD722" s="29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</row>
    <row r="723" spans="1:91" ht="15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  <c r="AB723" s="29"/>
      <c r="AC723" s="29"/>
      <c r="AD723" s="29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</row>
    <row r="724" spans="1:91" ht="15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  <c r="AB724" s="29"/>
      <c r="AC724" s="29"/>
      <c r="AD724" s="29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</row>
    <row r="725" spans="1:91" ht="15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  <c r="AB725" s="29"/>
      <c r="AC725" s="29"/>
      <c r="AD725" s="29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</row>
    <row r="726" spans="1:91" ht="15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  <c r="AB726" s="29"/>
      <c r="AC726" s="29"/>
      <c r="AD726" s="29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</row>
    <row r="727" spans="1:91" ht="15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  <c r="AB727" s="29"/>
      <c r="AC727" s="29"/>
      <c r="AD727" s="29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</row>
    <row r="728" spans="1:91" ht="15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  <c r="AB728" s="29"/>
      <c r="AC728" s="29"/>
      <c r="AD728" s="29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</row>
    <row r="729" spans="1:91" ht="15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  <c r="AB729" s="29"/>
      <c r="AC729" s="29"/>
      <c r="AD729" s="29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</row>
    <row r="730" spans="1:91" ht="15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  <c r="AB730" s="29"/>
      <c r="AC730" s="29"/>
      <c r="AD730" s="29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</row>
    <row r="731" spans="1:91" ht="15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  <c r="AB731" s="29"/>
      <c r="AC731" s="29"/>
      <c r="AD731" s="29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</row>
    <row r="732" spans="1:91" ht="15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  <c r="AB732" s="29"/>
      <c r="AC732" s="29"/>
      <c r="AD732" s="29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</row>
    <row r="733" spans="1:91" ht="15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  <c r="AB733" s="29"/>
      <c r="AC733" s="29"/>
      <c r="AD733" s="29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</row>
    <row r="734" spans="1:91" ht="15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  <c r="AB734" s="29"/>
      <c r="AC734" s="29"/>
      <c r="AD734" s="29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</row>
    <row r="735" spans="1:91" ht="15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  <c r="AB735" s="29"/>
      <c r="AC735" s="29"/>
      <c r="AD735" s="29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</row>
    <row r="736" spans="1:91" ht="15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  <c r="AB736" s="29"/>
      <c r="AC736" s="29"/>
      <c r="AD736" s="29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</row>
    <row r="737" spans="1:91" ht="15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  <c r="AB737" s="29"/>
      <c r="AC737" s="29"/>
      <c r="AD737" s="29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</row>
    <row r="738" spans="1:91" ht="15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  <c r="AB738" s="29"/>
      <c r="AC738" s="29"/>
      <c r="AD738" s="29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</row>
    <row r="739" spans="1:91" ht="15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  <c r="AB739" s="29"/>
      <c r="AC739" s="29"/>
      <c r="AD739" s="29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</row>
    <row r="740" spans="1:91" ht="15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  <c r="AB740" s="29"/>
      <c r="AC740" s="29"/>
      <c r="AD740" s="29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</row>
    <row r="741" spans="1:91" ht="15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  <c r="AB741" s="29"/>
      <c r="AC741" s="29"/>
      <c r="AD741" s="29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</row>
    <row r="742" spans="1:91" ht="15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  <c r="AB742" s="29"/>
      <c r="AC742" s="29"/>
      <c r="AD742" s="29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</row>
    <row r="743" spans="1:91" ht="15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  <c r="AB743" s="29"/>
      <c r="AC743" s="29"/>
      <c r="AD743" s="29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</row>
    <row r="744" spans="1:91" ht="15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  <c r="AB744" s="29"/>
      <c r="AC744" s="29"/>
      <c r="AD744" s="29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</row>
    <row r="745" spans="1:91" ht="15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  <c r="AB745" s="29"/>
      <c r="AC745" s="29"/>
      <c r="AD745" s="29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</row>
    <row r="746" spans="1:91" ht="15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  <c r="AB746" s="29"/>
      <c r="AC746" s="29"/>
      <c r="AD746" s="29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</row>
    <row r="747" spans="1:91" ht="15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  <c r="AB747" s="29"/>
      <c r="AC747" s="29"/>
      <c r="AD747" s="29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</row>
    <row r="748" spans="1:91" ht="15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  <c r="AB748" s="29"/>
      <c r="AC748" s="29"/>
      <c r="AD748" s="29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</row>
    <row r="749" spans="1:91" ht="15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  <c r="AB749" s="29"/>
      <c r="AC749" s="29"/>
      <c r="AD749" s="29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</row>
    <row r="750" spans="1:91" ht="15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  <c r="AB750" s="29"/>
      <c r="AC750" s="29"/>
      <c r="AD750" s="29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</row>
    <row r="751" spans="1:91" ht="15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  <c r="AB751" s="29"/>
      <c r="AC751" s="29"/>
      <c r="AD751" s="29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</row>
    <row r="752" spans="1:91" ht="15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  <c r="AB752" s="29"/>
      <c r="AC752" s="29"/>
      <c r="AD752" s="29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</row>
    <row r="753" spans="1:91" ht="15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  <c r="AB753" s="29"/>
      <c r="AC753" s="29"/>
      <c r="AD753" s="29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</row>
    <row r="754" spans="1:91" ht="15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  <c r="AB754" s="29"/>
      <c r="AC754" s="29"/>
      <c r="AD754" s="29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</row>
    <row r="755" spans="1:91" ht="15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  <c r="AB755" s="29"/>
      <c r="AC755" s="29"/>
      <c r="AD755" s="29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</row>
    <row r="756" spans="1:91" ht="15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  <c r="AB756" s="29"/>
      <c r="AC756" s="29"/>
      <c r="AD756" s="29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</row>
    <row r="757" spans="1:91" ht="15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  <c r="AB757" s="29"/>
      <c r="AC757" s="29"/>
      <c r="AD757" s="29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</row>
    <row r="758" spans="1:91" ht="15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  <c r="AB758" s="29"/>
      <c r="AC758" s="29"/>
      <c r="AD758" s="29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</row>
    <row r="759" spans="1:91" ht="15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  <c r="AB759" s="29"/>
      <c r="AC759" s="29"/>
      <c r="AD759" s="29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</row>
    <row r="760" spans="1:91" ht="15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  <c r="AB760" s="29"/>
      <c r="AC760" s="29"/>
      <c r="AD760" s="29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</row>
    <row r="761" spans="1:91" ht="15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  <c r="AB761" s="29"/>
      <c r="AC761" s="29"/>
      <c r="AD761" s="29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</row>
    <row r="762" spans="1:91" ht="15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  <c r="AB762" s="29"/>
      <c r="AC762" s="29"/>
      <c r="AD762" s="29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</row>
    <row r="763" spans="1:91" ht="15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  <c r="AB763" s="29"/>
      <c r="AC763" s="29"/>
      <c r="AD763" s="29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</row>
    <row r="764" spans="1:91" ht="15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  <c r="AB764" s="29"/>
      <c r="AC764" s="29"/>
      <c r="AD764" s="29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</row>
    <row r="765" spans="1:91" ht="15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  <c r="AB765" s="29"/>
      <c r="AC765" s="29"/>
      <c r="AD765" s="29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</row>
    <row r="766" spans="1:91" ht="15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  <c r="AB766" s="29"/>
      <c r="AC766" s="29"/>
      <c r="AD766" s="29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</row>
    <row r="767" spans="1:91" ht="15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  <c r="AB767" s="29"/>
      <c r="AC767" s="29"/>
      <c r="AD767" s="29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</row>
    <row r="768" spans="1:91" ht="15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  <c r="AB768" s="29"/>
      <c r="AC768" s="29"/>
      <c r="AD768" s="29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</row>
    <row r="769" spans="1:91" ht="15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  <c r="AB769" s="29"/>
      <c r="AC769" s="29"/>
      <c r="AD769" s="29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</row>
    <row r="770" spans="1:91" ht="15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  <c r="AB770" s="29"/>
      <c r="AC770" s="29"/>
      <c r="AD770" s="29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</row>
    <row r="771" spans="1:91" ht="15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  <c r="AB771" s="29"/>
      <c r="AC771" s="29"/>
      <c r="AD771" s="29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</row>
    <row r="772" spans="1:91" ht="15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  <c r="AB772" s="29"/>
      <c r="AC772" s="29"/>
      <c r="AD772" s="29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</row>
    <row r="773" spans="1:91" ht="15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  <c r="AB773" s="29"/>
      <c r="AC773" s="29"/>
      <c r="AD773" s="29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</row>
    <row r="774" spans="1:91" ht="15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  <c r="AB774" s="29"/>
      <c r="AC774" s="29"/>
      <c r="AD774" s="29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</row>
    <row r="775" spans="1:91" ht="15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  <c r="AB775" s="29"/>
      <c r="AC775" s="29"/>
      <c r="AD775" s="29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</row>
    <row r="776" spans="1:91" ht="15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  <c r="AB776" s="29"/>
      <c r="AC776" s="29"/>
      <c r="AD776" s="29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</row>
    <row r="777" spans="1:91" ht="15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  <c r="AB777" s="29"/>
      <c r="AC777" s="29"/>
      <c r="AD777" s="29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</row>
    <row r="778" spans="1:91" ht="15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  <c r="AB778" s="29"/>
      <c r="AC778" s="29"/>
      <c r="AD778" s="29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</row>
    <row r="779" spans="1:91" ht="15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  <c r="AB779" s="29"/>
      <c r="AC779" s="29"/>
      <c r="AD779" s="29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</row>
    <row r="780" spans="1:91" ht="15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  <c r="AB780" s="29"/>
      <c r="AC780" s="29"/>
      <c r="AD780" s="29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</row>
    <row r="781" spans="1:91" ht="15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  <c r="AB781" s="29"/>
      <c r="AC781" s="29"/>
      <c r="AD781" s="29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</row>
    <row r="782" spans="1:91" ht="15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  <c r="AB782" s="29"/>
      <c r="AC782" s="29"/>
      <c r="AD782" s="29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</row>
    <row r="783" spans="1:91" ht="15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  <c r="AB783" s="29"/>
      <c r="AC783" s="29"/>
      <c r="AD783" s="29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</row>
    <row r="784" spans="1:91" ht="15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  <c r="AB784" s="29"/>
      <c r="AC784" s="29"/>
      <c r="AD784" s="29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</row>
    <row r="785" spans="1:91" ht="15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  <c r="AB785" s="29"/>
      <c r="AC785" s="29"/>
      <c r="AD785" s="29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</row>
    <row r="786" spans="1:91" ht="15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  <c r="AB786" s="29"/>
      <c r="AC786" s="29"/>
      <c r="AD786" s="29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</row>
    <row r="787" spans="1:91" ht="15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  <c r="AB787" s="29"/>
      <c r="AC787" s="29"/>
      <c r="AD787" s="29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</row>
    <row r="788" spans="1:91" ht="15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  <c r="AB788" s="29"/>
      <c r="AC788" s="29"/>
      <c r="AD788" s="29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</row>
    <row r="789" spans="1:91" ht="15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  <c r="AB789" s="29"/>
      <c r="AC789" s="29"/>
      <c r="AD789" s="29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</row>
    <row r="790" spans="1:91" ht="15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  <c r="AB790" s="29"/>
      <c r="AC790" s="29"/>
      <c r="AD790" s="29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</row>
    <row r="791" spans="1:91" ht="15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  <c r="AB791" s="29"/>
      <c r="AC791" s="29"/>
      <c r="AD791" s="29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</row>
    <row r="792" spans="1:91" ht="15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  <c r="AB792" s="29"/>
      <c r="AC792" s="29"/>
      <c r="AD792" s="29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</row>
    <row r="793" spans="1:91" ht="15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  <c r="AB793" s="29"/>
      <c r="AC793" s="29"/>
      <c r="AD793" s="29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</row>
    <row r="794" spans="1:91" ht="15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  <c r="AB794" s="29"/>
      <c r="AC794" s="29"/>
      <c r="AD794" s="29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</row>
    <row r="795" spans="1:91" ht="15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  <c r="AB795" s="29"/>
      <c r="AC795" s="29"/>
      <c r="AD795" s="29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</row>
    <row r="796" spans="1:91" ht="15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  <c r="AB796" s="29"/>
      <c r="AC796" s="29"/>
      <c r="AD796" s="29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</row>
    <row r="797" spans="1:91" ht="15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  <c r="AB797" s="29"/>
      <c r="AC797" s="29"/>
      <c r="AD797" s="29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</row>
    <row r="798" spans="1:91" ht="15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  <c r="AB798" s="29"/>
      <c r="AC798" s="29"/>
      <c r="AD798" s="29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</row>
    <row r="799" spans="1:91" ht="15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  <c r="AB799" s="29"/>
      <c r="AC799" s="29"/>
      <c r="AD799" s="29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</row>
    <row r="800" spans="1:91" ht="15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  <c r="AB800" s="29"/>
      <c r="AC800" s="29"/>
      <c r="AD800" s="29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</row>
    <row r="801" spans="1:91" ht="15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  <c r="AB801" s="29"/>
      <c r="AC801" s="29"/>
      <c r="AD801" s="29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</row>
    <row r="802" spans="1:91" ht="15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  <c r="AB802" s="29"/>
      <c r="AC802" s="29"/>
      <c r="AD802" s="29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</row>
    <row r="803" spans="1:91" ht="15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  <c r="AB803" s="29"/>
      <c r="AC803" s="29"/>
      <c r="AD803" s="29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</row>
    <row r="804" spans="1:91" ht="15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  <c r="AB804" s="29"/>
      <c r="AC804" s="29"/>
      <c r="AD804" s="29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</row>
    <row r="805" spans="1:91" ht="15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  <c r="AB805" s="29"/>
      <c r="AC805" s="29"/>
      <c r="AD805" s="29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</row>
    <row r="806" spans="1:91" ht="15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  <c r="AB806" s="29"/>
      <c r="AC806" s="29"/>
      <c r="AD806" s="29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</row>
    <row r="807" spans="1:91" ht="15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  <c r="AB807" s="29"/>
      <c r="AC807" s="29"/>
      <c r="AD807" s="29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</row>
    <row r="808" spans="1:91" ht="15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  <c r="AB808" s="29"/>
      <c r="AC808" s="29"/>
      <c r="AD808" s="29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</row>
    <row r="809" spans="1:91" ht="15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  <c r="AB809" s="29"/>
      <c r="AC809" s="29"/>
      <c r="AD809" s="29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</row>
    <row r="810" spans="1:91" ht="15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  <c r="AB810" s="29"/>
      <c r="AC810" s="29"/>
      <c r="AD810" s="29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</row>
    <row r="811" spans="1:91" ht="15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  <c r="AB811" s="29"/>
      <c r="AC811" s="29"/>
      <c r="AD811" s="29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</row>
    <row r="812" spans="1:91" ht="15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  <c r="AB812" s="29"/>
      <c r="AC812" s="29"/>
      <c r="AD812" s="29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</row>
    <row r="813" spans="1:91" ht="15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  <c r="AA813" s="29"/>
      <c r="AB813" s="29"/>
      <c r="AC813" s="29"/>
      <c r="AD813" s="29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</row>
    <row r="814" spans="1:91" ht="15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  <c r="AB814" s="29"/>
      <c r="AC814" s="29"/>
      <c r="AD814" s="29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</row>
    <row r="815" spans="1:91" ht="15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  <c r="AB815" s="29"/>
      <c r="AC815" s="29"/>
      <c r="AD815" s="29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</row>
    <row r="816" spans="1:91" ht="15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  <c r="AB816" s="29"/>
      <c r="AC816" s="29"/>
      <c r="AD816" s="29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</row>
    <row r="817" spans="1:91" ht="15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  <c r="AB817" s="29"/>
      <c r="AC817" s="29"/>
      <c r="AD817" s="29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</row>
    <row r="818" spans="1:91" ht="15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  <c r="AB818" s="29"/>
      <c r="AC818" s="29"/>
      <c r="AD818" s="29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</row>
    <row r="819" spans="1:91" ht="15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  <c r="AB819" s="29"/>
      <c r="AC819" s="29"/>
      <c r="AD819" s="29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</row>
    <row r="820" spans="1:91" ht="15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  <c r="AB820" s="29"/>
      <c r="AC820" s="29"/>
      <c r="AD820" s="29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</row>
    <row r="821" spans="1:91" ht="15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  <c r="AB821" s="29"/>
      <c r="AC821" s="29"/>
      <c r="AD821" s="29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</row>
    <row r="822" spans="1:91" ht="15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  <c r="AB822" s="29"/>
      <c r="AC822" s="29"/>
      <c r="AD822" s="29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</row>
    <row r="823" spans="1:91" ht="15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  <c r="AB823" s="29"/>
      <c r="AC823" s="29"/>
      <c r="AD823" s="29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</row>
    <row r="824" spans="1:91" ht="15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  <c r="AB824" s="29"/>
      <c r="AC824" s="29"/>
      <c r="AD824" s="29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</row>
    <row r="825" spans="1:91" ht="15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  <c r="AA825" s="29"/>
      <c r="AB825" s="29"/>
      <c r="AC825" s="29"/>
      <c r="AD825" s="29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</row>
    <row r="826" spans="1:91" ht="15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  <c r="AB826" s="29"/>
      <c r="AC826" s="29"/>
      <c r="AD826" s="29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</row>
    <row r="827" spans="1:91" ht="15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  <c r="AA827" s="29"/>
      <c r="AB827" s="29"/>
      <c r="AC827" s="29"/>
      <c r="AD827" s="29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</row>
    <row r="828" spans="1:91" ht="15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  <c r="AB828" s="29"/>
      <c r="AC828" s="29"/>
      <c r="AD828" s="29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</row>
    <row r="829" spans="1:91" ht="15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  <c r="AB829" s="29"/>
      <c r="AC829" s="29"/>
      <c r="AD829" s="29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</row>
    <row r="830" spans="1:91" ht="15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  <c r="AB830" s="29"/>
      <c r="AC830" s="29"/>
      <c r="AD830" s="29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</row>
    <row r="831" spans="1:91" ht="15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  <c r="AA831" s="29"/>
      <c r="AB831" s="29"/>
      <c r="AC831" s="29"/>
      <c r="AD831" s="29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</row>
    <row r="832" spans="1:91" ht="15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  <c r="AB832" s="29"/>
      <c r="AC832" s="29"/>
      <c r="AD832" s="29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</row>
    <row r="833" spans="1:91" ht="15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  <c r="AA833" s="29"/>
      <c r="AB833" s="29"/>
      <c r="AC833" s="29"/>
      <c r="AD833" s="29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</row>
    <row r="834" spans="1:91" ht="15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  <c r="AB834" s="29"/>
      <c r="AC834" s="29"/>
      <c r="AD834" s="29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</row>
    <row r="835" spans="1:91" ht="15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  <c r="AA835" s="29"/>
      <c r="AB835" s="29"/>
      <c r="AC835" s="29"/>
      <c r="AD835" s="29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</row>
    <row r="836" spans="1:91" ht="15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  <c r="AB836" s="29"/>
      <c r="AC836" s="29"/>
      <c r="AD836" s="29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</row>
    <row r="837" spans="1:91" ht="15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  <c r="AA837" s="29"/>
      <c r="AB837" s="29"/>
      <c r="AC837" s="29"/>
      <c r="AD837" s="29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</row>
    <row r="838" spans="1:91" ht="15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  <c r="AB838" s="29"/>
      <c r="AC838" s="29"/>
      <c r="AD838" s="29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</row>
    <row r="839" spans="1:91" ht="15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  <c r="AA839" s="29"/>
      <c r="AB839" s="29"/>
      <c r="AC839" s="29"/>
      <c r="AD839" s="29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</row>
    <row r="840" spans="1:91" ht="15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  <c r="AB840" s="29"/>
      <c r="AC840" s="29"/>
      <c r="AD840" s="29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</row>
    <row r="841" spans="1:91" ht="15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  <c r="AB841" s="29"/>
      <c r="AC841" s="29"/>
      <c r="AD841" s="29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</row>
    <row r="842" spans="1:91" ht="15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  <c r="AB842" s="29"/>
      <c r="AC842" s="29"/>
      <c r="AD842" s="29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</row>
    <row r="843" spans="1:91" ht="15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  <c r="AA843" s="29"/>
      <c r="AB843" s="29"/>
      <c r="AC843" s="29"/>
      <c r="AD843" s="29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</row>
    <row r="844" spans="1:91" ht="15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  <c r="AB844" s="29"/>
      <c r="AC844" s="29"/>
      <c r="AD844" s="29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</row>
    <row r="845" spans="1:91" ht="15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  <c r="AA845" s="29"/>
      <c r="AB845" s="29"/>
      <c r="AC845" s="29"/>
      <c r="AD845" s="29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</row>
    <row r="846" spans="1:91" ht="15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  <c r="AB846" s="29"/>
      <c r="AC846" s="29"/>
      <c r="AD846" s="29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</row>
    <row r="847" spans="1:91" ht="15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29"/>
      <c r="AB847" s="29"/>
      <c r="AC847" s="29"/>
      <c r="AD847" s="29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</row>
    <row r="848" spans="1:91" ht="15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  <c r="AB848" s="29"/>
      <c r="AC848" s="29"/>
      <c r="AD848" s="29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</row>
    <row r="849" spans="1:91" ht="15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  <c r="AB849" s="29"/>
      <c r="AC849" s="29"/>
      <c r="AD849" s="29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</row>
    <row r="850" spans="1:91" ht="15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  <c r="AB850" s="29"/>
      <c r="AC850" s="29"/>
      <c r="AD850" s="29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</row>
    <row r="851" spans="1:91" ht="15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  <c r="AA851" s="29"/>
      <c r="AB851" s="29"/>
      <c r="AC851" s="29"/>
      <c r="AD851" s="29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</row>
    <row r="852" spans="1:91" ht="15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  <c r="AB852" s="29"/>
      <c r="AC852" s="29"/>
      <c r="AD852" s="29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</row>
    <row r="853" spans="1:91" ht="15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  <c r="AB853" s="29"/>
      <c r="AC853" s="29"/>
      <c r="AD853" s="29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</row>
    <row r="854" spans="1:91" ht="15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  <c r="AB854" s="29"/>
      <c r="AC854" s="29"/>
      <c r="AD854" s="29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</row>
    <row r="855" spans="1:91" ht="15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29"/>
      <c r="AB855" s="29"/>
      <c r="AC855" s="29"/>
      <c r="AD855" s="29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</row>
    <row r="856" spans="1:91" ht="15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  <c r="AB856" s="29"/>
      <c r="AC856" s="29"/>
      <c r="AD856" s="29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</row>
    <row r="857" spans="1:91" ht="15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  <c r="AA857" s="29"/>
      <c r="AB857" s="29"/>
      <c r="AC857" s="29"/>
      <c r="AD857" s="29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</row>
    <row r="858" spans="1:91" ht="15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  <c r="AB858" s="29"/>
      <c r="AC858" s="29"/>
      <c r="AD858" s="29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</row>
    <row r="859" spans="1:91" ht="15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  <c r="AB859" s="29"/>
      <c r="AC859" s="29"/>
      <c r="AD859" s="29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</row>
    <row r="860" spans="1:91" ht="15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  <c r="AB860" s="29"/>
      <c r="AC860" s="29"/>
      <c r="AD860" s="29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</row>
    <row r="861" spans="1:91" ht="15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  <c r="AA861" s="29"/>
      <c r="AB861" s="29"/>
      <c r="AC861" s="29"/>
      <c r="AD861" s="29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</row>
    <row r="862" spans="1:91" ht="15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  <c r="AB862" s="29"/>
      <c r="AC862" s="29"/>
      <c r="AD862" s="29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</row>
    <row r="863" spans="1:91" ht="15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  <c r="AB863" s="29"/>
      <c r="AC863" s="29"/>
      <c r="AD863" s="29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</row>
    <row r="864" spans="1:91" ht="15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  <c r="AB864" s="29"/>
      <c r="AC864" s="29"/>
      <c r="AD864" s="29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</row>
    <row r="865" spans="1:91" ht="15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  <c r="AB865" s="29"/>
      <c r="AC865" s="29"/>
      <c r="AD865" s="29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</row>
    <row r="866" spans="1:91" ht="15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  <c r="AB866" s="29"/>
      <c r="AC866" s="29"/>
      <c r="AD866" s="29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</row>
    <row r="867" spans="1:91" ht="15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  <c r="AB867" s="29"/>
      <c r="AC867" s="29"/>
      <c r="AD867" s="29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</row>
    <row r="868" spans="1:91" ht="15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  <c r="AB868" s="29"/>
      <c r="AC868" s="29"/>
      <c r="AD868" s="29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</row>
    <row r="869" spans="1:91" ht="15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29"/>
      <c r="AB869" s="29"/>
      <c r="AC869" s="29"/>
      <c r="AD869" s="29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</row>
    <row r="870" spans="1:91" ht="15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  <c r="AB870" s="29"/>
      <c r="AC870" s="29"/>
      <c r="AD870" s="29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</row>
    <row r="871" spans="1:91" ht="15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  <c r="AA871" s="29"/>
      <c r="AB871" s="29"/>
      <c r="AC871" s="29"/>
      <c r="AD871" s="29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</row>
    <row r="872" spans="1:91" ht="15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  <c r="AB872" s="29"/>
      <c r="AC872" s="29"/>
      <c r="AD872" s="29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</row>
    <row r="873" spans="1:91" ht="15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29"/>
      <c r="AB873" s="29"/>
      <c r="AC873" s="29"/>
      <c r="AD873" s="29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</row>
    <row r="874" spans="1:91" ht="15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  <c r="AB874" s="29"/>
      <c r="AC874" s="29"/>
      <c r="AD874" s="29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</row>
    <row r="875" spans="1:91" ht="15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29"/>
      <c r="AB875" s="29"/>
      <c r="AC875" s="29"/>
      <c r="AD875" s="29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</row>
    <row r="876" spans="1:91" ht="15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  <c r="AB876" s="29"/>
      <c r="AC876" s="29"/>
      <c r="AD876" s="29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</row>
    <row r="877" spans="1:91" ht="15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29"/>
      <c r="AB877" s="29"/>
      <c r="AC877" s="29"/>
      <c r="AD877" s="29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</row>
    <row r="878" spans="1:91" ht="15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  <c r="AB878" s="29"/>
      <c r="AC878" s="29"/>
      <c r="AD878" s="29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</row>
    <row r="879" spans="1:91" ht="15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29"/>
      <c r="AB879" s="29"/>
      <c r="AC879" s="29"/>
      <c r="AD879" s="29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</row>
    <row r="880" spans="1:91" ht="15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  <c r="AB880" s="29"/>
      <c r="AC880" s="29"/>
      <c r="AD880" s="29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</row>
    <row r="881" spans="1:91" ht="15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  <c r="AB881" s="29"/>
      <c r="AC881" s="29"/>
      <c r="AD881" s="29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</row>
    <row r="882" spans="1:91" ht="15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  <c r="AB882" s="29"/>
      <c r="AC882" s="29"/>
      <c r="AD882" s="29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</row>
    <row r="883" spans="1:91" ht="15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  <c r="AB883" s="29"/>
      <c r="AC883" s="29"/>
      <c r="AD883" s="29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</row>
    <row r="884" spans="1:91" ht="15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  <c r="AB884" s="29"/>
      <c r="AC884" s="29"/>
      <c r="AD884" s="29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</row>
    <row r="885" spans="1:91" ht="15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  <c r="AB885" s="29"/>
      <c r="AC885" s="29"/>
      <c r="AD885" s="29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</row>
    <row r="886" spans="1:91" ht="15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  <c r="AB886" s="29"/>
      <c r="AC886" s="29"/>
      <c r="AD886" s="29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</row>
    <row r="887" spans="1:91" ht="15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  <c r="AB887" s="29"/>
      <c r="AC887" s="29"/>
      <c r="AD887" s="29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</row>
    <row r="888" spans="1:91" ht="15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  <c r="AB888" s="29"/>
      <c r="AC888" s="29"/>
      <c r="AD888" s="29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</row>
    <row r="889" spans="1:91" ht="15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29"/>
      <c r="AB889" s="29"/>
      <c r="AC889" s="29"/>
      <c r="AD889" s="29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</row>
    <row r="890" spans="1:91" ht="15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  <c r="AB890" s="29"/>
      <c r="AC890" s="29"/>
      <c r="AD890" s="29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</row>
    <row r="891" spans="1:91" ht="15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  <c r="AB891" s="29"/>
      <c r="AC891" s="29"/>
      <c r="AD891" s="29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</row>
    <row r="892" spans="1:91" ht="15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  <c r="AB892" s="29"/>
      <c r="AC892" s="29"/>
      <c r="AD892" s="29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</row>
    <row r="893" spans="1:91" ht="15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  <c r="AA893" s="29"/>
      <c r="AB893" s="29"/>
      <c r="AC893" s="29"/>
      <c r="AD893" s="29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</row>
    <row r="894" spans="1:91" ht="15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  <c r="AB894" s="29"/>
      <c r="AC894" s="29"/>
      <c r="AD894" s="29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</row>
    <row r="895" spans="1:91" ht="15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  <c r="AA895" s="29"/>
      <c r="AB895" s="29"/>
      <c r="AC895" s="29"/>
      <c r="AD895" s="29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</row>
    <row r="896" spans="1:91" ht="15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  <c r="AB896" s="29"/>
      <c r="AC896" s="29"/>
      <c r="AD896" s="29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</row>
    <row r="897" spans="1:91" ht="15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  <c r="AA897" s="29"/>
      <c r="AB897" s="29"/>
      <c r="AC897" s="29"/>
      <c r="AD897" s="29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</row>
    <row r="898" spans="1:91" ht="15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  <c r="AB898" s="29"/>
      <c r="AC898" s="29"/>
      <c r="AD898" s="29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</row>
    <row r="899" spans="1:91" ht="15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  <c r="AA899" s="29"/>
      <c r="AB899" s="29"/>
      <c r="AC899" s="29"/>
      <c r="AD899" s="29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</row>
    <row r="900" spans="1:91" ht="15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  <c r="AB900" s="29"/>
      <c r="AC900" s="29"/>
      <c r="AD900" s="29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</row>
    <row r="901" spans="1:91" ht="15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  <c r="AA901" s="29"/>
      <c r="AB901" s="29"/>
      <c r="AC901" s="29"/>
      <c r="AD901" s="29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</row>
    <row r="902" spans="1:91" ht="15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29"/>
      <c r="AB902" s="29"/>
      <c r="AC902" s="29"/>
      <c r="AD902" s="29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</row>
    <row r="903" spans="1:91" ht="15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  <c r="AA903" s="29"/>
      <c r="AB903" s="29"/>
      <c r="AC903" s="29"/>
      <c r="AD903" s="29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</row>
    <row r="904" spans="1:91" ht="15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  <c r="AB904" s="29"/>
      <c r="AC904" s="29"/>
      <c r="AD904" s="29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</row>
    <row r="905" spans="1:91" ht="15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  <c r="AA905" s="29"/>
      <c r="AB905" s="29"/>
      <c r="AC905" s="29"/>
      <c r="AD905" s="29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</row>
    <row r="906" spans="1:91" ht="15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  <c r="AB906" s="29"/>
      <c r="AC906" s="29"/>
      <c r="AD906" s="29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</row>
    <row r="907" spans="1:91" ht="15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  <c r="AA907" s="29"/>
      <c r="AB907" s="29"/>
      <c r="AC907" s="29"/>
      <c r="AD907" s="29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</row>
    <row r="908" spans="1:91" ht="15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  <c r="AA908" s="29"/>
      <c r="AB908" s="29"/>
      <c r="AC908" s="29"/>
      <c r="AD908" s="29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</row>
    <row r="909" spans="1:91" ht="15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  <c r="AA909" s="29"/>
      <c r="AB909" s="29"/>
      <c r="AC909" s="29"/>
      <c r="AD909" s="29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</row>
    <row r="910" spans="1:91" ht="15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  <c r="AA910" s="29"/>
      <c r="AB910" s="29"/>
      <c r="AC910" s="29"/>
      <c r="AD910" s="29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</row>
    <row r="911" spans="1:91" ht="15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  <c r="AA911" s="29"/>
      <c r="AB911" s="29"/>
      <c r="AC911" s="29"/>
      <c r="AD911" s="29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</row>
    <row r="912" spans="1:91" ht="15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29"/>
      <c r="AB912" s="29"/>
      <c r="AC912" s="29"/>
      <c r="AD912" s="29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</row>
    <row r="913" spans="1:91" ht="15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  <c r="AA913" s="29"/>
      <c r="AB913" s="29"/>
      <c r="AC913" s="29"/>
      <c r="AD913" s="29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</row>
    <row r="914" spans="1:91" ht="15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29"/>
      <c r="AB914" s="29"/>
      <c r="AC914" s="29"/>
      <c r="AD914" s="29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</row>
    <row r="915" spans="1:91" ht="15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  <c r="AA915" s="29"/>
      <c r="AB915" s="29"/>
      <c r="AC915" s="29"/>
      <c r="AD915" s="29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</row>
    <row r="916" spans="1:91" ht="15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29"/>
      <c r="AB916" s="29"/>
      <c r="AC916" s="29"/>
      <c r="AD916" s="29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</row>
    <row r="917" spans="1:91" ht="15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  <c r="AA917" s="29"/>
      <c r="AB917" s="29"/>
      <c r="AC917" s="29"/>
      <c r="AD917" s="29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</row>
    <row r="918" spans="1:91" ht="15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  <c r="AA918" s="29"/>
      <c r="AB918" s="29"/>
      <c r="AC918" s="29"/>
      <c r="AD918" s="29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</row>
    <row r="919" spans="1:91" ht="15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  <c r="AA919" s="29"/>
      <c r="AB919" s="29"/>
      <c r="AC919" s="29"/>
      <c r="AD919" s="29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</row>
    <row r="920" spans="1:91" ht="15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29"/>
      <c r="AB920" s="29"/>
      <c r="AC920" s="29"/>
      <c r="AD920" s="29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</row>
    <row r="921" spans="1:91" ht="15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  <c r="AA921" s="29"/>
      <c r="AB921" s="29"/>
      <c r="AC921" s="29"/>
      <c r="AD921" s="29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</row>
    <row r="922" spans="1:91" ht="15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29"/>
      <c r="AB922" s="29"/>
      <c r="AC922" s="29"/>
      <c r="AD922" s="29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</row>
    <row r="923" spans="1:91" ht="15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  <c r="AA923" s="29"/>
      <c r="AB923" s="29"/>
      <c r="AC923" s="29"/>
      <c r="AD923" s="29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</row>
    <row r="924" spans="1:91" ht="15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  <c r="AA924" s="29"/>
      <c r="AB924" s="29"/>
      <c r="AC924" s="29"/>
      <c r="AD924" s="29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</row>
    <row r="925" spans="1:91" ht="15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  <c r="AA925" s="29"/>
      <c r="AB925" s="29"/>
      <c r="AC925" s="29"/>
      <c r="AD925" s="29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</row>
    <row r="926" spans="1:91" ht="15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  <c r="AA926" s="29"/>
      <c r="AB926" s="29"/>
      <c r="AC926" s="29"/>
      <c r="AD926" s="29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</row>
    <row r="927" spans="1:91" ht="15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  <c r="AA927" s="29"/>
      <c r="AB927" s="29"/>
      <c r="AC927" s="29"/>
      <c r="AD927" s="29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</row>
    <row r="928" spans="1:91" ht="15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  <c r="AA928" s="29"/>
      <c r="AB928" s="29"/>
      <c r="AC928" s="29"/>
      <c r="AD928" s="29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</row>
    <row r="929" spans="1:91" ht="15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  <c r="AA929" s="29"/>
      <c r="AB929" s="29"/>
      <c r="AC929" s="29"/>
      <c r="AD929" s="29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</row>
    <row r="930" spans="1:91" ht="15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  <c r="AA930" s="29"/>
      <c r="AB930" s="29"/>
      <c r="AC930" s="29"/>
      <c r="AD930" s="29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</row>
    <row r="931" spans="1:91" ht="15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  <c r="AA931" s="29"/>
      <c r="AB931" s="29"/>
      <c r="AC931" s="29"/>
      <c r="AD931" s="29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</row>
    <row r="932" spans="1:91" ht="15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  <c r="AA932" s="29"/>
      <c r="AB932" s="29"/>
      <c r="AC932" s="29"/>
      <c r="AD932" s="29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</row>
    <row r="933" spans="1:91" ht="15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  <c r="AA933" s="29"/>
      <c r="AB933" s="29"/>
      <c r="AC933" s="29"/>
      <c r="AD933" s="29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</row>
    <row r="934" spans="1:91" ht="15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29"/>
      <c r="AB934" s="29"/>
      <c r="AC934" s="29"/>
      <c r="AD934" s="29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</row>
    <row r="935" spans="1:91" ht="15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  <c r="AA935" s="29"/>
      <c r="AB935" s="29"/>
      <c r="AC935" s="29"/>
      <c r="AD935" s="29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</row>
    <row r="936" spans="1:91" ht="15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29"/>
      <c r="AB936" s="29"/>
      <c r="AC936" s="29"/>
      <c r="AD936" s="29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</row>
    <row r="937" spans="1:91" ht="15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  <c r="AA937" s="29"/>
      <c r="AB937" s="29"/>
      <c r="AC937" s="29"/>
      <c r="AD937" s="29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</row>
    <row r="938" spans="1:91" ht="15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  <c r="AA938" s="29"/>
      <c r="AB938" s="29"/>
      <c r="AC938" s="29"/>
      <c r="AD938" s="29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</row>
    <row r="939" spans="1:91" ht="15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  <c r="AA939" s="29"/>
      <c r="AB939" s="29"/>
      <c r="AC939" s="29"/>
      <c r="AD939" s="29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</row>
    <row r="940" spans="1:91" ht="15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  <c r="AA940" s="29"/>
      <c r="AB940" s="29"/>
      <c r="AC940" s="29"/>
      <c r="AD940" s="29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</row>
    <row r="941" spans="1:91" ht="15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  <c r="AA941" s="29"/>
      <c r="AB941" s="29"/>
      <c r="AC941" s="29"/>
      <c r="AD941" s="29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</row>
    <row r="942" spans="1:91" ht="15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  <c r="AA942" s="29"/>
      <c r="AB942" s="29"/>
      <c r="AC942" s="29"/>
      <c r="AD942" s="29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</row>
    <row r="943" spans="1:91" ht="15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  <c r="AA943" s="29"/>
      <c r="AB943" s="29"/>
      <c r="AC943" s="29"/>
      <c r="AD943" s="29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</row>
    <row r="944" spans="1:91" ht="15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  <c r="AA944" s="29"/>
      <c r="AB944" s="29"/>
      <c r="AC944" s="29"/>
      <c r="AD944" s="29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</row>
    <row r="945" spans="1:91" ht="15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  <c r="AA945" s="29"/>
      <c r="AB945" s="29"/>
      <c r="AC945" s="29"/>
      <c r="AD945" s="29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</row>
    <row r="946" spans="1:91" ht="15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  <c r="AA946" s="29"/>
      <c r="AB946" s="29"/>
      <c r="AC946" s="29"/>
      <c r="AD946" s="29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</row>
    <row r="947" spans="1:91" ht="15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  <c r="AA947" s="29"/>
      <c r="AB947" s="29"/>
      <c r="AC947" s="29"/>
      <c r="AD947" s="29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</row>
    <row r="948" spans="1:91" ht="15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  <c r="AA948" s="29"/>
      <c r="AB948" s="29"/>
      <c r="AC948" s="29"/>
      <c r="AD948" s="29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</row>
    <row r="949" spans="1:91" ht="15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  <c r="AA949" s="29"/>
      <c r="AB949" s="29"/>
      <c r="AC949" s="29"/>
      <c r="AD949" s="29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</row>
    <row r="950" spans="1:91" ht="15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  <c r="AA950" s="29"/>
      <c r="AB950" s="29"/>
      <c r="AC950" s="29"/>
      <c r="AD950" s="29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</row>
    <row r="951" spans="1:91" ht="15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  <c r="AA951" s="29"/>
      <c r="AB951" s="29"/>
      <c r="AC951" s="29"/>
      <c r="AD951" s="29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</row>
    <row r="952" spans="1:91" ht="15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  <c r="AA952" s="29"/>
      <c r="AB952" s="29"/>
      <c r="AC952" s="29"/>
      <c r="AD952" s="29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</row>
    <row r="953" spans="1:91" ht="15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  <c r="AA953" s="29"/>
      <c r="AB953" s="29"/>
      <c r="AC953" s="29"/>
      <c r="AD953" s="29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</row>
    <row r="954" spans="1:91" ht="15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  <c r="AA954" s="29"/>
      <c r="AB954" s="29"/>
      <c r="AC954" s="29"/>
      <c r="AD954" s="29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</row>
    <row r="955" spans="1:91" ht="15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  <c r="AA955" s="29"/>
      <c r="AB955" s="29"/>
      <c r="AC955" s="29"/>
      <c r="AD955" s="29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</row>
    <row r="956" spans="1:91" ht="15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  <c r="AA956" s="29"/>
      <c r="AB956" s="29"/>
      <c r="AC956" s="29"/>
      <c r="AD956" s="29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</row>
    <row r="957" spans="1:91" ht="15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  <c r="AA957" s="29"/>
      <c r="AB957" s="29"/>
      <c r="AC957" s="29"/>
      <c r="AD957" s="29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</row>
    <row r="958" spans="1:91" ht="15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  <c r="AA958" s="29"/>
      <c r="AB958" s="29"/>
      <c r="AC958" s="29"/>
      <c r="AD958" s="29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</row>
    <row r="959" spans="1:91" ht="15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  <c r="AA959" s="29"/>
      <c r="AB959" s="29"/>
      <c r="AC959" s="29"/>
      <c r="AD959" s="29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</row>
    <row r="960" spans="1:91" ht="15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  <c r="AA960" s="29"/>
      <c r="AB960" s="29"/>
      <c r="AC960" s="29"/>
      <c r="AD960" s="29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</row>
    <row r="961" spans="1:91" ht="15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  <c r="AA961" s="29"/>
      <c r="AB961" s="29"/>
      <c r="AC961" s="29"/>
      <c r="AD961" s="29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</row>
    <row r="962" spans="1:91" ht="15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  <c r="AA962" s="29"/>
      <c r="AB962" s="29"/>
      <c r="AC962" s="29"/>
      <c r="AD962" s="29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</row>
    <row r="963" spans="1:91" ht="15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  <c r="AA963" s="29"/>
      <c r="AB963" s="29"/>
      <c r="AC963" s="29"/>
      <c r="AD963" s="29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</row>
    <row r="964" spans="1:91" ht="15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  <c r="AA964" s="29"/>
      <c r="AB964" s="29"/>
      <c r="AC964" s="29"/>
      <c r="AD964" s="29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</row>
    <row r="965" spans="1:91" ht="15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  <c r="AA965" s="29"/>
      <c r="AB965" s="29"/>
      <c r="AC965" s="29"/>
      <c r="AD965" s="29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</row>
    <row r="966" spans="1:91" ht="15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  <c r="AA966" s="29"/>
      <c r="AB966" s="29"/>
      <c r="AC966" s="29"/>
      <c r="AD966" s="29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</row>
    <row r="967" spans="1:91" ht="15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  <c r="AA967" s="29"/>
      <c r="AB967" s="29"/>
      <c r="AC967" s="29"/>
      <c r="AD967" s="29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</row>
    <row r="968" spans="1:91" ht="15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  <c r="AA968" s="29"/>
      <c r="AB968" s="29"/>
      <c r="AC968" s="29"/>
      <c r="AD968" s="29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</row>
    <row r="969" spans="1:91" ht="15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  <c r="AA969" s="29"/>
      <c r="AB969" s="29"/>
      <c r="AC969" s="29"/>
      <c r="AD969" s="29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</row>
    <row r="970" spans="1:91" ht="15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  <c r="AA970" s="29"/>
      <c r="AB970" s="29"/>
      <c r="AC970" s="29"/>
      <c r="AD970" s="29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</row>
    <row r="971" spans="1:91" ht="15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  <c r="AA971" s="29"/>
      <c r="AB971" s="29"/>
      <c r="AC971" s="29"/>
      <c r="AD971" s="29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</row>
    <row r="972" spans="1:91" ht="15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  <c r="AA972" s="29"/>
      <c r="AB972" s="29"/>
      <c r="AC972" s="29"/>
      <c r="AD972" s="29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</row>
    <row r="973" spans="1:91" ht="15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  <c r="AA973" s="29"/>
      <c r="AB973" s="29"/>
      <c r="AC973" s="29"/>
      <c r="AD973" s="29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</row>
    <row r="974" spans="1:91" ht="15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  <c r="AA974" s="29"/>
      <c r="AB974" s="29"/>
      <c r="AC974" s="29"/>
      <c r="AD974" s="29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</row>
    <row r="975" spans="1:91" ht="15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  <c r="AA975" s="29"/>
      <c r="AB975" s="29"/>
      <c r="AC975" s="29"/>
      <c r="AD975" s="29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</row>
    <row r="976" spans="1:91" ht="15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  <c r="AA976" s="29"/>
      <c r="AB976" s="29"/>
      <c r="AC976" s="29"/>
      <c r="AD976" s="29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</row>
    <row r="977" spans="1:91" ht="15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  <c r="AA977" s="29"/>
      <c r="AB977" s="29"/>
      <c r="AC977" s="29"/>
      <c r="AD977" s="29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</row>
    <row r="978" spans="1:91" ht="15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  <c r="AA978" s="29"/>
      <c r="AB978" s="29"/>
      <c r="AC978" s="29"/>
      <c r="AD978" s="29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</row>
    <row r="979" spans="1:91" ht="15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  <c r="AA979" s="29"/>
      <c r="AB979" s="29"/>
      <c r="AC979" s="29"/>
      <c r="AD979" s="29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</row>
    <row r="980" spans="1:91" ht="15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  <c r="AA980" s="29"/>
      <c r="AB980" s="29"/>
      <c r="AC980" s="29"/>
      <c r="AD980" s="29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</row>
    <row r="981" spans="1:91" ht="15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  <c r="AA981" s="29"/>
      <c r="AB981" s="29"/>
      <c r="AC981" s="29"/>
      <c r="AD981" s="29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</row>
    <row r="982" spans="1:91" ht="15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  <c r="AA982" s="29"/>
      <c r="AB982" s="29"/>
      <c r="AC982" s="29"/>
      <c r="AD982" s="29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</row>
    <row r="983" spans="1:91" ht="15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  <c r="AA983" s="29"/>
      <c r="AB983" s="29"/>
      <c r="AC983" s="29"/>
      <c r="AD983" s="29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</row>
    <row r="984" spans="1:91" ht="15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  <c r="AA984" s="29"/>
      <c r="AB984" s="29"/>
      <c r="AC984" s="29"/>
      <c r="AD984" s="29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</row>
    <row r="985" spans="1:91" ht="15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  <c r="AA985" s="29"/>
      <c r="AB985" s="29"/>
      <c r="AC985" s="29"/>
      <c r="AD985" s="29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</row>
    <row r="986" spans="1:91" ht="15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  <c r="AA986" s="29"/>
      <c r="AB986" s="29"/>
      <c r="AC986" s="29"/>
      <c r="AD986" s="29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</row>
    <row r="987" spans="1:91" ht="15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  <c r="AA987" s="29"/>
      <c r="AB987" s="29"/>
      <c r="AC987" s="29"/>
      <c r="AD987" s="29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</row>
    <row r="988" spans="1:91" ht="15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  <c r="AA988" s="29"/>
      <c r="AB988" s="29"/>
      <c r="AC988" s="29"/>
      <c r="AD988" s="29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</row>
    <row r="989" spans="1:91" ht="15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  <c r="AA989" s="29"/>
      <c r="AB989" s="29"/>
      <c r="AC989" s="29"/>
      <c r="AD989" s="29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</row>
    <row r="990" spans="1:91" ht="15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  <c r="AA990" s="29"/>
      <c r="AB990" s="29"/>
      <c r="AC990" s="29"/>
      <c r="AD990" s="29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</row>
    <row r="991" spans="1:91" ht="15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  <c r="AA991" s="29"/>
      <c r="AB991" s="29"/>
      <c r="AC991" s="29"/>
      <c r="AD991" s="29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</row>
    <row r="992" spans="1:91" ht="15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  <c r="AA992" s="29"/>
      <c r="AB992" s="29"/>
      <c r="AC992" s="29"/>
      <c r="AD992" s="29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</row>
    <row r="993" spans="1:91" ht="15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  <c r="AA993" s="29"/>
      <c r="AB993" s="29"/>
      <c r="AC993" s="29"/>
      <c r="AD993" s="29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</row>
    <row r="994" spans="1:91" ht="15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  <c r="AA994" s="29"/>
      <c r="AB994" s="29"/>
      <c r="AC994" s="29"/>
      <c r="AD994" s="29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</row>
    <row r="995" spans="1:91" ht="15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  <c r="AA995" s="29"/>
      <c r="AB995" s="29"/>
      <c r="AC995" s="29"/>
      <c r="AD995" s="29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</row>
    <row r="996" spans="1:91" ht="15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  <c r="AA996" s="29"/>
      <c r="AB996" s="29"/>
      <c r="AC996" s="29"/>
      <c r="AD996" s="29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</row>
    <row r="997" spans="1:91" ht="15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  <c r="AA997" s="29"/>
      <c r="AB997" s="29"/>
      <c r="AC997" s="29"/>
      <c r="AD997" s="29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</row>
  </sheetData>
  <mergeCells count="30">
    <mergeCell ref="AU1:AV1"/>
    <mergeCell ref="BK1:BL1"/>
    <mergeCell ref="BM1:BN1"/>
    <mergeCell ref="AW1:AX1"/>
    <mergeCell ref="AY1:AZ1"/>
    <mergeCell ref="BA1:BB1"/>
    <mergeCell ref="BC1:BD1"/>
    <mergeCell ref="BE1:BF1"/>
    <mergeCell ref="BG1:BH1"/>
    <mergeCell ref="BI1:BJ1"/>
    <mergeCell ref="AK1:AL1"/>
    <mergeCell ref="AM1:AN1"/>
    <mergeCell ref="AO1:AP1"/>
    <mergeCell ref="AQ1:AR1"/>
    <mergeCell ref="AS1:AT1"/>
    <mergeCell ref="AA1:AB1"/>
    <mergeCell ref="AC1:AD1"/>
    <mergeCell ref="AE1:AF1"/>
    <mergeCell ref="AG1:AH1"/>
    <mergeCell ref="AI1:AJ1"/>
    <mergeCell ref="Q1:R1"/>
    <mergeCell ref="S1:T1"/>
    <mergeCell ref="U1:V1"/>
    <mergeCell ref="W1:X1"/>
    <mergeCell ref="Y1:Z1"/>
    <mergeCell ref="G1:H1"/>
    <mergeCell ref="I1:J1"/>
    <mergeCell ref="K1:L1"/>
    <mergeCell ref="M1:N1"/>
    <mergeCell ref="O1:P1"/>
  </mergeCells>
  <pageMargins left="0.25" right="0.25" top="0.75" bottom="0.75" header="0" footer="0"/>
  <pageSetup paperSize="5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Information Sheet</vt:lpstr>
      <vt:lpstr>Food &amp; Water </vt:lpstr>
      <vt:lpstr>Medical Supplies </vt:lpstr>
      <vt:lpstr>Shelter&amp;NFI</vt:lpstr>
      <vt:lpstr>Hygiene and Sanitation</vt:lpstr>
      <vt:lpstr>Logistics &amp; Engineering Equipme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2025-10-30T14:08:46Z</dcterms:created>
</cp:coreProperties>
</file>