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00" yWindow="375" windowWidth="13680" windowHeight="6060" activeTab="1"/>
  </bookViews>
  <sheets>
    <sheet name="Cover" sheetId="1" r:id="rId1"/>
    <sheet name="Web Display" sheetId="2" r:id="rId2"/>
    <sheet name="Raw Data Display" sheetId="3" r:id="rId3"/>
  </sheets>
  <definedNames>
    <definedName name="_xlnm._FilterDatabase" localSheetId="1" hidden="1">'Web Display'!$A$1:$N$76</definedName>
  </definedNames>
  <calcPr calcId="125725"/>
</workbook>
</file>

<file path=xl/calcChain.xml><?xml version="1.0" encoding="utf-8"?>
<calcChain xmlns="http://schemas.openxmlformats.org/spreadsheetml/2006/main">
  <c r="A6" i="2"/>
  <c r="A76" i="3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76" i="2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5"/>
  <c r="A4"/>
  <c r="A3"/>
  <c r="B3" i="1"/>
</calcChain>
</file>

<file path=xl/sharedStrings.xml><?xml version="1.0" encoding="utf-8"?>
<sst xmlns="http://schemas.openxmlformats.org/spreadsheetml/2006/main" count="803" uniqueCount="173">
  <si>
    <t>Date Created</t>
  </si>
  <si>
    <t>7/17/2017 17:19:30</t>
  </si>
  <si>
    <t>Product Type</t>
  </si>
  <si>
    <t>Digital Potentiometers</t>
  </si>
  <si>
    <t>Web Link</t>
  </si>
  <si>
    <t>Filter Conditions</t>
  </si>
  <si>
    <t>(None)</t>
  </si>
  <si>
    <t>产品型号</t>
  </si>
  <si>
    <t># of Channels</t>
  </si>
  <si>
    <t>Number of Positions</t>
  </si>
  <si>
    <t>Nominal Resistor Values</t>
  </si>
  <si>
    <t>Resistor Tolerance (max)</t>
  </si>
  <si>
    <t>Resistance Tempco (typ)</t>
  </si>
  <si>
    <t>Interface</t>
  </si>
  <si>
    <t>DigiPot Memory Type</t>
  </si>
  <si>
    <t>Vs span (min)</t>
  </si>
  <si>
    <t>Vs span (max)</t>
  </si>
  <si>
    <t>BW -3 dB (typ)</t>
  </si>
  <si>
    <t>US Price 1000 to 4999</t>
  </si>
  <si>
    <t>THD (typ)</t>
  </si>
  <si>
    <t>Package</t>
  </si>
  <si>
    <t/>
  </si>
  <si>
    <t>(%)</t>
  </si>
  <si>
    <t>(ppm/°C)</t>
  </si>
  <si>
    <t>(V)</t>
  </si>
  <si>
    <t>(Hz)</t>
  </si>
  <si>
    <t>($ US)</t>
  </si>
  <si>
    <t>(dB)</t>
  </si>
  <si>
    <t>10 kOhms, 100 kOhms</t>
  </si>
  <si>
    <t>I²C</t>
  </si>
  <si>
    <t>Non-Volatile</t>
  </si>
  <si>
    <t>3M</t>
  </si>
  <si>
    <t>$2.90</t>
  </si>
  <si>
    <t>20 ld TSSOP</t>
  </si>
  <si>
    <t>I²C, Serial</t>
  </si>
  <si>
    <t>24 ld LFCSP (4x4x.75mm w/2.10mm EP) ,20 ld TSSOP</t>
  </si>
  <si>
    <t>$2.85</t>
  </si>
  <si>
    <t>16 ld LFCSP (3x3mm, 1.6mm exposed pad)</t>
  </si>
  <si>
    <t>$1.65</t>
  </si>
  <si>
    <t>16 ld LFCSP (3x3mm, 1.6mm exposed pad) ,16 ld TSSOP</t>
  </si>
  <si>
    <t>SPI</t>
  </si>
  <si>
    <t>I²C, SPI</t>
  </si>
  <si>
    <t>$0.90</t>
  </si>
  <si>
    <t>$2.50</t>
  </si>
  <si>
    <t>20 ld TSSOP,24 ld LFCSP (4x4x.75mm w/2.10mm EP)</t>
  </si>
  <si>
    <t>$2.45</t>
  </si>
  <si>
    <t>$1.45</t>
  </si>
  <si>
    <t>$0.70</t>
  </si>
  <si>
    <t>10 kOhms, 5 kOhms, 80 kOhms</t>
  </si>
  <si>
    <t>Pushbutton</t>
  </si>
  <si>
    <t>4M</t>
  </si>
  <si>
    <t>$0.66</t>
  </si>
  <si>
    <t>8 ld LFCSP (2x2, w/1.6 x1.0 ep)</t>
  </si>
  <si>
    <t>10 kOhms, 80 kOhms</t>
  </si>
  <si>
    <t>Up/Down</t>
  </si>
  <si>
    <t>2M</t>
  </si>
  <si>
    <t>$0.60</t>
  </si>
  <si>
    <t>$0.68</t>
  </si>
  <si>
    <t>$0.76</t>
  </si>
  <si>
    <t>10 kOhms</t>
  </si>
  <si>
    <t>700k</t>
  </si>
  <si>
    <t>10 ld LFCSP (3x3mm),10 ld MSOP</t>
  </si>
  <si>
    <t>Serial</t>
  </si>
  <si>
    <t>100 kOhms, 20 kOhms, 50 kOhms</t>
  </si>
  <si>
    <t>300k</t>
  </si>
  <si>
    <t>$0.98</t>
  </si>
  <si>
    <t>10 ld MSOP,10 ld LFCSP (3x3mm)</t>
  </si>
  <si>
    <t>$1.64</t>
  </si>
  <si>
    <t>Volatile</t>
  </si>
  <si>
    <t>520k</t>
  </si>
  <si>
    <t>$2.63</t>
  </si>
  <si>
    <t>14 ld TSSOP</t>
  </si>
  <si>
    <t>$2.70</t>
  </si>
  <si>
    <t>$2.36</t>
  </si>
  <si>
    <t>10 kOhms, 100 kOhms, 50 kOhms</t>
  </si>
  <si>
    <t>470k</t>
  </si>
  <si>
    <t>$2.07</t>
  </si>
  <si>
    <t>10 ld MSOP</t>
  </si>
  <si>
    <t>10 kOhms, 100 kOhms, 5 kOhms, 50 kOhms</t>
  </si>
  <si>
    <t>$0.93</t>
  </si>
  <si>
    <t>1 kOhms, 10 kOhms, 100 kOhms, 50 kOhms</t>
  </si>
  <si>
    <t>18M</t>
  </si>
  <si>
    <t>$0.61</t>
  </si>
  <si>
    <t>$1.66</t>
  </si>
  <si>
    <t>$2.47</t>
  </si>
  <si>
    <t>$2.66</t>
  </si>
  <si>
    <t>$2.56</t>
  </si>
  <si>
    <t>460k</t>
  </si>
  <si>
    <t>$0.42</t>
  </si>
  <si>
    <t>8 ld TSOT</t>
  </si>
  <si>
    <t>$0.45</t>
  </si>
  <si>
    <t>One Time Programmable</t>
  </si>
  <si>
    <t>1.5M</t>
  </si>
  <si>
    <t>$0.74</t>
  </si>
  <si>
    <t>8 ld SOT-23</t>
  </si>
  <si>
    <t>100 kOhms</t>
  </si>
  <si>
    <t>55k</t>
  </si>
  <si>
    <t>$0.73</t>
  </si>
  <si>
    <t>10 kOhms, 100 kOhms, 2.5 kOhms, 50 kOhms</t>
  </si>
  <si>
    <t>4.8M</t>
  </si>
  <si>
    <t>$1.03</t>
  </si>
  <si>
    <t>$1.26</t>
  </si>
  <si>
    <t>10 ld MSOP,8 ld MSOP</t>
  </si>
  <si>
    <t>1.2M</t>
  </si>
  <si>
    <t>$0.46</t>
  </si>
  <si>
    <t>6 ld SC70</t>
  </si>
  <si>
    <t>$1.36</t>
  </si>
  <si>
    <t>20 kOhms, 200 kOhms, 50 kOhms</t>
  </si>
  <si>
    <t>$3.12</t>
  </si>
  <si>
    <t>24 ld TSSOP</t>
  </si>
  <si>
    <t>$0.67</t>
  </si>
  <si>
    <t>310k</t>
  </si>
  <si>
    <t>16 ld TSSOP</t>
  </si>
  <si>
    <t>$1.89</t>
  </si>
  <si>
    <t>6M</t>
  </si>
  <si>
    <t>$0.71</t>
  </si>
  <si>
    <t>25 kOhms, 250 kOhms</t>
  </si>
  <si>
    <t>35k</t>
  </si>
  <si>
    <t>$4.42</t>
  </si>
  <si>
    <t>630k</t>
  </si>
  <si>
    <t>$3.14</t>
  </si>
  <si>
    <t>500k</t>
  </si>
  <si>
    <t>$2.78</t>
  </si>
  <si>
    <t>370k</t>
  </si>
  <si>
    <t>$2.03</t>
  </si>
  <si>
    <t>16 ld LFCSP (5x5mm, 3.1mm exposed pad),16 ld TSSOP</t>
  </si>
  <si>
    <t>600k</t>
  </si>
  <si>
    <t>$1.09</t>
  </si>
  <si>
    <t>1 MOhms, 10 kOhms, 100 kOhms</t>
  </si>
  <si>
    <t>650k</t>
  </si>
  <si>
    <t>$1.31</t>
  </si>
  <si>
    <t>16 ld TSSOP,16 ld SOIC</t>
  </si>
  <si>
    <t>$0.96</t>
  </si>
  <si>
    <t>14 ld TSSOP,14 ld SOIC</t>
  </si>
  <si>
    <t>10 kOhms, 50 kOhms</t>
  </si>
  <si>
    <t>$0.63</t>
  </si>
  <si>
    <t>$1.12</t>
  </si>
  <si>
    <t>1 MOhms, 10 kOhms, 100 kOhms, 50 kOhms</t>
  </si>
  <si>
    <t>1M</t>
  </si>
  <si>
    <t>$1.08</t>
  </si>
  <si>
    <t>721k</t>
  </si>
  <si>
    <t>$2.13</t>
  </si>
  <si>
    <t>24 ld PDIP,24 ld SOIC - Wide,24 ld TSSOP</t>
  </si>
  <si>
    <t>$1.67</t>
  </si>
  <si>
    <t>32 ld LFCSP (5x5mm) w/3.3mm exposed pad,24 ld TSSOP,24 ld SOIC - Wide</t>
  </si>
  <si>
    <t>$1.21</t>
  </si>
  <si>
    <t>8 ld MSOP,8 ld SOIC,8 ld PDIP</t>
  </si>
  <si>
    <t>$1.97</t>
  </si>
  <si>
    <t>24 ld TSSOP,24 ld SOIC - Wide</t>
  </si>
  <si>
    <t>$3.84</t>
  </si>
  <si>
    <t>14 ld TSSOP,16 ld SOIC - Wide</t>
  </si>
  <si>
    <t>5M</t>
  </si>
  <si>
    <t>$1.24</t>
  </si>
  <si>
    <t>8 ld SOIC</t>
  </si>
  <si>
    <t>$3.07</t>
  </si>
  <si>
    <t>$1.85</t>
  </si>
  <si>
    <t>14 ld PDIP,14 ld TSSOP,14 ld SOIC</t>
  </si>
  <si>
    <t>10 kOhms,100 kOhms</t>
  </si>
  <si>
    <t>I²C,Serial</t>
  </si>
  <si>
    <t>I²C,SPI</t>
  </si>
  <si>
    <t>10 kOhms,5 kOhms,80 kOhms</t>
  </si>
  <si>
    <t>10 kOhms,80 kOhms</t>
  </si>
  <si>
    <t>100 kOhms,20 kOhms,50 kOhms</t>
  </si>
  <si>
    <t>10 kOhms,100 kOhms,50 kOhms</t>
  </si>
  <si>
    <t>10 kOhms,100 kOhms,5 kOhms,50 kOhms</t>
  </si>
  <si>
    <t>1 kOhms,10 kOhms,100 kOhms,50 kOhms</t>
  </si>
  <si>
    <t>10 kOhms,100 kOhms,2.5 kOhms,50 kOhms</t>
  </si>
  <si>
    <t>20 kOhms,200 kOhms,50 kOhms</t>
  </si>
  <si>
    <t>25 kOhms,250 kOhms</t>
  </si>
  <si>
    <t>1 MOhms,10 kOhms,100 kOhms</t>
  </si>
  <si>
    <t>10 kOhms,50 kOhms</t>
  </si>
  <si>
    <t>1 MOhms,10 kOhms,100 kOhms,50 kOhms</t>
  </si>
  <si>
    <t>Resistance Tempco (typ)</t>
    <phoneticPr fontId="5" type="noConversion"/>
  </si>
</sst>
</file>

<file path=xl/styles.xml><?xml version="1.0" encoding="utf-8"?>
<styleSheet xmlns="http://schemas.openxmlformats.org/spreadsheetml/2006/main">
  <fonts count="8">
    <font>
      <sz val="11"/>
      <name val="Calibri"/>
    </font>
    <font>
      <u/>
      <sz val="11"/>
      <color rgb="FF0563C1"/>
      <name val="Calibri"/>
    </font>
    <font>
      <b/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C5D9F1"/>
        <bgColor rgb="FFC5D9F1"/>
      </patternFill>
    </fill>
    <fill>
      <patternFill patternType="solid">
        <fgColor rgb="FFC5D9F1"/>
        <bgColor rgb="FFC5D9F1"/>
      </patternFill>
    </fill>
    <fill>
      <patternFill patternType="solid">
        <fgColor rgb="FFC5D9F1"/>
        <bgColor rgb="FFC5D9F1"/>
      </patternFill>
    </fill>
    <fill>
      <patternFill patternType="solid">
        <fgColor rgb="FFC5D9F1"/>
        <bgColor rgb="FFC5D9F1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4" borderId="0" xfId="0" applyFill="1" applyAlignment="1">
      <alignment horizontal="center"/>
    </xf>
    <xf numFmtId="0" fontId="3" fillId="0" borderId="0" xfId="0" applyFont="1"/>
    <xf numFmtId="0" fontId="0" fillId="5" borderId="0" xfId="0" applyFill="1"/>
    <xf numFmtId="0" fontId="0" fillId="6" borderId="0" xfId="0" applyFill="1" applyAlignment="1">
      <alignment horizontal="center"/>
    </xf>
    <xf numFmtId="0" fontId="4" fillId="0" borderId="0" xfId="0" applyFont="1"/>
    <xf numFmtId="0" fontId="6" fillId="3" borderId="0" xfId="0" applyFont="1" applyFill="1"/>
    <xf numFmtId="0" fontId="0" fillId="7" borderId="0" xfId="0" applyFill="1"/>
    <xf numFmtId="0" fontId="3" fillId="0" borderId="0" xfId="0" applyFont="1" applyFill="1"/>
    <xf numFmtId="0" fontId="0" fillId="0" borderId="0" xfId="0" applyFill="1"/>
    <xf numFmtId="0" fontId="7" fillId="7" borderId="0" xfId="1" applyFill="1" applyAlignment="1" applyProtection="1"/>
    <xf numFmtId="0" fontId="3" fillId="8" borderId="0" xfId="0" applyFont="1" applyFill="1"/>
    <xf numFmtId="0" fontId="0" fillId="8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cols>
    <col min="1" max="1" width="20" customWidth="1"/>
    <col min="2" max="2" width="25" customWidth="1"/>
    <col min="3" max="3" width="20" customWidth="1"/>
  </cols>
  <sheetData>
    <row r="1" spans="1:2">
      <c r="A1" s="2" t="s">
        <v>0</v>
      </c>
      <c r="B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s="1" t="str">
        <f>HYPERLINK("http://www.analog.com/cn/parametricsearch/10982", "http://www.analog.com/cn/parametricsearch/10982")</f>
        <v>http://www.analog.com/cn/parametricsearch/10982</v>
      </c>
    </row>
    <row r="4" spans="1:2">
      <c r="A4" s="2" t="s">
        <v>5</v>
      </c>
      <c r="B4" s="2" t="s">
        <v>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N76"/>
  <sheetViews>
    <sheetView tabSelected="1" workbookViewId="0">
      <selection activeCell="D82" sqref="D82"/>
    </sheetView>
  </sheetViews>
  <sheetFormatPr defaultRowHeight="15"/>
  <cols>
    <col min="1" max="1" width="15" customWidth="1"/>
    <col min="2" max="2" width="14.85546875" customWidth="1"/>
    <col min="3" max="3" width="21" customWidth="1"/>
    <col min="4" max="4" width="41.5703125" customWidth="1"/>
    <col min="5" max="5" width="24" customWidth="1"/>
    <col min="6" max="6" width="28" customWidth="1"/>
    <col min="7" max="7" width="10.140625" customWidth="1"/>
    <col min="8" max="8" width="21.28515625" customWidth="1"/>
    <col min="9" max="9" width="14" customWidth="1"/>
    <col min="10" max="10" width="13.85546875" customWidth="1"/>
    <col min="11" max="11" width="17" customWidth="1"/>
    <col min="12" max="12" width="25" customWidth="1"/>
    <col min="13" max="14" width="15" customWidth="1"/>
  </cols>
  <sheetData>
    <row r="1" spans="1:14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9" t="s">
        <v>172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</row>
    <row r="2" spans="1:14" hidden="1">
      <c r="A2" s="4" t="s">
        <v>21</v>
      </c>
      <c r="B2" s="4" t="s">
        <v>21</v>
      </c>
      <c r="C2" s="4" t="s">
        <v>21</v>
      </c>
      <c r="D2" s="4" t="s">
        <v>21</v>
      </c>
      <c r="E2" s="4" t="s">
        <v>22</v>
      </c>
      <c r="F2" s="4" t="s">
        <v>23</v>
      </c>
      <c r="G2" s="4" t="s">
        <v>21</v>
      </c>
      <c r="H2" s="4" t="s">
        <v>21</v>
      </c>
      <c r="I2" s="4" t="s">
        <v>24</v>
      </c>
      <c r="J2" s="4" t="s">
        <v>24</v>
      </c>
      <c r="K2" s="4" t="s">
        <v>25</v>
      </c>
      <c r="L2" s="4" t="s">
        <v>26</v>
      </c>
      <c r="M2" s="4" t="s">
        <v>27</v>
      </c>
      <c r="N2" s="4" t="s">
        <v>21</v>
      </c>
    </row>
    <row r="3" spans="1:14" hidden="1">
      <c r="A3" s="5" t="str">
        <f>HYPERLINK("http://www.analog.com/zh/ad5144a#details", "AD5144A")</f>
        <v>AD5144A</v>
      </c>
      <c r="B3">
        <v>4</v>
      </c>
      <c r="C3">
        <v>256</v>
      </c>
      <c r="D3" t="s">
        <v>28</v>
      </c>
      <c r="E3">
        <v>8</v>
      </c>
      <c r="F3">
        <v>35</v>
      </c>
      <c r="G3" t="s">
        <v>29</v>
      </c>
      <c r="H3" t="s">
        <v>30</v>
      </c>
      <c r="I3">
        <v>2.2999999999999998</v>
      </c>
      <c r="J3">
        <v>5.5</v>
      </c>
      <c r="K3" t="s">
        <v>31</v>
      </c>
      <c r="L3" t="s">
        <v>32</v>
      </c>
      <c r="M3">
        <v>-90</v>
      </c>
      <c r="N3" t="s">
        <v>33</v>
      </c>
    </row>
    <row r="4" spans="1:14" hidden="1">
      <c r="A4" s="5" t="str">
        <f>HYPERLINK("http://www.analog.com/zh/ad5144#details", "AD5144")</f>
        <v>AD5144</v>
      </c>
      <c r="B4">
        <v>4</v>
      </c>
      <c r="C4">
        <v>256</v>
      </c>
      <c r="D4" t="s">
        <v>28</v>
      </c>
      <c r="E4">
        <v>8</v>
      </c>
      <c r="F4">
        <v>35</v>
      </c>
      <c r="G4" t="s">
        <v>34</v>
      </c>
      <c r="H4" t="s">
        <v>30</v>
      </c>
      <c r="I4">
        <v>2.2999999999999998</v>
      </c>
      <c r="J4">
        <v>5.5</v>
      </c>
      <c r="K4" t="s">
        <v>31</v>
      </c>
      <c r="L4" t="s">
        <v>32</v>
      </c>
      <c r="M4">
        <v>-90</v>
      </c>
      <c r="N4" t="s">
        <v>35</v>
      </c>
    </row>
    <row r="5" spans="1:14" hidden="1">
      <c r="A5" s="5" t="str">
        <f>HYPERLINK("http://www.analog.com/zh/ad5143#details", "AD5143")</f>
        <v>AD5143</v>
      </c>
      <c r="B5">
        <v>4</v>
      </c>
      <c r="C5">
        <v>256</v>
      </c>
      <c r="D5" t="s">
        <v>28</v>
      </c>
      <c r="E5">
        <v>8</v>
      </c>
      <c r="F5">
        <v>35</v>
      </c>
      <c r="G5" t="s">
        <v>29</v>
      </c>
      <c r="H5" t="s">
        <v>30</v>
      </c>
      <c r="I5">
        <v>2.2999999999999998</v>
      </c>
      <c r="J5">
        <v>5.5</v>
      </c>
      <c r="K5" t="s">
        <v>31</v>
      </c>
      <c r="L5" t="s">
        <v>36</v>
      </c>
      <c r="M5">
        <v>-90</v>
      </c>
      <c r="N5" t="s">
        <v>37</v>
      </c>
    </row>
    <row r="6" spans="1:14">
      <c r="A6" s="13" t="str">
        <f>HYPERLINK("http://www.analog.com/zh/ad5142a#details", "AD5142A")</f>
        <v>AD5142A</v>
      </c>
      <c r="B6" s="10">
        <v>2</v>
      </c>
      <c r="C6" s="10">
        <v>256</v>
      </c>
      <c r="D6" s="10" t="s">
        <v>28</v>
      </c>
      <c r="E6">
        <v>8</v>
      </c>
      <c r="F6">
        <v>35</v>
      </c>
      <c r="G6" t="s">
        <v>29</v>
      </c>
      <c r="H6" t="s">
        <v>30</v>
      </c>
      <c r="I6">
        <v>2.2999999999999998</v>
      </c>
      <c r="J6">
        <v>5.5</v>
      </c>
      <c r="K6" t="s">
        <v>31</v>
      </c>
      <c r="L6" t="s">
        <v>38</v>
      </c>
      <c r="M6">
        <v>-90</v>
      </c>
      <c r="N6" t="s">
        <v>39</v>
      </c>
    </row>
    <row r="7" spans="1:14">
      <c r="A7" s="14" t="str">
        <f>HYPERLINK("http://www.analog.com/zh/ad5142#details", "AD5142")</f>
        <v>AD5142</v>
      </c>
      <c r="B7" s="15">
        <v>2</v>
      </c>
      <c r="C7" s="15">
        <v>256</v>
      </c>
      <c r="D7" s="15" t="s">
        <v>28</v>
      </c>
      <c r="E7">
        <v>8</v>
      </c>
      <c r="F7">
        <v>35</v>
      </c>
      <c r="G7" t="s">
        <v>40</v>
      </c>
      <c r="H7" t="s">
        <v>30</v>
      </c>
      <c r="I7">
        <v>2.2999999999999998</v>
      </c>
      <c r="J7">
        <v>5.5</v>
      </c>
      <c r="K7" t="s">
        <v>31</v>
      </c>
      <c r="L7" t="s">
        <v>38</v>
      </c>
      <c r="M7">
        <v>-90</v>
      </c>
      <c r="N7" t="s">
        <v>39</v>
      </c>
    </row>
    <row r="8" spans="1:14" hidden="1">
      <c r="A8" s="5" t="str">
        <f>HYPERLINK("http://www.analog.com/zh/ad5141#details", "AD5141")</f>
        <v>AD5141</v>
      </c>
      <c r="B8">
        <v>1</v>
      </c>
      <c r="C8">
        <v>256</v>
      </c>
      <c r="D8" t="s">
        <v>28</v>
      </c>
      <c r="E8">
        <v>8</v>
      </c>
      <c r="F8">
        <v>35</v>
      </c>
      <c r="G8" t="s">
        <v>41</v>
      </c>
      <c r="H8" t="s">
        <v>30</v>
      </c>
      <c r="I8">
        <v>2.2999999999999998</v>
      </c>
      <c r="J8">
        <v>5.5</v>
      </c>
      <c r="K8" t="s">
        <v>31</v>
      </c>
      <c r="L8" t="s">
        <v>42</v>
      </c>
      <c r="M8">
        <v>-80</v>
      </c>
      <c r="N8" t="s">
        <v>37</v>
      </c>
    </row>
    <row r="9" spans="1:14" hidden="1">
      <c r="A9" s="5" t="str">
        <f>HYPERLINK("http://www.analog.com/zh/ad5124#details", "AD5124")</f>
        <v>AD5124</v>
      </c>
      <c r="B9">
        <v>4</v>
      </c>
      <c r="C9">
        <v>128</v>
      </c>
      <c r="D9" t="s">
        <v>28</v>
      </c>
      <c r="E9">
        <v>8</v>
      </c>
      <c r="F9">
        <v>35</v>
      </c>
      <c r="G9" t="s">
        <v>34</v>
      </c>
      <c r="H9" t="s">
        <v>30</v>
      </c>
      <c r="I9">
        <v>2.2999999999999998</v>
      </c>
      <c r="J9">
        <v>5.5</v>
      </c>
      <c r="K9" t="s">
        <v>31</v>
      </c>
      <c r="L9" t="s">
        <v>43</v>
      </c>
      <c r="M9">
        <v>-90</v>
      </c>
      <c r="N9" t="s">
        <v>44</v>
      </c>
    </row>
    <row r="10" spans="1:14" hidden="1">
      <c r="A10" s="5" t="str">
        <f>HYPERLINK("http://www.analog.com/zh/ad5123#details", "AD5123")</f>
        <v>AD5123</v>
      </c>
      <c r="B10">
        <v>4</v>
      </c>
      <c r="C10">
        <v>128</v>
      </c>
      <c r="D10" t="s">
        <v>28</v>
      </c>
      <c r="E10">
        <v>8</v>
      </c>
      <c r="F10">
        <v>35</v>
      </c>
      <c r="G10" t="s">
        <v>29</v>
      </c>
      <c r="H10" t="s">
        <v>30</v>
      </c>
      <c r="I10">
        <v>2.2999999999999998</v>
      </c>
      <c r="J10">
        <v>5.5</v>
      </c>
      <c r="K10" t="s">
        <v>31</v>
      </c>
      <c r="L10" t="s">
        <v>45</v>
      </c>
      <c r="M10">
        <v>-90</v>
      </c>
      <c r="N10" t="s">
        <v>37</v>
      </c>
    </row>
    <row r="11" spans="1:14">
      <c r="A11" s="5" t="str">
        <f>HYPERLINK("http://www.analog.com/zh/ad5122a#details", "AD5122A")</f>
        <v>AD5122A</v>
      </c>
      <c r="B11">
        <v>2</v>
      </c>
      <c r="C11">
        <v>128</v>
      </c>
      <c r="D11" t="s">
        <v>28</v>
      </c>
      <c r="E11">
        <v>8</v>
      </c>
      <c r="F11">
        <v>35</v>
      </c>
      <c r="G11" t="s">
        <v>29</v>
      </c>
      <c r="H11" t="s">
        <v>30</v>
      </c>
      <c r="I11">
        <v>2.2999999999999998</v>
      </c>
      <c r="J11">
        <v>5.5</v>
      </c>
      <c r="K11" t="s">
        <v>31</v>
      </c>
      <c r="L11" t="s">
        <v>46</v>
      </c>
      <c r="M11">
        <v>-90</v>
      </c>
      <c r="N11" t="s">
        <v>39</v>
      </c>
    </row>
    <row r="12" spans="1:14">
      <c r="A12" s="5" t="str">
        <f>HYPERLINK("http://www.analog.com/zh/ad5122#details", "AD5122")</f>
        <v>AD5122</v>
      </c>
      <c r="B12">
        <v>2</v>
      </c>
      <c r="C12">
        <v>128</v>
      </c>
      <c r="D12" t="s">
        <v>28</v>
      </c>
      <c r="E12">
        <v>8</v>
      </c>
      <c r="F12">
        <v>35</v>
      </c>
      <c r="G12" t="s">
        <v>40</v>
      </c>
      <c r="H12" t="s">
        <v>30</v>
      </c>
      <c r="I12">
        <v>2.2999999999999998</v>
      </c>
      <c r="J12">
        <v>5.5</v>
      </c>
      <c r="K12" t="s">
        <v>31</v>
      </c>
      <c r="L12" t="s">
        <v>46</v>
      </c>
      <c r="M12">
        <v>-90</v>
      </c>
      <c r="N12" t="s">
        <v>39</v>
      </c>
    </row>
    <row r="13" spans="1:14" hidden="1">
      <c r="A13" s="5" t="str">
        <f>HYPERLINK("http://www.analog.com/zh/ad5121#details", "AD5121")</f>
        <v>AD5121</v>
      </c>
      <c r="B13">
        <v>1</v>
      </c>
      <c r="C13">
        <v>128</v>
      </c>
      <c r="D13" t="s">
        <v>28</v>
      </c>
      <c r="E13">
        <v>8</v>
      </c>
      <c r="F13">
        <v>35</v>
      </c>
      <c r="G13" t="s">
        <v>41</v>
      </c>
      <c r="H13" t="s">
        <v>30</v>
      </c>
      <c r="I13">
        <v>2.2999999999999998</v>
      </c>
      <c r="J13">
        <v>5.5</v>
      </c>
      <c r="K13" t="s">
        <v>31</v>
      </c>
      <c r="L13" t="s">
        <v>47</v>
      </c>
      <c r="M13">
        <v>-80</v>
      </c>
      <c r="N13" t="s">
        <v>37</v>
      </c>
    </row>
    <row r="14" spans="1:14" hidden="1">
      <c r="A14" s="5" t="str">
        <f>HYPERLINK("http://www.analog.com/zh/ad5116#details", "AD5116")</f>
        <v>AD5116</v>
      </c>
      <c r="B14">
        <v>1</v>
      </c>
      <c r="C14">
        <v>64</v>
      </c>
      <c r="D14" t="s">
        <v>48</v>
      </c>
      <c r="E14">
        <v>8</v>
      </c>
      <c r="F14">
        <v>35</v>
      </c>
      <c r="G14" t="s">
        <v>49</v>
      </c>
      <c r="H14" t="s">
        <v>30</v>
      </c>
      <c r="I14">
        <v>2.2999999999999998</v>
      </c>
      <c r="J14">
        <v>5.5</v>
      </c>
      <c r="K14" t="s">
        <v>50</v>
      </c>
      <c r="L14" t="s">
        <v>51</v>
      </c>
      <c r="M14">
        <v>-85</v>
      </c>
      <c r="N14" t="s">
        <v>52</v>
      </c>
    </row>
    <row r="15" spans="1:14" hidden="1">
      <c r="A15" s="5" t="str">
        <f>HYPERLINK("http://www.analog.com/zh/ad5115#details", "AD5115")</f>
        <v>AD5115</v>
      </c>
      <c r="B15">
        <v>1</v>
      </c>
      <c r="C15">
        <v>32</v>
      </c>
      <c r="D15" t="s">
        <v>53</v>
      </c>
      <c r="E15">
        <v>8</v>
      </c>
      <c r="F15">
        <v>35</v>
      </c>
      <c r="G15" t="s">
        <v>54</v>
      </c>
      <c r="H15" t="s">
        <v>30</v>
      </c>
      <c r="I15">
        <v>2.2999999999999998</v>
      </c>
      <c r="J15">
        <v>5.5</v>
      </c>
      <c r="K15" t="s">
        <v>55</v>
      </c>
      <c r="L15" t="s">
        <v>56</v>
      </c>
      <c r="M15">
        <v>-85</v>
      </c>
      <c r="N15" t="s">
        <v>52</v>
      </c>
    </row>
    <row r="16" spans="1:14" hidden="1">
      <c r="A16" s="5" t="str">
        <f>HYPERLINK("http://www.analog.com/zh/ad5114#details", "AD5114")</f>
        <v>AD5114</v>
      </c>
      <c r="B16">
        <v>1</v>
      </c>
      <c r="C16">
        <v>32</v>
      </c>
      <c r="D16" t="s">
        <v>53</v>
      </c>
      <c r="E16">
        <v>8</v>
      </c>
      <c r="F16">
        <v>35</v>
      </c>
      <c r="G16" t="s">
        <v>29</v>
      </c>
      <c r="H16" t="s">
        <v>30</v>
      </c>
      <c r="I16">
        <v>2.2999999999999998</v>
      </c>
      <c r="J16">
        <v>5.5</v>
      </c>
      <c r="K16" t="s">
        <v>55</v>
      </c>
      <c r="L16" t="s">
        <v>56</v>
      </c>
      <c r="M16">
        <v>-85</v>
      </c>
      <c r="N16" t="s">
        <v>52</v>
      </c>
    </row>
    <row r="17" spans="1:14" hidden="1">
      <c r="A17" s="5" t="str">
        <f>HYPERLINK("http://www.analog.com/zh/ad5113#details", "AD5113")</f>
        <v>AD5113</v>
      </c>
      <c r="B17">
        <v>1</v>
      </c>
      <c r="C17">
        <v>64</v>
      </c>
      <c r="D17" t="s">
        <v>48</v>
      </c>
      <c r="E17">
        <v>8</v>
      </c>
      <c r="F17">
        <v>35</v>
      </c>
      <c r="G17" t="s">
        <v>54</v>
      </c>
      <c r="H17" t="s">
        <v>30</v>
      </c>
      <c r="I17">
        <v>2.2999999999999998</v>
      </c>
      <c r="J17">
        <v>5.5</v>
      </c>
      <c r="K17" t="s">
        <v>50</v>
      </c>
      <c r="L17" t="s">
        <v>57</v>
      </c>
      <c r="M17">
        <v>-85</v>
      </c>
      <c r="N17" t="s">
        <v>52</v>
      </c>
    </row>
    <row r="18" spans="1:14" hidden="1">
      <c r="A18" s="5" t="str">
        <f>HYPERLINK("http://www.analog.com/zh/ad5112#details", "AD5112")</f>
        <v>AD5112</v>
      </c>
      <c r="B18">
        <v>1</v>
      </c>
      <c r="C18">
        <v>64</v>
      </c>
      <c r="D18" t="s">
        <v>48</v>
      </c>
      <c r="E18">
        <v>8</v>
      </c>
      <c r="F18">
        <v>35</v>
      </c>
      <c r="G18" t="s">
        <v>29</v>
      </c>
      <c r="H18" t="s">
        <v>30</v>
      </c>
      <c r="I18">
        <v>2.2999999999999998</v>
      </c>
      <c r="J18">
        <v>5.5</v>
      </c>
      <c r="K18" t="s">
        <v>50</v>
      </c>
      <c r="L18" t="s">
        <v>57</v>
      </c>
      <c r="M18">
        <v>-85</v>
      </c>
      <c r="N18" t="s">
        <v>52</v>
      </c>
    </row>
    <row r="19" spans="1:14" hidden="1">
      <c r="A19" s="5" t="str">
        <f>HYPERLINK("http://www.analog.com/zh/ad5111#details", "AD5111")</f>
        <v>AD5111</v>
      </c>
      <c r="B19">
        <v>1</v>
      </c>
      <c r="C19">
        <v>128</v>
      </c>
      <c r="D19" t="s">
        <v>53</v>
      </c>
      <c r="E19">
        <v>8</v>
      </c>
      <c r="F19">
        <v>35</v>
      </c>
      <c r="G19" t="s">
        <v>54</v>
      </c>
      <c r="H19" t="s">
        <v>30</v>
      </c>
      <c r="I19">
        <v>2.2999999999999998</v>
      </c>
      <c r="J19">
        <v>5.5</v>
      </c>
      <c r="K19" t="s">
        <v>55</v>
      </c>
      <c r="L19" t="s">
        <v>58</v>
      </c>
      <c r="M19">
        <v>-85</v>
      </c>
      <c r="N19" t="s">
        <v>52</v>
      </c>
    </row>
    <row r="20" spans="1:14" hidden="1">
      <c r="A20" s="5" t="str">
        <f>HYPERLINK("http://www.analog.com/zh/ad5110#details", "AD5110")</f>
        <v>AD5110</v>
      </c>
      <c r="B20">
        <v>1</v>
      </c>
      <c r="C20">
        <v>128</v>
      </c>
      <c r="D20" t="s">
        <v>53</v>
      </c>
      <c r="E20">
        <v>8</v>
      </c>
      <c r="F20">
        <v>35</v>
      </c>
      <c r="G20" t="s">
        <v>29</v>
      </c>
      <c r="H20" t="s">
        <v>30</v>
      </c>
      <c r="I20">
        <v>2.2999999999999998</v>
      </c>
      <c r="J20">
        <v>5.5</v>
      </c>
      <c r="K20" t="s">
        <v>55</v>
      </c>
      <c r="L20" t="s">
        <v>58</v>
      </c>
      <c r="M20">
        <v>-85</v>
      </c>
      <c r="N20" t="s">
        <v>52</v>
      </c>
    </row>
    <row r="21" spans="1:14" hidden="1">
      <c r="A21" s="5" t="str">
        <f>HYPERLINK("http://www.analog.com/zh/ad5175#details", "AD5175")</f>
        <v>AD5175</v>
      </c>
      <c r="B21">
        <v>1</v>
      </c>
      <c r="C21">
        <v>1024</v>
      </c>
      <c r="D21" t="s">
        <v>59</v>
      </c>
      <c r="E21">
        <v>15</v>
      </c>
      <c r="F21">
        <v>35</v>
      </c>
      <c r="G21" t="s">
        <v>29</v>
      </c>
      <c r="H21" t="s">
        <v>30</v>
      </c>
      <c r="I21">
        <v>2.7</v>
      </c>
      <c r="J21">
        <v>5.5</v>
      </c>
      <c r="K21" t="s">
        <v>60</v>
      </c>
      <c r="L21" t="s">
        <v>46</v>
      </c>
      <c r="M21">
        <v>-90</v>
      </c>
      <c r="N21" t="s">
        <v>61</v>
      </c>
    </row>
    <row r="22" spans="1:14" hidden="1">
      <c r="A22" s="5" t="str">
        <f>HYPERLINK("http://www.analog.com/zh/ad5174#details", "AD5174")</f>
        <v>AD5174</v>
      </c>
      <c r="B22">
        <v>1</v>
      </c>
      <c r="C22">
        <v>1024</v>
      </c>
      <c r="D22" t="s">
        <v>59</v>
      </c>
      <c r="E22">
        <v>15</v>
      </c>
      <c r="F22">
        <v>35</v>
      </c>
      <c r="G22" t="s">
        <v>62</v>
      </c>
      <c r="H22" t="s">
        <v>30</v>
      </c>
      <c r="I22">
        <v>2.7</v>
      </c>
      <c r="J22">
        <v>5.5</v>
      </c>
      <c r="K22" t="s">
        <v>60</v>
      </c>
      <c r="L22" t="s">
        <v>46</v>
      </c>
      <c r="M22">
        <v>-90</v>
      </c>
      <c r="N22" t="s">
        <v>61</v>
      </c>
    </row>
    <row r="23" spans="1:14" hidden="1">
      <c r="A23" s="5" t="str">
        <f>HYPERLINK("http://www.analog.com/zh/ad5274#details", "AD5274")</f>
        <v>AD5274</v>
      </c>
      <c r="B23">
        <v>1</v>
      </c>
      <c r="C23">
        <v>256</v>
      </c>
      <c r="D23" t="s">
        <v>63</v>
      </c>
      <c r="E23">
        <v>1</v>
      </c>
      <c r="F23">
        <v>5</v>
      </c>
      <c r="G23" t="s">
        <v>29</v>
      </c>
      <c r="H23" t="s">
        <v>30</v>
      </c>
      <c r="I23">
        <v>2.7</v>
      </c>
      <c r="J23">
        <v>5.5</v>
      </c>
      <c r="K23" t="s">
        <v>64</v>
      </c>
      <c r="L23" t="s">
        <v>65</v>
      </c>
      <c r="M23">
        <v>-90</v>
      </c>
      <c r="N23" t="s">
        <v>66</v>
      </c>
    </row>
    <row r="24" spans="1:14" hidden="1">
      <c r="A24" s="5" t="str">
        <f>HYPERLINK("http://www.analog.com/zh/ad5272#details", "AD5272")</f>
        <v>AD5272</v>
      </c>
      <c r="B24">
        <v>1</v>
      </c>
      <c r="C24">
        <v>1024</v>
      </c>
      <c r="D24" t="s">
        <v>63</v>
      </c>
      <c r="E24">
        <v>1</v>
      </c>
      <c r="F24">
        <v>5</v>
      </c>
      <c r="G24" t="s">
        <v>29</v>
      </c>
      <c r="H24" t="s">
        <v>30</v>
      </c>
      <c r="I24">
        <v>2.7</v>
      </c>
      <c r="J24">
        <v>5.5</v>
      </c>
      <c r="K24" t="s">
        <v>64</v>
      </c>
      <c r="L24" t="s">
        <v>67</v>
      </c>
      <c r="M24">
        <v>-90</v>
      </c>
      <c r="N24" t="s">
        <v>61</v>
      </c>
    </row>
    <row r="25" spans="1:14" hidden="1">
      <c r="A25" s="5" t="str">
        <f>HYPERLINK("http://www.analog.com/zh/ad5271#details", "AD5271")</f>
        <v>AD5271</v>
      </c>
      <c r="B25">
        <v>1</v>
      </c>
      <c r="C25">
        <v>256</v>
      </c>
      <c r="D25" t="s">
        <v>63</v>
      </c>
      <c r="E25">
        <v>1</v>
      </c>
      <c r="F25">
        <v>5</v>
      </c>
      <c r="G25" t="s">
        <v>62</v>
      </c>
      <c r="H25" t="s">
        <v>30</v>
      </c>
      <c r="I25">
        <v>2.7</v>
      </c>
      <c r="J25">
        <v>5.5</v>
      </c>
      <c r="K25" t="s">
        <v>64</v>
      </c>
      <c r="L25" t="s">
        <v>65</v>
      </c>
      <c r="M25">
        <v>-90</v>
      </c>
      <c r="N25" t="s">
        <v>66</v>
      </c>
    </row>
    <row r="26" spans="1:14" hidden="1">
      <c r="A26" s="5" t="str">
        <f>HYPERLINK("http://www.analog.com/zh/ad5270#details", "AD5270")</f>
        <v>AD5270</v>
      </c>
      <c r="B26">
        <v>1</v>
      </c>
      <c r="C26">
        <v>1024</v>
      </c>
      <c r="D26" t="s">
        <v>63</v>
      </c>
      <c r="E26">
        <v>1</v>
      </c>
      <c r="F26">
        <v>5</v>
      </c>
      <c r="G26" t="s">
        <v>62</v>
      </c>
      <c r="H26" t="s">
        <v>30</v>
      </c>
      <c r="I26">
        <v>2.7</v>
      </c>
      <c r="J26">
        <v>5.5</v>
      </c>
      <c r="K26" t="s">
        <v>64</v>
      </c>
      <c r="L26" t="s">
        <v>67</v>
      </c>
      <c r="M26">
        <v>-90</v>
      </c>
      <c r="N26" t="s">
        <v>66</v>
      </c>
    </row>
    <row r="27" spans="1:14" hidden="1">
      <c r="A27" s="5" t="str">
        <f>HYPERLINK("http://www.analog.com/zh/ad5293#details", "AD5293")</f>
        <v>AD5293</v>
      </c>
      <c r="B27">
        <v>1</v>
      </c>
      <c r="C27">
        <v>1024</v>
      </c>
      <c r="D27" t="s">
        <v>63</v>
      </c>
      <c r="E27">
        <v>1</v>
      </c>
      <c r="F27">
        <v>35</v>
      </c>
      <c r="G27" t="s">
        <v>62</v>
      </c>
      <c r="H27" t="s">
        <v>68</v>
      </c>
      <c r="I27">
        <v>9</v>
      </c>
      <c r="J27">
        <v>33</v>
      </c>
      <c r="K27" t="s">
        <v>69</v>
      </c>
      <c r="L27" t="s">
        <v>70</v>
      </c>
      <c r="M27">
        <v>-106</v>
      </c>
      <c r="N27" t="s">
        <v>71</v>
      </c>
    </row>
    <row r="28" spans="1:14" hidden="1">
      <c r="A28" s="5" t="str">
        <f>HYPERLINK("http://www.analog.com/zh/ad5292#details", "AD5292")</f>
        <v>AD5292</v>
      </c>
      <c r="B28">
        <v>1</v>
      </c>
      <c r="C28">
        <v>1024</v>
      </c>
      <c r="D28" t="s">
        <v>63</v>
      </c>
      <c r="E28">
        <v>1</v>
      </c>
      <c r="F28">
        <v>35</v>
      </c>
      <c r="G28" t="s">
        <v>62</v>
      </c>
      <c r="H28" t="s">
        <v>30</v>
      </c>
      <c r="I28">
        <v>9</v>
      </c>
      <c r="J28">
        <v>33</v>
      </c>
      <c r="K28" t="s">
        <v>69</v>
      </c>
      <c r="L28" t="s">
        <v>72</v>
      </c>
      <c r="M28">
        <v>-106</v>
      </c>
      <c r="N28" t="s">
        <v>71</v>
      </c>
    </row>
    <row r="29" spans="1:14" hidden="1">
      <c r="A29" s="5" t="str">
        <f>HYPERLINK("http://www.analog.com/zh/ad5291#details", "AD5291")</f>
        <v>AD5291</v>
      </c>
      <c r="B29">
        <v>1</v>
      </c>
      <c r="C29">
        <v>256</v>
      </c>
      <c r="D29" t="s">
        <v>63</v>
      </c>
      <c r="E29">
        <v>1</v>
      </c>
      <c r="F29">
        <v>35</v>
      </c>
      <c r="G29" t="s">
        <v>62</v>
      </c>
      <c r="H29" t="s">
        <v>30</v>
      </c>
      <c r="I29">
        <v>9</v>
      </c>
      <c r="J29">
        <v>33</v>
      </c>
      <c r="K29" t="s">
        <v>69</v>
      </c>
      <c r="L29" t="s">
        <v>73</v>
      </c>
      <c r="M29">
        <v>-106</v>
      </c>
      <c r="N29" t="s">
        <v>71</v>
      </c>
    </row>
    <row r="30" spans="1:14" hidden="1">
      <c r="A30" s="5" t="str">
        <f>HYPERLINK("http://www.analog.com/zh/ad5290#details", "AD5290")</f>
        <v>AD5290</v>
      </c>
      <c r="B30">
        <v>1</v>
      </c>
      <c r="C30">
        <v>256</v>
      </c>
      <c r="D30" t="s">
        <v>74</v>
      </c>
      <c r="E30">
        <v>30</v>
      </c>
      <c r="F30">
        <v>35</v>
      </c>
      <c r="G30" t="s">
        <v>62</v>
      </c>
      <c r="H30" t="s">
        <v>68</v>
      </c>
      <c r="I30">
        <v>5</v>
      </c>
      <c r="J30">
        <v>30</v>
      </c>
      <c r="K30" t="s">
        <v>75</v>
      </c>
      <c r="L30" t="s">
        <v>76</v>
      </c>
      <c r="M30">
        <v>-90</v>
      </c>
      <c r="N30" t="s">
        <v>77</v>
      </c>
    </row>
    <row r="31" spans="1:14" hidden="1">
      <c r="A31" s="5" t="str">
        <f>HYPERLINK("http://www.analog.com/zh/ad5259#details", "AD5259")</f>
        <v>AD5259</v>
      </c>
      <c r="B31">
        <v>1</v>
      </c>
      <c r="C31">
        <v>256</v>
      </c>
      <c r="D31" t="s">
        <v>78</v>
      </c>
      <c r="E31">
        <v>30</v>
      </c>
      <c r="F31">
        <v>500</v>
      </c>
      <c r="G31" t="s">
        <v>29</v>
      </c>
      <c r="H31" t="s">
        <v>30</v>
      </c>
      <c r="I31">
        <v>2.7</v>
      </c>
      <c r="J31">
        <v>5.5</v>
      </c>
      <c r="K31" t="s">
        <v>55</v>
      </c>
      <c r="L31" t="s">
        <v>79</v>
      </c>
      <c r="M31">
        <v>-80</v>
      </c>
      <c r="N31" t="s">
        <v>66</v>
      </c>
    </row>
    <row r="32" spans="1:14" hidden="1">
      <c r="A32" s="5" t="str">
        <f>HYPERLINK("http://www.analog.com/zh/ad5258#details", "AD5258")</f>
        <v>AD5258</v>
      </c>
      <c r="B32">
        <v>1</v>
      </c>
      <c r="C32">
        <v>64</v>
      </c>
      <c r="D32" t="s">
        <v>80</v>
      </c>
      <c r="E32">
        <v>30</v>
      </c>
      <c r="F32">
        <v>500</v>
      </c>
      <c r="G32" t="s">
        <v>29</v>
      </c>
      <c r="H32" t="s">
        <v>30</v>
      </c>
      <c r="I32">
        <v>2.7</v>
      </c>
      <c r="J32">
        <v>5.5</v>
      </c>
      <c r="K32" t="s">
        <v>81</v>
      </c>
      <c r="L32" t="s">
        <v>82</v>
      </c>
      <c r="M32">
        <v>-60</v>
      </c>
      <c r="N32" t="s">
        <v>77</v>
      </c>
    </row>
    <row r="33" spans="1:14">
      <c r="A33" s="11" t="str">
        <f>HYPERLINK("http://www.analog.com/zh/ad5252#details", "AD5252")</f>
        <v>AD5252</v>
      </c>
      <c r="B33" s="12">
        <v>2</v>
      </c>
      <c r="C33" s="12">
        <v>256</v>
      </c>
      <c r="D33" s="12" t="s">
        <v>80</v>
      </c>
      <c r="E33">
        <v>20</v>
      </c>
      <c r="F33">
        <v>650</v>
      </c>
      <c r="G33" t="s">
        <v>29</v>
      </c>
      <c r="H33" t="s">
        <v>30</v>
      </c>
      <c r="I33">
        <v>2.7</v>
      </c>
      <c r="J33">
        <v>5.5</v>
      </c>
      <c r="K33" t="s">
        <v>50</v>
      </c>
      <c r="L33" t="s">
        <v>83</v>
      </c>
      <c r="M33">
        <v>-66</v>
      </c>
      <c r="N33" t="s">
        <v>71</v>
      </c>
    </row>
    <row r="34" spans="1:14" hidden="1">
      <c r="A34" s="5" t="str">
        <f>HYPERLINK("http://www.analog.com/zh/ad5251#details", "AD5251")</f>
        <v>AD5251</v>
      </c>
      <c r="B34">
        <v>2</v>
      </c>
      <c r="C34">
        <v>64</v>
      </c>
      <c r="D34" t="s">
        <v>80</v>
      </c>
      <c r="E34">
        <v>20</v>
      </c>
      <c r="F34">
        <v>650</v>
      </c>
      <c r="G34" t="s">
        <v>29</v>
      </c>
      <c r="H34" t="s">
        <v>30</v>
      </c>
      <c r="I34">
        <v>2.7</v>
      </c>
      <c r="J34">
        <v>5.5</v>
      </c>
      <c r="K34" t="s">
        <v>50</v>
      </c>
      <c r="L34" t="s">
        <v>84</v>
      </c>
      <c r="M34">
        <v>-66</v>
      </c>
      <c r="N34" t="s">
        <v>71</v>
      </c>
    </row>
    <row r="35" spans="1:14" hidden="1">
      <c r="A35" s="5" t="str">
        <f>HYPERLINK("http://www.analog.com/zh/ad5254#details", "AD5254")</f>
        <v>AD5254</v>
      </c>
      <c r="B35">
        <v>4</v>
      </c>
      <c r="C35">
        <v>256</v>
      </c>
      <c r="D35" t="s">
        <v>80</v>
      </c>
      <c r="E35">
        <v>20</v>
      </c>
      <c r="F35">
        <v>650</v>
      </c>
      <c r="G35" t="s">
        <v>29</v>
      </c>
      <c r="H35" t="s">
        <v>30</v>
      </c>
      <c r="I35">
        <v>2.7</v>
      </c>
      <c r="J35">
        <v>5.5</v>
      </c>
      <c r="K35" t="s">
        <v>50</v>
      </c>
      <c r="L35" t="s">
        <v>85</v>
      </c>
      <c r="M35">
        <v>-66</v>
      </c>
      <c r="N35" t="s">
        <v>33</v>
      </c>
    </row>
    <row r="36" spans="1:14" hidden="1">
      <c r="A36" s="5" t="str">
        <f>HYPERLINK("http://www.analog.com/zh/ad5253#details", "AD5253")</f>
        <v>AD5253</v>
      </c>
      <c r="B36">
        <v>4</v>
      </c>
      <c r="C36">
        <v>64</v>
      </c>
      <c r="D36" t="s">
        <v>80</v>
      </c>
      <c r="E36">
        <v>20</v>
      </c>
      <c r="F36">
        <v>650</v>
      </c>
      <c r="G36" t="s">
        <v>29</v>
      </c>
      <c r="H36" t="s">
        <v>30</v>
      </c>
      <c r="I36">
        <v>2.7</v>
      </c>
      <c r="J36">
        <v>5.5</v>
      </c>
      <c r="K36" t="s">
        <v>50</v>
      </c>
      <c r="L36" t="s">
        <v>86</v>
      </c>
      <c r="M36">
        <v>-66</v>
      </c>
      <c r="N36" t="s">
        <v>33</v>
      </c>
    </row>
    <row r="37" spans="1:14" hidden="1">
      <c r="A37" s="5" t="str">
        <f>HYPERLINK("http://www.analog.com/zh/ad5228#details", "AD5228")</f>
        <v>AD5228</v>
      </c>
      <c r="B37">
        <v>1</v>
      </c>
      <c r="C37">
        <v>32</v>
      </c>
      <c r="D37" t="s">
        <v>74</v>
      </c>
      <c r="E37">
        <v>20</v>
      </c>
      <c r="F37">
        <v>35</v>
      </c>
      <c r="G37" t="s">
        <v>49</v>
      </c>
      <c r="H37" t="s">
        <v>68</v>
      </c>
      <c r="I37">
        <v>2.7</v>
      </c>
      <c r="J37">
        <v>5.5</v>
      </c>
      <c r="K37" t="s">
        <v>87</v>
      </c>
      <c r="L37" t="s">
        <v>88</v>
      </c>
      <c r="M37">
        <v>-66</v>
      </c>
      <c r="N37" t="s">
        <v>89</v>
      </c>
    </row>
    <row r="38" spans="1:14" hidden="1">
      <c r="A38" s="5" t="str">
        <f>HYPERLINK("http://www.analog.com/zh/ad5227#details", "AD5227")</f>
        <v>AD5227</v>
      </c>
      <c r="B38">
        <v>1</v>
      </c>
      <c r="C38">
        <v>64</v>
      </c>
      <c r="D38" t="s">
        <v>74</v>
      </c>
      <c r="E38">
        <v>20</v>
      </c>
      <c r="F38">
        <v>35</v>
      </c>
      <c r="G38" t="s">
        <v>54</v>
      </c>
      <c r="H38" t="s">
        <v>68</v>
      </c>
      <c r="I38">
        <v>2.7</v>
      </c>
      <c r="J38">
        <v>5.5</v>
      </c>
      <c r="K38" t="s">
        <v>87</v>
      </c>
      <c r="L38" t="s">
        <v>90</v>
      </c>
      <c r="M38">
        <v>-66</v>
      </c>
      <c r="N38" t="s">
        <v>89</v>
      </c>
    </row>
    <row r="39" spans="1:14" hidden="1">
      <c r="A39" s="5" t="str">
        <f>HYPERLINK("http://www.analog.com/zh/ad5171#details", "AD5171")</f>
        <v>AD5171</v>
      </c>
      <c r="B39">
        <v>1</v>
      </c>
      <c r="C39">
        <v>64</v>
      </c>
      <c r="D39" t="s">
        <v>78</v>
      </c>
      <c r="E39">
        <v>30</v>
      </c>
      <c r="F39">
        <v>35</v>
      </c>
      <c r="G39" t="s">
        <v>29</v>
      </c>
      <c r="H39" t="s">
        <v>91</v>
      </c>
      <c r="I39">
        <v>2.7</v>
      </c>
      <c r="J39">
        <v>5.5</v>
      </c>
      <c r="K39" t="s">
        <v>92</v>
      </c>
      <c r="L39" t="s">
        <v>93</v>
      </c>
      <c r="M39">
        <v>-66</v>
      </c>
      <c r="N39" t="s">
        <v>94</v>
      </c>
    </row>
    <row r="40" spans="1:14" hidden="1">
      <c r="A40" s="5" t="str">
        <f>HYPERLINK("http://www.analog.com/zh/ad5165#details", "AD5165")</f>
        <v>AD5165</v>
      </c>
      <c r="B40">
        <v>1</v>
      </c>
      <c r="C40">
        <v>256</v>
      </c>
      <c r="D40" t="s">
        <v>95</v>
      </c>
      <c r="E40">
        <v>20</v>
      </c>
      <c r="F40">
        <v>35</v>
      </c>
      <c r="G40" t="s">
        <v>62</v>
      </c>
      <c r="H40" t="s">
        <v>68</v>
      </c>
      <c r="I40">
        <v>2.7</v>
      </c>
      <c r="J40">
        <v>5.5</v>
      </c>
      <c r="K40" t="s">
        <v>96</v>
      </c>
      <c r="L40" t="s">
        <v>97</v>
      </c>
      <c r="M40">
        <v>-66</v>
      </c>
      <c r="N40" t="s">
        <v>89</v>
      </c>
    </row>
    <row r="41" spans="1:14" hidden="1">
      <c r="A41" s="5" t="str">
        <f>HYPERLINK("http://www.analog.com/zh/ad5248#details", "AD5248")</f>
        <v>AD5248</v>
      </c>
      <c r="B41">
        <v>2</v>
      </c>
      <c r="C41">
        <v>256</v>
      </c>
      <c r="D41" t="s">
        <v>98</v>
      </c>
      <c r="E41">
        <v>20</v>
      </c>
      <c r="F41">
        <v>35</v>
      </c>
      <c r="G41" t="s">
        <v>29</v>
      </c>
      <c r="H41" t="s">
        <v>68</v>
      </c>
      <c r="I41">
        <v>2.7</v>
      </c>
      <c r="J41">
        <v>5.5</v>
      </c>
      <c r="K41" t="s">
        <v>99</v>
      </c>
      <c r="L41" t="s">
        <v>100</v>
      </c>
      <c r="M41">
        <v>-60</v>
      </c>
      <c r="N41" t="s">
        <v>77</v>
      </c>
    </row>
    <row r="42" spans="1:14" hidden="1">
      <c r="A42" s="5" t="str">
        <f>HYPERLINK("http://www.analog.com/zh/ad5243#details", "AD5243")</f>
        <v>AD5243</v>
      </c>
      <c r="B42">
        <v>2</v>
      </c>
      <c r="C42">
        <v>256</v>
      </c>
      <c r="D42" t="s">
        <v>98</v>
      </c>
      <c r="E42">
        <v>20</v>
      </c>
      <c r="F42">
        <v>35</v>
      </c>
      <c r="G42" t="s">
        <v>29</v>
      </c>
      <c r="H42" t="s">
        <v>68</v>
      </c>
      <c r="I42">
        <v>2.7</v>
      </c>
      <c r="J42">
        <v>5.5</v>
      </c>
      <c r="K42" t="s">
        <v>99</v>
      </c>
      <c r="L42" t="s">
        <v>100</v>
      </c>
      <c r="M42">
        <v>-60</v>
      </c>
      <c r="N42" t="s">
        <v>77</v>
      </c>
    </row>
    <row r="43" spans="1:14" hidden="1">
      <c r="A43" s="5" t="str">
        <f>HYPERLINK("http://www.analog.com/zh/ad5170#details", "AD5170")</f>
        <v>AD5170</v>
      </c>
      <c r="B43">
        <v>1</v>
      </c>
      <c r="C43">
        <v>256</v>
      </c>
      <c r="D43" t="s">
        <v>98</v>
      </c>
      <c r="E43">
        <v>20</v>
      </c>
      <c r="F43">
        <v>35</v>
      </c>
      <c r="G43" t="s">
        <v>29</v>
      </c>
      <c r="H43" t="s">
        <v>91</v>
      </c>
      <c r="I43">
        <v>2.7</v>
      </c>
      <c r="J43">
        <v>5.5</v>
      </c>
      <c r="K43" t="s">
        <v>99</v>
      </c>
      <c r="L43" t="s">
        <v>101</v>
      </c>
      <c r="M43">
        <v>-60</v>
      </c>
      <c r="N43" t="s">
        <v>102</v>
      </c>
    </row>
    <row r="44" spans="1:14" hidden="1">
      <c r="A44" s="5" t="str">
        <f>HYPERLINK("http://www.analog.com/zh/ad5247#details", "AD5247")</f>
        <v>AD5247</v>
      </c>
      <c r="B44">
        <v>1</v>
      </c>
      <c r="C44">
        <v>128</v>
      </c>
      <c r="D44" t="s">
        <v>78</v>
      </c>
      <c r="E44">
        <v>20</v>
      </c>
      <c r="F44">
        <v>45</v>
      </c>
      <c r="G44" t="s">
        <v>29</v>
      </c>
      <c r="H44" t="s">
        <v>68</v>
      </c>
      <c r="I44">
        <v>2.7</v>
      </c>
      <c r="J44">
        <v>5.5</v>
      </c>
      <c r="K44" t="s">
        <v>103</v>
      </c>
      <c r="L44" t="s">
        <v>104</v>
      </c>
      <c r="M44">
        <v>-66</v>
      </c>
      <c r="N44" t="s">
        <v>105</v>
      </c>
    </row>
    <row r="45" spans="1:14" hidden="1">
      <c r="A45" s="5" t="str">
        <f>HYPERLINK("http://www.analog.com/zh/ad5246#details", "AD5246")</f>
        <v>AD5246</v>
      </c>
      <c r="B45">
        <v>1</v>
      </c>
      <c r="C45">
        <v>128</v>
      </c>
      <c r="D45" t="s">
        <v>78</v>
      </c>
      <c r="E45">
        <v>20</v>
      </c>
      <c r="F45">
        <v>45</v>
      </c>
      <c r="G45" t="s">
        <v>29</v>
      </c>
      <c r="H45" t="s">
        <v>68</v>
      </c>
      <c r="I45">
        <v>2.7</v>
      </c>
      <c r="J45">
        <v>5.5</v>
      </c>
      <c r="K45" t="s">
        <v>103</v>
      </c>
      <c r="L45" t="s">
        <v>104</v>
      </c>
      <c r="M45">
        <v>-66</v>
      </c>
      <c r="N45" t="s">
        <v>105</v>
      </c>
    </row>
    <row r="46" spans="1:14" hidden="1">
      <c r="A46" s="5" t="str">
        <f>HYPERLINK("http://www.analog.com/zh/ad5173#details", "AD5173")</f>
        <v>AD5173</v>
      </c>
      <c r="B46">
        <v>2</v>
      </c>
      <c r="C46">
        <v>256</v>
      </c>
      <c r="D46" t="s">
        <v>98</v>
      </c>
      <c r="E46">
        <v>20</v>
      </c>
      <c r="F46">
        <v>35</v>
      </c>
      <c r="G46" t="s">
        <v>29</v>
      </c>
      <c r="H46" t="s">
        <v>91</v>
      </c>
      <c r="I46">
        <v>2.7</v>
      </c>
      <c r="J46">
        <v>5.5</v>
      </c>
      <c r="K46" t="s">
        <v>99</v>
      </c>
      <c r="L46" t="s">
        <v>106</v>
      </c>
      <c r="M46">
        <v>-60</v>
      </c>
      <c r="N46" t="s">
        <v>77</v>
      </c>
    </row>
    <row r="47" spans="1:14" hidden="1">
      <c r="A47" s="5" t="str">
        <f>HYPERLINK("http://www.analog.com/zh/ad5172#details", "AD5172")</f>
        <v>AD5172</v>
      </c>
      <c r="B47">
        <v>2</v>
      </c>
      <c r="C47">
        <v>256</v>
      </c>
      <c r="D47" t="s">
        <v>98</v>
      </c>
      <c r="E47">
        <v>20</v>
      </c>
      <c r="F47">
        <v>35</v>
      </c>
      <c r="G47" t="s">
        <v>29</v>
      </c>
      <c r="H47" t="s">
        <v>91</v>
      </c>
      <c r="I47">
        <v>2.7</v>
      </c>
      <c r="J47">
        <v>5.5</v>
      </c>
      <c r="K47" t="s">
        <v>99</v>
      </c>
      <c r="L47" t="s">
        <v>106</v>
      </c>
      <c r="M47">
        <v>-60</v>
      </c>
      <c r="N47" t="s">
        <v>77</v>
      </c>
    </row>
    <row r="48" spans="1:14" hidden="1">
      <c r="A48" s="5" t="str">
        <f>HYPERLINK("http://www.analog.com/zh/ad5162#details", "AD5162")</f>
        <v>AD5162</v>
      </c>
      <c r="B48">
        <v>2</v>
      </c>
      <c r="C48">
        <v>256</v>
      </c>
      <c r="D48" t="s">
        <v>98</v>
      </c>
      <c r="E48">
        <v>20</v>
      </c>
      <c r="F48">
        <v>35</v>
      </c>
      <c r="G48" t="s">
        <v>62</v>
      </c>
      <c r="H48" t="s">
        <v>68</v>
      </c>
      <c r="I48">
        <v>2.7</v>
      </c>
      <c r="J48">
        <v>5.5</v>
      </c>
      <c r="K48" t="s">
        <v>99</v>
      </c>
      <c r="L48" t="s">
        <v>100</v>
      </c>
      <c r="M48">
        <v>-60</v>
      </c>
      <c r="N48" t="s">
        <v>77</v>
      </c>
    </row>
    <row r="49" spans="1:14" hidden="1">
      <c r="A49" s="5" t="str">
        <f>HYPERLINK("http://www.analog.com/zh/ad5263#details", "AD5263")</f>
        <v>AD5263</v>
      </c>
      <c r="B49">
        <v>4</v>
      </c>
      <c r="C49">
        <v>256</v>
      </c>
      <c r="D49" t="s">
        <v>107</v>
      </c>
      <c r="E49">
        <v>30</v>
      </c>
      <c r="F49">
        <v>30</v>
      </c>
      <c r="G49" t="s">
        <v>34</v>
      </c>
      <c r="H49" t="s">
        <v>68</v>
      </c>
      <c r="I49">
        <v>5</v>
      </c>
      <c r="J49">
        <v>15</v>
      </c>
      <c r="K49" t="s">
        <v>64</v>
      </c>
      <c r="L49" t="s">
        <v>108</v>
      </c>
      <c r="M49">
        <v>-66</v>
      </c>
      <c r="N49" t="s">
        <v>109</v>
      </c>
    </row>
    <row r="50" spans="1:14" hidden="1">
      <c r="A50" s="5" t="str">
        <f>HYPERLINK("http://www.analog.com/zh/ad5245#details", "AD5245")</f>
        <v>AD5245</v>
      </c>
      <c r="B50">
        <v>1</v>
      </c>
      <c r="C50">
        <v>256</v>
      </c>
      <c r="D50" t="s">
        <v>78</v>
      </c>
      <c r="E50">
        <v>30</v>
      </c>
      <c r="F50">
        <v>45</v>
      </c>
      <c r="G50" t="s">
        <v>29</v>
      </c>
      <c r="H50" t="s">
        <v>68</v>
      </c>
      <c r="I50">
        <v>2.7</v>
      </c>
      <c r="J50">
        <v>5.5</v>
      </c>
      <c r="K50" t="s">
        <v>103</v>
      </c>
      <c r="L50" t="s">
        <v>51</v>
      </c>
      <c r="M50">
        <v>-60</v>
      </c>
      <c r="N50" t="s">
        <v>94</v>
      </c>
    </row>
    <row r="51" spans="1:14" hidden="1">
      <c r="A51" s="5" t="str">
        <f>HYPERLINK("http://www.analog.com/zh/ad5161#details", "AD5161")</f>
        <v>AD5161</v>
      </c>
      <c r="B51">
        <v>1</v>
      </c>
      <c r="C51">
        <v>256</v>
      </c>
      <c r="D51" t="s">
        <v>78</v>
      </c>
      <c r="E51">
        <v>30</v>
      </c>
      <c r="F51">
        <v>45</v>
      </c>
      <c r="G51" t="s">
        <v>34</v>
      </c>
      <c r="H51" t="s">
        <v>68</v>
      </c>
      <c r="I51">
        <v>2.7</v>
      </c>
      <c r="J51">
        <v>5.5</v>
      </c>
      <c r="K51" t="s">
        <v>103</v>
      </c>
      <c r="L51" t="s">
        <v>110</v>
      </c>
      <c r="M51">
        <v>-66</v>
      </c>
      <c r="N51" t="s">
        <v>77</v>
      </c>
    </row>
    <row r="52" spans="1:14" hidden="1">
      <c r="A52" s="5" t="str">
        <f>HYPERLINK("http://www.analog.com/zh/ad5160#details", "AD5160")</f>
        <v>AD5160</v>
      </c>
      <c r="B52">
        <v>1</v>
      </c>
      <c r="C52">
        <v>256</v>
      </c>
      <c r="D52" t="s">
        <v>78</v>
      </c>
      <c r="E52">
        <v>15</v>
      </c>
      <c r="F52">
        <v>45</v>
      </c>
      <c r="G52" t="s">
        <v>62</v>
      </c>
      <c r="H52" t="s">
        <v>68</v>
      </c>
      <c r="I52">
        <v>2.7</v>
      </c>
      <c r="J52">
        <v>5.5</v>
      </c>
      <c r="K52" t="s">
        <v>103</v>
      </c>
      <c r="L52" t="s">
        <v>51</v>
      </c>
      <c r="M52">
        <v>-66</v>
      </c>
      <c r="N52" t="s">
        <v>94</v>
      </c>
    </row>
    <row r="53" spans="1:14" hidden="1">
      <c r="A53" s="5" t="str">
        <f>HYPERLINK("http://www.analog.com/zh/ad5282#details", "AD5282")</f>
        <v>AD5282</v>
      </c>
      <c r="B53">
        <v>2</v>
      </c>
      <c r="C53">
        <v>256</v>
      </c>
      <c r="D53" t="s">
        <v>107</v>
      </c>
      <c r="E53">
        <v>30</v>
      </c>
      <c r="F53">
        <v>30</v>
      </c>
      <c r="G53" t="s">
        <v>29</v>
      </c>
      <c r="H53" t="s">
        <v>68</v>
      </c>
      <c r="I53">
        <v>5</v>
      </c>
      <c r="J53">
        <v>15</v>
      </c>
      <c r="K53" t="s">
        <v>111</v>
      </c>
      <c r="L53" t="s">
        <v>76</v>
      </c>
      <c r="M53">
        <v>-77</v>
      </c>
      <c r="N53" t="s">
        <v>112</v>
      </c>
    </row>
    <row r="54" spans="1:14" hidden="1">
      <c r="A54" s="5" t="str">
        <f>HYPERLINK("http://www.analog.com/zh/ad5280#details", "AD5280")</f>
        <v>AD5280</v>
      </c>
      <c r="B54">
        <v>1</v>
      </c>
      <c r="C54">
        <v>256</v>
      </c>
      <c r="D54" t="s">
        <v>107</v>
      </c>
      <c r="E54">
        <v>30</v>
      </c>
      <c r="F54">
        <v>30</v>
      </c>
      <c r="G54" t="s">
        <v>29</v>
      </c>
      <c r="H54" t="s">
        <v>68</v>
      </c>
      <c r="I54">
        <v>5</v>
      </c>
      <c r="J54">
        <v>15</v>
      </c>
      <c r="K54" t="s">
        <v>111</v>
      </c>
      <c r="L54" t="s">
        <v>113</v>
      </c>
      <c r="M54">
        <v>-77</v>
      </c>
      <c r="N54" t="s">
        <v>71</v>
      </c>
    </row>
    <row r="55" spans="1:14" hidden="1">
      <c r="A55" s="5" t="str">
        <f>HYPERLINK("http://www.analog.com/zh/ad5273#details", "AD5273")</f>
        <v>AD5273</v>
      </c>
      <c r="B55">
        <v>1</v>
      </c>
      <c r="C55">
        <v>64</v>
      </c>
      <c r="D55" t="s">
        <v>80</v>
      </c>
      <c r="E55">
        <v>30</v>
      </c>
      <c r="F55">
        <v>300</v>
      </c>
      <c r="G55" t="s">
        <v>29</v>
      </c>
      <c r="H55" t="s">
        <v>91</v>
      </c>
      <c r="I55">
        <v>2.7</v>
      </c>
      <c r="J55">
        <v>5.5</v>
      </c>
      <c r="K55" t="s">
        <v>114</v>
      </c>
      <c r="L55" t="s">
        <v>115</v>
      </c>
      <c r="M55">
        <v>-66</v>
      </c>
      <c r="N55" t="s">
        <v>94</v>
      </c>
    </row>
    <row r="56" spans="1:14" hidden="1">
      <c r="A56" s="5" t="str">
        <f>HYPERLINK("http://www.analog.com/zh/ad5235#details", "AD5235")</f>
        <v>AD5235</v>
      </c>
      <c r="B56">
        <v>2</v>
      </c>
      <c r="C56">
        <v>1024</v>
      </c>
      <c r="D56" t="s">
        <v>116</v>
      </c>
      <c r="E56">
        <v>8</v>
      </c>
      <c r="F56">
        <v>35</v>
      </c>
      <c r="G56" t="s">
        <v>62</v>
      </c>
      <c r="H56" t="s">
        <v>30</v>
      </c>
      <c r="I56">
        <v>2.7</v>
      </c>
      <c r="J56">
        <v>5.5</v>
      </c>
      <c r="K56" t="s">
        <v>117</v>
      </c>
      <c r="L56" t="s">
        <v>118</v>
      </c>
      <c r="M56">
        <v>-70</v>
      </c>
      <c r="N56" t="s">
        <v>112</v>
      </c>
    </row>
    <row r="57" spans="1:14" hidden="1">
      <c r="A57" s="5" t="str">
        <f>HYPERLINK("http://www.analog.com/zh/ad5262#details", "AD5262")</f>
        <v>AD5262</v>
      </c>
      <c r="B57">
        <v>2</v>
      </c>
      <c r="C57">
        <v>256</v>
      </c>
      <c r="D57" t="s">
        <v>107</v>
      </c>
      <c r="E57">
        <v>30</v>
      </c>
      <c r="F57">
        <v>35</v>
      </c>
      <c r="G57" t="s">
        <v>62</v>
      </c>
      <c r="H57" t="s">
        <v>68</v>
      </c>
      <c r="I57">
        <v>5</v>
      </c>
      <c r="J57">
        <v>15</v>
      </c>
      <c r="K57" t="s">
        <v>111</v>
      </c>
      <c r="L57" t="s">
        <v>76</v>
      </c>
      <c r="M57">
        <v>-77</v>
      </c>
      <c r="N57" t="s">
        <v>112</v>
      </c>
    </row>
    <row r="58" spans="1:14" hidden="1">
      <c r="A58" s="5" t="str">
        <f>HYPERLINK("http://www.analog.com/zh/ad5260#details", "AD5260")</f>
        <v>AD5260</v>
      </c>
      <c r="B58">
        <v>1</v>
      </c>
      <c r="C58">
        <v>256</v>
      </c>
      <c r="D58" t="s">
        <v>107</v>
      </c>
      <c r="E58">
        <v>30</v>
      </c>
      <c r="F58">
        <v>35</v>
      </c>
      <c r="G58" t="s">
        <v>62</v>
      </c>
      <c r="H58" t="s">
        <v>68</v>
      </c>
      <c r="I58">
        <v>5</v>
      </c>
      <c r="J58">
        <v>15</v>
      </c>
      <c r="K58" t="s">
        <v>111</v>
      </c>
      <c r="L58" t="s">
        <v>113</v>
      </c>
      <c r="M58">
        <v>-77</v>
      </c>
      <c r="N58" t="s">
        <v>71</v>
      </c>
    </row>
    <row r="59" spans="1:14" hidden="1">
      <c r="A59" s="5" t="str">
        <f>HYPERLINK("http://www.analog.com/zh/ad5233#details", "AD5233")</f>
        <v>AD5233</v>
      </c>
      <c r="B59">
        <v>4</v>
      </c>
      <c r="C59">
        <v>64</v>
      </c>
      <c r="D59" t="s">
        <v>74</v>
      </c>
      <c r="E59">
        <v>30</v>
      </c>
      <c r="F59">
        <v>600</v>
      </c>
      <c r="G59" t="s">
        <v>62</v>
      </c>
      <c r="H59" t="s">
        <v>30</v>
      </c>
      <c r="I59">
        <v>2.7</v>
      </c>
      <c r="J59">
        <v>5.5</v>
      </c>
      <c r="K59" t="s">
        <v>119</v>
      </c>
      <c r="L59" t="s">
        <v>120</v>
      </c>
      <c r="M59">
        <v>-76</v>
      </c>
      <c r="N59" t="s">
        <v>109</v>
      </c>
    </row>
    <row r="60" spans="1:14" hidden="1">
      <c r="A60" s="5" t="str">
        <f>HYPERLINK("http://www.analog.com/zh/ad5232#details", "AD5232")</f>
        <v>AD5232</v>
      </c>
      <c r="B60">
        <v>2</v>
      </c>
      <c r="C60">
        <v>256</v>
      </c>
      <c r="D60" t="s">
        <v>74</v>
      </c>
      <c r="E60">
        <v>30</v>
      </c>
      <c r="F60">
        <v>600</v>
      </c>
      <c r="G60" t="s">
        <v>62</v>
      </c>
      <c r="H60" t="s">
        <v>30</v>
      </c>
      <c r="I60">
        <v>2.7</v>
      </c>
      <c r="J60">
        <v>5.5</v>
      </c>
      <c r="K60" t="s">
        <v>121</v>
      </c>
      <c r="L60" t="s">
        <v>122</v>
      </c>
      <c r="M60">
        <v>-73</v>
      </c>
      <c r="N60" t="s">
        <v>112</v>
      </c>
    </row>
    <row r="61" spans="1:14" hidden="1">
      <c r="A61" s="5" t="str">
        <f>HYPERLINK("http://www.analog.com/zh/ad5231#details", "AD5231")</f>
        <v>AD5231</v>
      </c>
      <c r="B61">
        <v>1</v>
      </c>
      <c r="C61">
        <v>1024</v>
      </c>
      <c r="D61" t="s">
        <v>74</v>
      </c>
      <c r="E61">
        <v>30</v>
      </c>
      <c r="F61">
        <v>600</v>
      </c>
      <c r="G61" t="s">
        <v>62</v>
      </c>
      <c r="H61" t="s">
        <v>30</v>
      </c>
      <c r="I61">
        <v>2.7</v>
      </c>
      <c r="J61">
        <v>5.5</v>
      </c>
      <c r="K61" t="s">
        <v>123</v>
      </c>
      <c r="L61" t="s">
        <v>124</v>
      </c>
      <c r="M61">
        <v>-66</v>
      </c>
      <c r="N61" t="s">
        <v>112</v>
      </c>
    </row>
    <row r="62" spans="1:14" hidden="1">
      <c r="A62" s="5" t="str">
        <f>HYPERLINK("http://www.analog.com/zh/adn2850#details", "ADN2850")</f>
        <v>ADN2850</v>
      </c>
      <c r="B62">
        <v>2</v>
      </c>
      <c r="C62">
        <v>1024</v>
      </c>
      <c r="D62" t="s">
        <v>116</v>
      </c>
      <c r="E62">
        <v>8</v>
      </c>
      <c r="F62">
        <v>35</v>
      </c>
      <c r="G62" t="s">
        <v>62</v>
      </c>
      <c r="H62" t="s">
        <v>30</v>
      </c>
      <c r="I62">
        <v>2.7</v>
      </c>
      <c r="J62">
        <v>5.5</v>
      </c>
      <c r="K62" t="s">
        <v>117</v>
      </c>
      <c r="L62" t="s">
        <v>118</v>
      </c>
      <c r="M62">
        <v>-70</v>
      </c>
      <c r="N62" t="s">
        <v>125</v>
      </c>
    </row>
    <row r="63" spans="1:14" hidden="1">
      <c r="A63" s="5" t="str">
        <f>HYPERLINK("http://www.analog.com/zh/ad5207#details", "AD5207")</f>
        <v>AD5207</v>
      </c>
      <c r="B63">
        <v>2</v>
      </c>
      <c r="C63">
        <v>256</v>
      </c>
      <c r="D63" t="s">
        <v>74</v>
      </c>
      <c r="E63">
        <v>30</v>
      </c>
      <c r="F63">
        <v>500</v>
      </c>
      <c r="G63" t="s">
        <v>62</v>
      </c>
      <c r="H63" t="s">
        <v>68</v>
      </c>
      <c r="I63">
        <v>2.7</v>
      </c>
      <c r="J63">
        <v>5.5</v>
      </c>
      <c r="K63" t="s">
        <v>126</v>
      </c>
      <c r="L63" t="s">
        <v>127</v>
      </c>
      <c r="M63">
        <v>-90</v>
      </c>
      <c r="N63" t="s">
        <v>71</v>
      </c>
    </row>
    <row r="64" spans="1:14" hidden="1">
      <c r="A64" s="5" t="str">
        <f>HYPERLINK("http://www.analog.com/zh/ad5242#details", "AD5242")</f>
        <v>AD5242</v>
      </c>
      <c r="B64">
        <v>2</v>
      </c>
      <c r="C64">
        <v>256</v>
      </c>
      <c r="D64" t="s">
        <v>128</v>
      </c>
      <c r="E64">
        <v>30</v>
      </c>
      <c r="F64">
        <v>30</v>
      </c>
      <c r="G64" t="s">
        <v>29</v>
      </c>
      <c r="H64" t="s">
        <v>68</v>
      </c>
      <c r="I64">
        <v>2.7</v>
      </c>
      <c r="J64">
        <v>5.5</v>
      </c>
      <c r="K64" t="s">
        <v>129</v>
      </c>
      <c r="L64" t="s">
        <v>130</v>
      </c>
      <c r="M64">
        <v>-86</v>
      </c>
      <c r="N64" t="s">
        <v>131</v>
      </c>
    </row>
    <row r="65" spans="1:14" hidden="1">
      <c r="A65" s="5" t="str">
        <f>HYPERLINK("http://www.analog.com/zh/ad5241#details", "AD5241")</f>
        <v>AD5241</v>
      </c>
      <c r="B65">
        <v>1</v>
      </c>
      <c r="C65">
        <v>256</v>
      </c>
      <c r="D65" t="s">
        <v>128</v>
      </c>
      <c r="E65">
        <v>30</v>
      </c>
      <c r="F65">
        <v>30</v>
      </c>
      <c r="G65" t="s">
        <v>29</v>
      </c>
      <c r="H65" t="s">
        <v>68</v>
      </c>
      <c r="I65">
        <v>2.7</v>
      </c>
      <c r="J65">
        <v>5.5</v>
      </c>
      <c r="K65" t="s">
        <v>129</v>
      </c>
      <c r="L65" t="s">
        <v>132</v>
      </c>
      <c r="M65">
        <v>-86</v>
      </c>
      <c r="N65" t="s">
        <v>133</v>
      </c>
    </row>
    <row r="66" spans="1:14" hidden="1">
      <c r="A66" s="5" t="str">
        <f>HYPERLINK("http://www.analog.com/zh/ad5201#details", "AD5201")</f>
        <v>AD5201</v>
      </c>
      <c r="B66">
        <v>1</v>
      </c>
      <c r="C66">
        <v>33</v>
      </c>
      <c r="D66" t="s">
        <v>134</v>
      </c>
      <c r="E66">
        <v>30</v>
      </c>
      <c r="F66">
        <v>500</v>
      </c>
      <c r="G66" t="s">
        <v>62</v>
      </c>
      <c r="H66" t="s">
        <v>68</v>
      </c>
      <c r="I66">
        <v>2.7</v>
      </c>
      <c r="J66">
        <v>5.5</v>
      </c>
      <c r="K66" t="s">
        <v>126</v>
      </c>
      <c r="L66" t="s">
        <v>135</v>
      </c>
      <c r="M66">
        <v>-90</v>
      </c>
      <c r="N66" t="s">
        <v>77</v>
      </c>
    </row>
    <row r="67" spans="1:14" hidden="1">
      <c r="A67" s="5" t="str">
        <f>HYPERLINK("http://www.analog.com/zh/ad5200#details", "AD5200")</f>
        <v>AD5200</v>
      </c>
      <c r="B67">
        <v>1</v>
      </c>
      <c r="C67">
        <v>256</v>
      </c>
      <c r="D67" t="s">
        <v>134</v>
      </c>
      <c r="E67">
        <v>30</v>
      </c>
      <c r="F67">
        <v>500</v>
      </c>
      <c r="G67" t="s">
        <v>62</v>
      </c>
      <c r="H67" t="s">
        <v>68</v>
      </c>
      <c r="I67">
        <v>2.7</v>
      </c>
      <c r="J67">
        <v>5.5</v>
      </c>
      <c r="K67" t="s">
        <v>126</v>
      </c>
      <c r="L67" t="s">
        <v>136</v>
      </c>
      <c r="M67">
        <v>-90</v>
      </c>
      <c r="N67" t="s">
        <v>77</v>
      </c>
    </row>
    <row r="68" spans="1:14" hidden="1">
      <c r="A68" s="5" t="str">
        <f>HYPERLINK("http://www.analog.com/zh/ad5222#details", "AD5222")</f>
        <v>AD5222</v>
      </c>
      <c r="B68">
        <v>2</v>
      </c>
      <c r="C68">
        <v>128</v>
      </c>
      <c r="D68" t="s">
        <v>137</v>
      </c>
      <c r="E68">
        <v>30</v>
      </c>
      <c r="F68">
        <v>35</v>
      </c>
      <c r="G68" t="s">
        <v>54</v>
      </c>
      <c r="H68" t="s">
        <v>68</v>
      </c>
      <c r="I68">
        <v>2.7</v>
      </c>
      <c r="J68">
        <v>5.5</v>
      </c>
      <c r="K68" t="s">
        <v>138</v>
      </c>
      <c r="L68" t="s">
        <v>139</v>
      </c>
      <c r="M68">
        <v>-85</v>
      </c>
      <c r="N68" t="s">
        <v>133</v>
      </c>
    </row>
    <row r="69" spans="1:14" hidden="1">
      <c r="A69" s="5" t="str">
        <f>HYPERLINK("http://www.analog.com/zh/ad5206#details", "AD5206")</f>
        <v>AD5206</v>
      </c>
      <c r="B69">
        <v>6</v>
      </c>
      <c r="C69">
        <v>256</v>
      </c>
      <c r="D69" t="s">
        <v>74</v>
      </c>
      <c r="E69">
        <v>30</v>
      </c>
      <c r="F69">
        <v>700</v>
      </c>
      <c r="G69" t="s">
        <v>62</v>
      </c>
      <c r="H69" t="s">
        <v>68</v>
      </c>
      <c r="I69">
        <v>2.7</v>
      </c>
      <c r="J69">
        <v>5.5</v>
      </c>
      <c r="K69" t="s">
        <v>140</v>
      </c>
      <c r="L69" t="s">
        <v>141</v>
      </c>
      <c r="M69">
        <v>-86</v>
      </c>
      <c r="N69" t="s">
        <v>142</v>
      </c>
    </row>
    <row r="70" spans="1:14" hidden="1">
      <c r="A70" s="5" t="str">
        <f>HYPERLINK("http://www.analog.com/zh/ad5204#details", "AD5204")</f>
        <v>AD5204</v>
      </c>
      <c r="B70">
        <v>4</v>
      </c>
      <c r="C70">
        <v>256</v>
      </c>
      <c r="D70" t="s">
        <v>74</v>
      </c>
      <c r="E70">
        <v>30</v>
      </c>
      <c r="F70">
        <v>700</v>
      </c>
      <c r="G70" t="s">
        <v>62</v>
      </c>
      <c r="H70" t="s">
        <v>68</v>
      </c>
      <c r="I70">
        <v>2.7</v>
      </c>
      <c r="J70">
        <v>5.5</v>
      </c>
      <c r="K70" t="s">
        <v>140</v>
      </c>
      <c r="L70" t="s">
        <v>143</v>
      </c>
      <c r="M70">
        <v>-86</v>
      </c>
      <c r="N70" t="s">
        <v>144</v>
      </c>
    </row>
    <row r="71" spans="1:14" hidden="1">
      <c r="A71" s="5" t="str">
        <f>HYPERLINK("http://www.analog.com/zh/ad5220#details", "AD5220")</f>
        <v>AD5220</v>
      </c>
      <c r="B71">
        <v>1</v>
      </c>
      <c r="C71">
        <v>128</v>
      </c>
      <c r="D71" t="s">
        <v>74</v>
      </c>
      <c r="E71">
        <v>30</v>
      </c>
      <c r="F71">
        <v>800</v>
      </c>
      <c r="G71" t="s">
        <v>54</v>
      </c>
      <c r="H71" t="s">
        <v>68</v>
      </c>
      <c r="I71">
        <v>2.7</v>
      </c>
      <c r="J71">
        <v>5.5</v>
      </c>
      <c r="K71" t="s">
        <v>129</v>
      </c>
      <c r="L71" t="s">
        <v>145</v>
      </c>
      <c r="M71">
        <v>-93</v>
      </c>
      <c r="N71" t="s">
        <v>146</v>
      </c>
    </row>
    <row r="72" spans="1:14" hidden="1">
      <c r="A72" s="5" t="str">
        <f>HYPERLINK("http://www.analog.com/zh/ad5203#details", "AD5203")</f>
        <v>AD5203</v>
      </c>
      <c r="B72">
        <v>4</v>
      </c>
      <c r="C72">
        <v>64</v>
      </c>
      <c r="D72" t="s">
        <v>28</v>
      </c>
      <c r="E72">
        <v>30</v>
      </c>
      <c r="F72">
        <v>700</v>
      </c>
      <c r="G72" t="s">
        <v>62</v>
      </c>
      <c r="H72" t="s">
        <v>68</v>
      </c>
      <c r="I72">
        <v>2.7</v>
      </c>
      <c r="J72">
        <v>5.5</v>
      </c>
      <c r="K72" t="s">
        <v>126</v>
      </c>
      <c r="L72" t="s">
        <v>147</v>
      </c>
      <c r="M72">
        <v>-90</v>
      </c>
      <c r="N72" t="s">
        <v>148</v>
      </c>
    </row>
    <row r="73" spans="1:14" hidden="1">
      <c r="A73" s="5" t="str">
        <f>HYPERLINK("http://www.analog.com/zh/ad7376#details", "AD7376")</f>
        <v>AD7376</v>
      </c>
      <c r="B73">
        <v>1</v>
      </c>
      <c r="C73">
        <v>128</v>
      </c>
      <c r="D73" t="s">
        <v>74</v>
      </c>
      <c r="E73">
        <v>30</v>
      </c>
      <c r="F73">
        <v>300</v>
      </c>
      <c r="G73" t="s">
        <v>62</v>
      </c>
      <c r="H73" t="s">
        <v>68</v>
      </c>
      <c r="I73">
        <v>5</v>
      </c>
      <c r="J73">
        <v>33</v>
      </c>
      <c r="K73" t="s">
        <v>75</v>
      </c>
      <c r="L73" t="s">
        <v>149</v>
      </c>
      <c r="M73">
        <v>-93</v>
      </c>
      <c r="N73" t="s">
        <v>150</v>
      </c>
    </row>
    <row r="74" spans="1:14" hidden="1">
      <c r="A74" s="5" t="str">
        <f>HYPERLINK("http://www.analog.com/zh/ad8400#details", "AD8400")</f>
        <v>AD8400</v>
      </c>
      <c r="B74">
        <v>1</v>
      </c>
      <c r="C74">
        <v>256</v>
      </c>
      <c r="D74" t="s">
        <v>80</v>
      </c>
      <c r="E74">
        <v>20</v>
      </c>
      <c r="F74">
        <v>500</v>
      </c>
      <c r="G74" t="s">
        <v>62</v>
      </c>
      <c r="H74" t="s">
        <v>68</v>
      </c>
      <c r="I74">
        <v>2.7</v>
      </c>
      <c r="J74">
        <v>5.5</v>
      </c>
      <c r="K74" t="s">
        <v>151</v>
      </c>
      <c r="L74" t="s">
        <v>152</v>
      </c>
      <c r="M74">
        <v>-90</v>
      </c>
      <c r="N74" t="s">
        <v>153</v>
      </c>
    </row>
    <row r="75" spans="1:14" hidden="1">
      <c r="A75" s="5" t="str">
        <f>HYPERLINK("http://www.analog.com/zh/ad8403#details", "AD8403")</f>
        <v>AD8403</v>
      </c>
      <c r="B75">
        <v>4</v>
      </c>
      <c r="C75">
        <v>256</v>
      </c>
      <c r="D75" t="s">
        <v>80</v>
      </c>
      <c r="E75">
        <v>20</v>
      </c>
      <c r="F75">
        <v>500</v>
      </c>
      <c r="G75" t="s">
        <v>62</v>
      </c>
      <c r="H75" t="s">
        <v>68</v>
      </c>
      <c r="I75">
        <v>2.7</v>
      </c>
      <c r="J75">
        <v>5.5</v>
      </c>
      <c r="K75" t="s">
        <v>151</v>
      </c>
      <c r="L75" t="s">
        <v>154</v>
      </c>
      <c r="M75">
        <v>-90</v>
      </c>
      <c r="N75" t="s">
        <v>142</v>
      </c>
    </row>
    <row r="76" spans="1:14" hidden="1">
      <c r="A76" s="5" t="str">
        <f>HYPERLINK("http://www.analog.com/zh/ad8402#details", "AD8402")</f>
        <v>AD8402</v>
      </c>
      <c r="B76">
        <v>2</v>
      </c>
      <c r="C76">
        <v>256</v>
      </c>
      <c r="D76" t="s">
        <v>80</v>
      </c>
      <c r="E76">
        <v>20</v>
      </c>
      <c r="F76">
        <v>500</v>
      </c>
      <c r="G76" t="s">
        <v>62</v>
      </c>
      <c r="H76" t="s">
        <v>68</v>
      </c>
      <c r="I76">
        <v>2.7</v>
      </c>
      <c r="J76">
        <v>5.5</v>
      </c>
      <c r="K76" t="s">
        <v>151</v>
      </c>
      <c r="L76" t="s">
        <v>155</v>
      </c>
      <c r="M76">
        <v>-90</v>
      </c>
      <c r="N76" t="s">
        <v>156</v>
      </c>
    </row>
  </sheetData>
  <autoFilter ref="A1:N76">
    <filterColumn colId="1">
      <filters>
        <filter val="2"/>
      </filters>
    </filterColumn>
    <filterColumn colId="2">
      <filters>
        <filter val="128"/>
        <filter val="256"/>
      </filters>
    </filterColumn>
    <filterColumn colId="6">
      <filters>
        <filter val="I²C"/>
        <filter val="SPI"/>
      </filters>
    </filterColumn>
    <filterColumn colId="7">
      <filters>
        <filter val="Non-Volatile"/>
      </filters>
    </filterColumn>
  </autoFilter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6"/>
  <sheetViews>
    <sheetView topLeftCell="C1" workbookViewId="0">
      <selection activeCell="A11" sqref="A11:XFD11"/>
    </sheetView>
  </sheetViews>
  <sheetFormatPr defaultRowHeight="15"/>
  <cols>
    <col min="1" max="1" width="15" customWidth="1"/>
    <col min="2" max="2" width="16" customWidth="1"/>
    <col min="3" max="3" width="23" customWidth="1"/>
    <col min="4" max="4" width="28" customWidth="1"/>
    <col min="5" max="5" width="25" customWidth="1"/>
    <col min="6" max="6" width="23.85546875" customWidth="1"/>
    <col min="7" max="7" width="15" customWidth="1"/>
    <col min="8" max="8" width="23" customWidth="1"/>
    <col min="9" max="10" width="16" customWidth="1"/>
    <col min="11" max="11" width="17" customWidth="1"/>
    <col min="12" max="12" width="25" customWidth="1"/>
    <col min="13" max="14" width="15" customWidth="1"/>
  </cols>
  <sheetData>
    <row r="1" spans="1:14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20</v>
      </c>
    </row>
    <row r="2" spans="1:14">
      <c r="A2" s="7" t="s">
        <v>21</v>
      </c>
      <c r="B2" s="7" t="s">
        <v>21</v>
      </c>
      <c r="C2" s="7" t="s">
        <v>21</v>
      </c>
      <c r="D2" s="7" t="s">
        <v>21</v>
      </c>
      <c r="E2" s="7" t="s">
        <v>22</v>
      </c>
      <c r="F2" s="7" t="s">
        <v>23</v>
      </c>
      <c r="G2" s="7" t="s">
        <v>21</v>
      </c>
      <c r="H2" s="7" t="s">
        <v>21</v>
      </c>
      <c r="I2" s="7" t="s">
        <v>24</v>
      </c>
      <c r="J2" s="7" t="s">
        <v>24</v>
      </c>
      <c r="K2" s="7" t="s">
        <v>25</v>
      </c>
      <c r="L2" s="7" t="s">
        <v>26</v>
      </c>
      <c r="M2" s="7" t="s">
        <v>27</v>
      </c>
      <c r="N2" s="7" t="s">
        <v>21</v>
      </c>
    </row>
    <row r="3" spans="1:14">
      <c r="A3" s="8" t="str">
        <f>HYPERLINK("http://www.analog.com/zh/ad5144a#details", "AD5144A")</f>
        <v>AD5144A</v>
      </c>
      <c r="B3">
        <v>4</v>
      </c>
      <c r="C3">
        <v>256</v>
      </c>
      <c r="D3" t="s">
        <v>157</v>
      </c>
      <c r="E3">
        <v>8</v>
      </c>
      <c r="F3">
        <v>35</v>
      </c>
      <c r="G3" t="s">
        <v>29</v>
      </c>
      <c r="H3" t="s">
        <v>30</v>
      </c>
      <c r="I3">
        <v>2.2999999999999998</v>
      </c>
      <c r="J3">
        <v>5.5</v>
      </c>
      <c r="K3">
        <v>3000000</v>
      </c>
      <c r="L3">
        <v>2.9</v>
      </c>
      <c r="M3">
        <v>-90</v>
      </c>
      <c r="N3" t="s">
        <v>33</v>
      </c>
    </row>
    <row r="4" spans="1:14">
      <c r="A4" s="8" t="str">
        <f>HYPERLINK("http://www.analog.com/zh/ad5144#details", "AD5144")</f>
        <v>AD5144</v>
      </c>
      <c r="B4">
        <v>4</v>
      </c>
      <c r="C4">
        <v>256</v>
      </c>
      <c r="D4" t="s">
        <v>157</v>
      </c>
      <c r="E4">
        <v>8</v>
      </c>
      <c r="F4">
        <v>35</v>
      </c>
      <c r="G4" t="s">
        <v>158</v>
      </c>
      <c r="H4" t="s">
        <v>30</v>
      </c>
      <c r="I4">
        <v>2.2999999999999998</v>
      </c>
      <c r="J4">
        <v>5.5</v>
      </c>
      <c r="K4">
        <v>3000000</v>
      </c>
      <c r="L4">
        <v>2.9</v>
      </c>
      <c r="M4">
        <v>-90</v>
      </c>
      <c r="N4" t="s">
        <v>35</v>
      </c>
    </row>
    <row r="5" spans="1:14">
      <c r="A5" s="8" t="str">
        <f>HYPERLINK("http://www.analog.com/zh/ad5143#details", "AD5143")</f>
        <v>AD5143</v>
      </c>
      <c r="B5">
        <v>4</v>
      </c>
      <c r="C5">
        <v>256</v>
      </c>
      <c r="D5" t="s">
        <v>157</v>
      </c>
      <c r="E5">
        <v>8</v>
      </c>
      <c r="F5">
        <v>35</v>
      </c>
      <c r="G5" t="s">
        <v>29</v>
      </c>
      <c r="H5" t="s">
        <v>30</v>
      </c>
      <c r="I5">
        <v>2.2999999999999998</v>
      </c>
      <c r="J5">
        <v>5.5</v>
      </c>
      <c r="K5">
        <v>3000000</v>
      </c>
      <c r="L5">
        <v>2.85</v>
      </c>
      <c r="M5">
        <v>-90</v>
      </c>
      <c r="N5" t="s">
        <v>37</v>
      </c>
    </row>
    <row r="6" spans="1:14">
      <c r="A6" s="8" t="str">
        <f>HYPERLINK("http://www.analog.com/zh/ad5142a#details", "AD5142A")</f>
        <v>AD5142A</v>
      </c>
      <c r="B6">
        <v>2</v>
      </c>
      <c r="C6">
        <v>256</v>
      </c>
      <c r="D6" t="s">
        <v>157</v>
      </c>
      <c r="E6">
        <v>8</v>
      </c>
      <c r="F6">
        <v>35</v>
      </c>
      <c r="G6" t="s">
        <v>29</v>
      </c>
      <c r="H6" t="s">
        <v>30</v>
      </c>
      <c r="I6">
        <v>2.2999999999999998</v>
      </c>
      <c r="J6">
        <v>5.5</v>
      </c>
      <c r="K6">
        <v>3000000</v>
      </c>
      <c r="L6">
        <v>1.65</v>
      </c>
      <c r="M6">
        <v>-90</v>
      </c>
      <c r="N6" t="s">
        <v>39</v>
      </c>
    </row>
    <row r="7" spans="1:14">
      <c r="A7" s="8" t="str">
        <f>HYPERLINK("http://www.analog.com/zh/ad5142#details", "AD5142")</f>
        <v>AD5142</v>
      </c>
      <c r="B7">
        <v>2</v>
      </c>
      <c r="C7">
        <v>256</v>
      </c>
      <c r="D7" t="s">
        <v>157</v>
      </c>
      <c r="E7">
        <v>8</v>
      </c>
      <c r="F7">
        <v>35</v>
      </c>
      <c r="G7" t="s">
        <v>40</v>
      </c>
      <c r="H7" t="s">
        <v>30</v>
      </c>
      <c r="I7">
        <v>2.2999999999999998</v>
      </c>
      <c r="J7">
        <v>5.5</v>
      </c>
      <c r="K7">
        <v>3000000</v>
      </c>
      <c r="L7">
        <v>1.65</v>
      </c>
      <c r="M7">
        <v>-90</v>
      </c>
      <c r="N7" t="s">
        <v>39</v>
      </c>
    </row>
    <row r="8" spans="1:14">
      <c r="A8" s="8" t="str">
        <f>HYPERLINK("http://www.analog.com/zh/ad5141#details", "AD5141")</f>
        <v>AD5141</v>
      </c>
      <c r="B8">
        <v>1</v>
      </c>
      <c r="C8">
        <v>256</v>
      </c>
      <c r="D8" t="s">
        <v>157</v>
      </c>
      <c r="E8">
        <v>8</v>
      </c>
      <c r="F8">
        <v>35</v>
      </c>
      <c r="G8" t="s">
        <v>159</v>
      </c>
      <c r="H8" t="s">
        <v>30</v>
      </c>
      <c r="I8">
        <v>2.2999999999999998</v>
      </c>
      <c r="J8">
        <v>5.5</v>
      </c>
      <c r="K8">
        <v>3000000</v>
      </c>
      <c r="L8">
        <v>0.9</v>
      </c>
      <c r="M8">
        <v>-80</v>
      </c>
      <c r="N8" t="s">
        <v>37</v>
      </c>
    </row>
    <row r="9" spans="1:14">
      <c r="A9" s="8" t="str">
        <f>HYPERLINK("http://www.analog.com/zh/ad5124#details", "AD5124")</f>
        <v>AD5124</v>
      </c>
      <c r="B9">
        <v>4</v>
      </c>
      <c r="C9">
        <v>128</v>
      </c>
      <c r="D9" t="s">
        <v>157</v>
      </c>
      <c r="E9">
        <v>8</v>
      </c>
      <c r="F9">
        <v>35</v>
      </c>
      <c r="G9" t="s">
        <v>158</v>
      </c>
      <c r="H9" t="s">
        <v>30</v>
      </c>
      <c r="I9">
        <v>2.2999999999999998</v>
      </c>
      <c r="J9">
        <v>5.5</v>
      </c>
      <c r="K9">
        <v>3000000</v>
      </c>
      <c r="L9">
        <v>2.5</v>
      </c>
      <c r="M9">
        <v>-90</v>
      </c>
      <c r="N9" t="s">
        <v>44</v>
      </c>
    </row>
    <row r="10" spans="1:14">
      <c r="A10" s="8" t="str">
        <f>HYPERLINK("http://www.analog.com/zh/ad5123#details", "AD5123")</f>
        <v>AD5123</v>
      </c>
      <c r="B10">
        <v>4</v>
      </c>
      <c r="C10">
        <v>128</v>
      </c>
      <c r="D10" t="s">
        <v>157</v>
      </c>
      <c r="E10">
        <v>8</v>
      </c>
      <c r="F10">
        <v>35</v>
      </c>
      <c r="G10" t="s">
        <v>29</v>
      </c>
      <c r="H10" t="s">
        <v>30</v>
      </c>
      <c r="I10">
        <v>2.2999999999999998</v>
      </c>
      <c r="J10">
        <v>5.5</v>
      </c>
      <c r="K10">
        <v>3000000</v>
      </c>
      <c r="L10">
        <v>2.4500000000000002</v>
      </c>
      <c r="M10">
        <v>-90</v>
      </c>
      <c r="N10" t="s">
        <v>37</v>
      </c>
    </row>
    <row r="11" spans="1:14">
      <c r="A11" s="8" t="str">
        <f>HYPERLINK("http://www.analog.com/zh/ad5122a#details", "AD5122A")</f>
        <v>AD5122A</v>
      </c>
      <c r="B11">
        <v>2</v>
      </c>
      <c r="C11">
        <v>128</v>
      </c>
      <c r="D11" t="s">
        <v>157</v>
      </c>
      <c r="E11">
        <v>8</v>
      </c>
      <c r="F11">
        <v>35</v>
      </c>
      <c r="G11" t="s">
        <v>29</v>
      </c>
      <c r="H11" t="s">
        <v>30</v>
      </c>
      <c r="I11">
        <v>2.2999999999999998</v>
      </c>
      <c r="J11">
        <v>5.5</v>
      </c>
      <c r="K11">
        <v>3000000</v>
      </c>
      <c r="L11">
        <v>1.45</v>
      </c>
      <c r="M11">
        <v>-90</v>
      </c>
      <c r="N11" t="s">
        <v>39</v>
      </c>
    </row>
    <row r="12" spans="1:14">
      <c r="A12" s="8" t="str">
        <f>HYPERLINK("http://www.analog.com/zh/ad5122#details", "AD5122")</f>
        <v>AD5122</v>
      </c>
      <c r="B12">
        <v>2</v>
      </c>
      <c r="C12">
        <v>128</v>
      </c>
      <c r="D12" t="s">
        <v>157</v>
      </c>
      <c r="E12">
        <v>8</v>
      </c>
      <c r="F12">
        <v>35</v>
      </c>
      <c r="G12" t="s">
        <v>40</v>
      </c>
      <c r="H12" t="s">
        <v>30</v>
      </c>
      <c r="I12">
        <v>2.2999999999999998</v>
      </c>
      <c r="J12">
        <v>5.5</v>
      </c>
      <c r="K12">
        <v>3000000</v>
      </c>
      <c r="L12">
        <v>1.45</v>
      </c>
      <c r="M12">
        <v>-90</v>
      </c>
      <c r="N12" t="s">
        <v>39</v>
      </c>
    </row>
    <row r="13" spans="1:14">
      <c r="A13" s="8" t="str">
        <f>HYPERLINK("http://www.analog.com/zh/ad5121#details", "AD5121")</f>
        <v>AD5121</v>
      </c>
      <c r="B13">
        <v>1</v>
      </c>
      <c r="C13">
        <v>128</v>
      </c>
      <c r="D13" t="s">
        <v>157</v>
      </c>
      <c r="E13">
        <v>8</v>
      </c>
      <c r="F13">
        <v>35</v>
      </c>
      <c r="G13" t="s">
        <v>159</v>
      </c>
      <c r="H13" t="s">
        <v>30</v>
      </c>
      <c r="I13">
        <v>2.2999999999999998</v>
      </c>
      <c r="J13">
        <v>5.5</v>
      </c>
      <c r="K13">
        <v>3000000</v>
      </c>
      <c r="L13">
        <v>0.7</v>
      </c>
      <c r="M13">
        <v>-80</v>
      </c>
      <c r="N13" t="s">
        <v>37</v>
      </c>
    </row>
    <row r="14" spans="1:14">
      <c r="A14" s="8" t="str">
        <f>HYPERLINK("http://www.analog.com/zh/ad5116#details", "AD5116")</f>
        <v>AD5116</v>
      </c>
      <c r="B14">
        <v>1</v>
      </c>
      <c r="C14">
        <v>64</v>
      </c>
      <c r="D14" t="s">
        <v>160</v>
      </c>
      <c r="E14">
        <v>8</v>
      </c>
      <c r="F14">
        <v>35</v>
      </c>
      <c r="G14" t="s">
        <v>49</v>
      </c>
      <c r="H14" t="s">
        <v>30</v>
      </c>
      <c r="I14">
        <v>2.2999999999999998</v>
      </c>
      <c r="J14">
        <v>5.5</v>
      </c>
      <c r="K14">
        <v>4000000</v>
      </c>
      <c r="L14">
        <v>0.66</v>
      </c>
      <c r="M14">
        <v>-85</v>
      </c>
      <c r="N14" t="s">
        <v>52</v>
      </c>
    </row>
    <row r="15" spans="1:14">
      <c r="A15" s="8" t="str">
        <f>HYPERLINK("http://www.analog.com/zh/ad5115#details", "AD5115")</f>
        <v>AD5115</v>
      </c>
      <c r="B15">
        <v>1</v>
      </c>
      <c r="C15">
        <v>32</v>
      </c>
      <c r="D15" t="s">
        <v>161</v>
      </c>
      <c r="E15">
        <v>8</v>
      </c>
      <c r="F15">
        <v>35</v>
      </c>
      <c r="G15" t="s">
        <v>54</v>
      </c>
      <c r="H15" t="s">
        <v>30</v>
      </c>
      <c r="I15">
        <v>2.2999999999999998</v>
      </c>
      <c r="J15">
        <v>5.5</v>
      </c>
      <c r="K15">
        <v>2000000</v>
      </c>
      <c r="L15">
        <v>0.6</v>
      </c>
      <c r="M15">
        <v>-85</v>
      </c>
      <c r="N15" t="s">
        <v>52</v>
      </c>
    </row>
    <row r="16" spans="1:14">
      <c r="A16" s="8" t="str">
        <f>HYPERLINK("http://www.analog.com/zh/ad5114#details", "AD5114")</f>
        <v>AD5114</v>
      </c>
      <c r="B16">
        <v>1</v>
      </c>
      <c r="C16">
        <v>32</v>
      </c>
      <c r="D16" t="s">
        <v>161</v>
      </c>
      <c r="E16">
        <v>8</v>
      </c>
      <c r="F16">
        <v>35</v>
      </c>
      <c r="G16" t="s">
        <v>29</v>
      </c>
      <c r="H16" t="s">
        <v>30</v>
      </c>
      <c r="I16">
        <v>2.2999999999999998</v>
      </c>
      <c r="J16">
        <v>5.5</v>
      </c>
      <c r="K16">
        <v>2000000</v>
      </c>
      <c r="L16">
        <v>0.6</v>
      </c>
      <c r="M16">
        <v>-85</v>
      </c>
      <c r="N16" t="s">
        <v>52</v>
      </c>
    </row>
    <row r="17" spans="1:14">
      <c r="A17" s="8" t="str">
        <f>HYPERLINK("http://www.analog.com/zh/ad5113#details", "AD5113")</f>
        <v>AD5113</v>
      </c>
      <c r="B17">
        <v>1</v>
      </c>
      <c r="C17">
        <v>64</v>
      </c>
      <c r="D17" t="s">
        <v>160</v>
      </c>
      <c r="E17">
        <v>8</v>
      </c>
      <c r="F17">
        <v>35</v>
      </c>
      <c r="G17" t="s">
        <v>54</v>
      </c>
      <c r="H17" t="s">
        <v>30</v>
      </c>
      <c r="I17">
        <v>2.2999999999999998</v>
      </c>
      <c r="J17">
        <v>5.5</v>
      </c>
      <c r="K17">
        <v>4000000</v>
      </c>
      <c r="L17">
        <v>0.68</v>
      </c>
      <c r="M17">
        <v>-85</v>
      </c>
      <c r="N17" t="s">
        <v>52</v>
      </c>
    </row>
    <row r="18" spans="1:14">
      <c r="A18" s="8" t="str">
        <f>HYPERLINK("http://www.analog.com/zh/ad5112#details", "AD5112")</f>
        <v>AD5112</v>
      </c>
      <c r="B18">
        <v>1</v>
      </c>
      <c r="C18">
        <v>64</v>
      </c>
      <c r="D18" t="s">
        <v>160</v>
      </c>
      <c r="E18">
        <v>8</v>
      </c>
      <c r="F18">
        <v>35</v>
      </c>
      <c r="G18" t="s">
        <v>29</v>
      </c>
      <c r="H18" t="s">
        <v>30</v>
      </c>
      <c r="I18">
        <v>2.2999999999999998</v>
      </c>
      <c r="J18">
        <v>5.5</v>
      </c>
      <c r="K18">
        <v>4000000</v>
      </c>
      <c r="L18">
        <v>0.68</v>
      </c>
      <c r="M18">
        <v>-85</v>
      </c>
      <c r="N18" t="s">
        <v>52</v>
      </c>
    </row>
    <row r="19" spans="1:14">
      <c r="A19" s="8" t="str">
        <f>HYPERLINK("http://www.analog.com/zh/ad5111#details", "AD5111")</f>
        <v>AD5111</v>
      </c>
      <c r="B19">
        <v>1</v>
      </c>
      <c r="C19">
        <v>128</v>
      </c>
      <c r="D19" t="s">
        <v>161</v>
      </c>
      <c r="E19">
        <v>8</v>
      </c>
      <c r="F19">
        <v>35</v>
      </c>
      <c r="G19" t="s">
        <v>54</v>
      </c>
      <c r="H19" t="s">
        <v>30</v>
      </c>
      <c r="I19">
        <v>2.2999999999999998</v>
      </c>
      <c r="J19">
        <v>5.5</v>
      </c>
      <c r="K19">
        <v>2000000</v>
      </c>
      <c r="L19">
        <v>0.76</v>
      </c>
      <c r="M19">
        <v>-85</v>
      </c>
      <c r="N19" t="s">
        <v>52</v>
      </c>
    </row>
    <row r="20" spans="1:14">
      <c r="A20" s="8" t="str">
        <f>HYPERLINK("http://www.analog.com/zh/ad5110#details", "AD5110")</f>
        <v>AD5110</v>
      </c>
      <c r="B20">
        <v>1</v>
      </c>
      <c r="C20">
        <v>128</v>
      </c>
      <c r="D20" t="s">
        <v>161</v>
      </c>
      <c r="E20">
        <v>8</v>
      </c>
      <c r="F20">
        <v>35</v>
      </c>
      <c r="G20" t="s">
        <v>29</v>
      </c>
      <c r="H20" t="s">
        <v>30</v>
      </c>
      <c r="I20">
        <v>2.2999999999999998</v>
      </c>
      <c r="J20">
        <v>5.5</v>
      </c>
      <c r="K20">
        <v>2000000</v>
      </c>
      <c r="L20">
        <v>0.76</v>
      </c>
      <c r="M20">
        <v>-85</v>
      </c>
      <c r="N20" t="s">
        <v>52</v>
      </c>
    </row>
    <row r="21" spans="1:14">
      <c r="A21" s="8" t="str">
        <f>HYPERLINK("http://www.analog.com/zh/ad5175#details", "AD5175")</f>
        <v>AD5175</v>
      </c>
      <c r="B21">
        <v>1</v>
      </c>
      <c r="C21">
        <v>1024</v>
      </c>
      <c r="D21" t="s">
        <v>59</v>
      </c>
      <c r="E21">
        <v>15</v>
      </c>
      <c r="F21">
        <v>35</v>
      </c>
      <c r="G21" t="s">
        <v>29</v>
      </c>
      <c r="H21" t="s">
        <v>30</v>
      </c>
      <c r="I21">
        <v>2.7</v>
      </c>
      <c r="J21">
        <v>5.5</v>
      </c>
      <c r="K21">
        <v>700000</v>
      </c>
      <c r="L21">
        <v>1.45</v>
      </c>
      <c r="M21">
        <v>-90</v>
      </c>
      <c r="N21" t="s">
        <v>61</v>
      </c>
    </row>
    <row r="22" spans="1:14">
      <c r="A22" s="8" t="str">
        <f>HYPERLINK("http://www.analog.com/zh/ad5174#details", "AD5174")</f>
        <v>AD5174</v>
      </c>
      <c r="B22">
        <v>1</v>
      </c>
      <c r="C22">
        <v>1024</v>
      </c>
      <c r="D22" t="s">
        <v>59</v>
      </c>
      <c r="E22">
        <v>15</v>
      </c>
      <c r="F22">
        <v>35</v>
      </c>
      <c r="G22" t="s">
        <v>62</v>
      </c>
      <c r="H22" t="s">
        <v>30</v>
      </c>
      <c r="I22">
        <v>2.7</v>
      </c>
      <c r="J22">
        <v>5.5</v>
      </c>
      <c r="K22">
        <v>700000</v>
      </c>
      <c r="L22">
        <v>1.45</v>
      </c>
      <c r="M22">
        <v>-90</v>
      </c>
      <c r="N22" t="s">
        <v>61</v>
      </c>
    </row>
    <row r="23" spans="1:14">
      <c r="A23" s="8" t="str">
        <f>HYPERLINK("http://www.analog.com/zh/ad5274#details", "AD5274")</f>
        <v>AD5274</v>
      </c>
      <c r="B23">
        <v>1</v>
      </c>
      <c r="C23">
        <v>256</v>
      </c>
      <c r="D23" t="s">
        <v>162</v>
      </c>
      <c r="E23">
        <v>1</v>
      </c>
      <c r="F23">
        <v>5</v>
      </c>
      <c r="G23" t="s">
        <v>29</v>
      </c>
      <c r="H23" t="s">
        <v>30</v>
      </c>
      <c r="I23">
        <v>2.7</v>
      </c>
      <c r="J23">
        <v>5.5</v>
      </c>
      <c r="K23">
        <v>300000</v>
      </c>
      <c r="L23">
        <v>0.98</v>
      </c>
      <c r="M23">
        <v>-90</v>
      </c>
      <c r="N23" t="s">
        <v>66</v>
      </c>
    </row>
    <row r="24" spans="1:14">
      <c r="A24" s="8" t="str">
        <f>HYPERLINK("http://www.analog.com/zh/ad5272#details", "AD5272")</f>
        <v>AD5272</v>
      </c>
      <c r="B24">
        <v>1</v>
      </c>
      <c r="C24">
        <v>1024</v>
      </c>
      <c r="D24" t="s">
        <v>162</v>
      </c>
      <c r="E24">
        <v>1</v>
      </c>
      <c r="F24">
        <v>5</v>
      </c>
      <c r="G24" t="s">
        <v>29</v>
      </c>
      <c r="H24" t="s">
        <v>30</v>
      </c>
      <c r="I24">
        <v>2.7</v>
      </c>
      <c r="J24">
        <v>5.5</v>
      </c>
      <c r="K24">
        <v>300000</v>
      </c>
      <c r="L24">
        <v>1.64</v>
      </c>
      <c r="M24">
        <v>-90</v>
      </c>
      <c r="N24" t="s">
        <v>61</v>
      </c>
    </row>
    <row r="25" spans="1:14">
      <c r="A25" s="8" t="str">
        <f>HYPERLINK("http://www.analog.com/zh/ad5271#details", "AD5271")</f>
        <v>AD5271</v>
      </c>
      <c r="B25">
        <v>1</v>
      </c>
      <c r="C25">
        <v>256</v>
      </c>
      <c r="D25" t="s">
        <v>162</v>
      </c>
      <c r="E25">
        <v>1</v>
      </c>
      <c r="F25">
        <v>5</v>
      </c>
      <c r="G25" t="s">
        <v>62</v>
      </c>
      <c r="H25" t="s">
        <v>30</v>
      </c>
      <c r="I25">
        <v>2.7</v>
      </c>
      <c r="J25">
        <v>5.5</v>
      </c>
      <c r="K25">
        <v>300000</v>
      </c>
      <c r="L25">
        <v>0.98</v>
      </c>
      <c r="M25">
        <v>-90</v>
      </c>
      <c r="N25" t="s">
        <v>66</v>
      </c>
    </row>
    <row r="26" spans="1:14">
      <c r="A26" s="8" t="str">
        <f>HYPERLINK("http://www.analog.com/zh/ad5270#details", "AD5270")</f>
        <v>AD5270</v>
      </c>
      <c r="B26">
        <v>1</v>
      </c>
      <c r="C26">
        <v>1024</v>
      </c>
      <c r="D26" t="s">
        <v>162</v>
      </c>
      <c r="E26">
        <v>1</v>
      </c>
      <c r="F26">
        <v>5</v>
      </c>
      <c r="G26" t="s">
        <v>62</v>
      </c>
      <c r="H26" t="s">
        <v>30</v>
      </c>
      <c r="I26">
        <v>2.7</v>
      </c>
      <c r="J26">
        <v>5.5</v>
      </c>
      <c r="K26">
        <v>300000</v>
      </c>
      <c r="L26">
        <v>1.64</v>
      </c>
      <c r="M26">
        <v>-90</v>
      </c>
      <c r="N26" t="s">
        <v>66</v>
      </c>
    </row>
    <row r="27" spans="1:14">
      <c r="A27" s="8" t="str">
        <f>HYPERLINK("http://www.analog.com/zh/ad5293#details", "AD5293")</f>
        <v>AD5293</v>
      </c>
      <c r="B27">
        <v>1</v>
      </c>
      <c r="C27">
        <v>1024</v>
      </c>
      <c r="D27" t="s">
        <v>162</v>
      </c>
      <c r="E27">
        <v>1</v>
      </c>
      <c r="F27">
        <v>35</v>
      </c>
      <c r="G27" t="s">
        <v>62</v>
      </c>
      <c r="H27" t="s">
        <v>68</v>
      </c>
      <c r="I27">
        <v>9</v>
      </c>
      <c r="J27">
        <v>33</v>
      </c>
      <c r="K27">
        <v>520000</v>
      </c>
      <c r="L27">
        <v>2.63</v>
      </c>
      <c r="M27">
        <v>-106</v>
      </c>
      <c r="N27" t="s">
        <v>71</v>
      </c>
    </row>
    <row r="28" spans="1:14">
      <c r="A28" s="8" t="str">
        <f>HYPERLINK("http://www.analog.com/zh/ad5292#details", "AD5292")</f>
        <v>AD5292</v>
      </c>
      <c r="B28">
        <v>1</v>
      </c>
      <c r="C28">
        <v>1024</v>
      </c>
      <c r="D28" t="s">
        <v>162</v>
      </c>
      <c r="E28">
        <v>1</v>
      </c>
      <c r="F28">
        <v>35</v>
      </c>
      <c r="G28" t="s">
        <v>62</v>
      </c>
      <c r="H28" t="s">
        <v>30</v>
      </c>
      <c r="I28">
        <v>9</v>
      </c>
      <c r="J28">
        <v>33</v>
      </c>
      <c r="K28">
        <v>520000</v>
      </c>
      <c r="L28">
        <v>2.7</v>
      </c>
      <c r="M28">
        <v>-106</v>
      </c>
      <c r="N28" t="s">
        <v>71</v>
      </c>
    </row>
    <row r="29" spans="1:14">
      <c r="A29" s="8" t="str">
        <f>HYPERLINK("http://www.analog.com/zh/ad5291#details", "AD5291")</f>
        <v>AD5291</v>
      </c>
      <c r="B29">
        <v>1</v>
      </c>
      <c r="C29">
        <v>256</v>
      </c>
      <c r="D29" t="s">
        <v>162</v>
      </c>
      <c r="E29">
        <v>1</v>
      </c>
      <c r="F29">
        <v>35</v>
      </c>
      <c r="G29" t="s">
        <v>62</v>
      </c>
      <c r="H29" t="s">
        <v>30</v>
      </c>
      <c r="I29">
        <v>9</v>
      </c>
      <c r="J29">
        <v>33</v>
      </c>
      <c r="K29">
        <v>520000</v>
      </c>
      <c r="L29">
        <v>2.36</v>
      </c>
      <c r="M29">
        <v>-106</v>
      </c>
      <c r="N29" t="s">
        <v>71</v>
      </c>
    </row>
    <row r="30" spans="1:14">
      <c r="A30" s="8" t="str">
        <f>HYPERLINK("http://www.analog.com/zh/ad5290#details", "AD5290")</f>
        <v>AD5290</v>
      </c>
      <c r="B30">
        <v>1</v>
      </c>
      <c r="C30">
        <v>256</v>
      </c>
      <c r="D30" t="s">
        <v>163</v>
      </c>
      <c r="E30">
        <v>30</v>
      </c>
      <c r="F30">
        <v>35</v>
      </c>
      <c r="G30" t="s">
        <v>62</v>
      </c>
      <c r="H30" t="s">
        <v>68</v>
      </c>
      <c r="I30">
        <v>5</v>
      </c>
      <c r="J30">
        <v>30</v>
      </c>
      <c r="K30">
        <v>470000</v>
      </c>
      <c r="L30">
        <v>2.0699999999999998</v>
      </c>
      <c r="M30">
        <v>-90</v>
      </c>
      <c r="N30" t="s">
        <v>77</v>
      </c>
    </row>
    <row r="31" spans="1:14">
      <c r="A31" s="8" t="str">
        <f>HYPERLINK("http://www.analog.com/zh/ad5259#details", "AD5259")</f>
        <v>AD5259</v>
      </c>
      <c r="B31">
        <v>1</v>
      </c>
      <c r="C31">
        <v>256</v>
      </c>
      <c r="D31" t="s">
        <v>164</v>
      </c>
      <c r="E31">
        <v>30</v>
      </c>
      <c r="F31">
        <v>500</v>
      </c>
      <c r="G31" t="s">
        <v>29</v>
      </c>
      <c r="H31" t="s">
        <v>30</v>
      </c>
      <c r="I31">
        <v>2.7</v>
      </c>
      <c r="J31">
        <v>5.5</v>
      </c>
      <c r="K31">
        <v>2000000</v>
      </c>
      <c r="L31">
        <v>0.93</v>
      </c>
      <c r="M31">
        <v>-80</v>
      </c>
      <c r="N31" t="s">
        <v>66</v>
      </c>
    </row>
    <row r="32" spans="1:14">
      <c r="A32" s="8" t="str">
        <f>HYPERLINK("http://www.analog.com/zh/ad5258#details", "AD5258")</f>
        <v>AD5258</v>
      </c>
      <c r="B32">
        <v>1</v>
      </c>
      <c r="C32">
        <v>64</v>
      </c>
      <c r="D32" t="s">
        <v>165</v>
      </c>
      <c r="E32">
        <v>30</v>
      </c>
      <c r="F32">
        <v>500</v>
      </c>
      <c r="G32" t="s">
        <v>29</v>
      </c>
      <c r="H32" t="s">
        <v>30</v>
      </c>
      <c r="I32">
        <v>2.7</v>
      </c>
      <c r="J32">
        <v>5.5</v>
      </c>
      <c r="K32">
        <v>18000000</v>
      </c>
      <c r="L32">
        <v>0.61</v>
      </c>
      <c r="M32">
        <v>-60</v>
      </c>
      <c r="N32" t="s">
        <v>77</v>
      </c>
    </row>
    <row r="33" spans="1:14">
      <c r="A33" s="8" t="str">
        <f>HYPERLINK("http://www.analog.com/zh/ad5252#details", "AD5252")</f>
        <v>AD5252</v>
      </c>
      <c r="B33">
        <v>2</v>
      </c>
      <c r="C33">
        <v>256</v>
      </c>
      <c r="D33" t="s">
        <v>165</v>
      </c>
      <c r="E33">
        <v>20</v>
      </c>
      <c r="F33">
        <v>650</v>
      </c>
      <c r="G33" t="s">
        <v>29</v>
      </c>
      <c r="H33" t="s">
        <v>30</v>
      </c>
      <c r="I33">
        <v>2.7</v>
      </c>
      <c r="J33">
        <v>5.5</v>
      </c>
      <c r="K33">
        <v>4000000</v>
      </c>
      <c r="L33">
        <v>1.66</v>
      </c>
      <c r="M33">
        <v>-66</v>
      </c>
      <c r="N33" t="s">
        <v>71</v>
      </c>
    </row>
    <row r="34" spans="1:14">
      <c r="A34" s="8" t="str">
        <f>HYPERLINK("http://www.analog.com/zh/ad5251#details", "AD5251")</f>
        <v>AD5251</v>
      </c>
      <c r="B34">
        <v>2</v>
      </c>
      <c r="C34">
        <v>64</v>
      </c>
      <c r="D34" t="s">
        <v>165</v>
      </c>
      <c r="E34">
        <v>20</v>
      </c>
      <c r="F34">
        <v>650</v>
      </c>
      <c r="G34" t="s">
        <v>29</v>
      </c>
      <c r="H34" t="s">
        <v>30</v>
      </c>
      <c r="I34">
        <v>2.7</v>
      </c>
      <c r="J34">
        <v>5.5</v>
      </c>
      <c r="K34">
        <v>4000000</v>
      </c>
      <c r="L34">
        <v>2.4700000000000002</v>
      </c>
      <c r="M34">
        <v>-66</v>
      </c>
      <c r="N34" t="s">
        <v>71</v>
      </c>
    </row>
    <row r="35" spans="1:14">
      <c r="A35" s="8" t="str">
        <f>HYPERLINK("http://www.analog.com/zh/ad5254#details", "AD5254")</f>
        <v>AD5254</v>
      </c>
      <c r="B35">
        <v>4</v>
      </c>
      <c r="C35">
        <v>256</v>
      </c>
      <c r="D35" t="s">
        <v>165</v>
      </c>
      <c r="E35">
        <v>20</v>
      </c>
      <c r="F35">
        <v>650</v>
      </c>
      <c r="G35" t="s">
        <v>29</v>
      </c>
      <c r="H35" t="s">
        <v>30</v>
      </c>
      <c r="I35">
        <v>2.7</v>
      </c>
      <c r="J35">
        <v>5.5</v>
      </c>
      <c r="K35">
        <v>4000000</v>
      </c>
      <c r="L35">
        <v>2.66</v>
      </c>
      <c r="M35">
        <v>-66</v>
      </c>
      <c r="N35" t="s">
        <v>33</v>
      </c>
    </row>
    <row r="36" spans="1:14">
      <c r="A36" s="8" t="str">
        <f>HYPERLINK("http://www.analog.com/zh/ad5253#details", "AD5253")</f>
        <v>AD5253</v>
      </c>
      <c r="B36">
        <v>4</v>
      </c>
      <c r="C36">
        <v>64</v>
      </c>
      <c r="D36" t="s">
        <v>165</v>
      </c>
      <c r="E36">
        <v>20</v>
      </c>
      <c r="F36">
        <v>650</v>
      </c>
      <c r="G36" t="s">
        <v>29</v>
      </c>
      <c r="H36" t="s">
        <v>30</v>
      </c>
      <c r="I36">
        <v>2.7</v>
      </c>
      <c r="J36">
        <v>5.5</v>
      </c>
      <c r="K36">
        <v>4000000</v>
      </c>
      <c r="L36">
        <v>2.56</v>
      </c>
      <c r="M36">
        <v>-66</v>
      </c>
      <c r="N36" t="s">
        <v>33</v>
      </c>
    </row>
    <row r="37" spans="1:14">
      <c r="A37" s="8" t="str">
        <f>HYPERLINK("http://www.analog.com/zh/ad5228#details", "AD5228")</f>
        <v>AD5228</v>
      </c>
      <c r="B37">
        <v>1</v>
      </c>
      <c r="C37">
        <v>32</v>
      </c>
      <c r="D37" t="s">
        <v>163</v>
      </c>
      <c r="E37">
        <v>20</v>
      </c>
      <c r="F37">
        <v>35</v>
      </c>
      <c r="G37" t="s">
        <v>49</v>
      </c>
      <c r="H37" t="s">
        <v>68</v>
      </c>
      <c r="I37">
        <v>2.7</v>
      </c>
      <c r="J37">
        <v>5.5</v>
      </c>
      <c r="K37">
        <v>460000</v>
      </c>
      <c r="L37">
        <v>0.42</v>
      </c>
      <c r="M37">
        <v>-66</v>
      </c>
      <c r="N37" t="s">
        <v>89</v>
      </c>
    </row>
    <row r="38" spans="1:14">
      <c r="A38" s="8" t="str">
        <f>HYPERLINK("http://www.analog.com/zh/ad5227#details", "AD5227")</f>
        <v>AD5227</v>
      </c>
      <c r="B38">
        <v>1</v>
      </c>
      <c r="C38">
        <v>64</v>
      </c>
      <c r="D38" t="s">
        <v>163</v>
      </c>
      <c r="E38">
        <v>20</v>
      </c>
      <c r="F38">
        <v>35</v>
      </c>
      <c r="G38" t="s">
        <v>54</v>
      </c>
      <c r="H38" t="s">
        <v>68</v>
      </c>
      <c r="I38">
        <v>2.7</v>
      </c>
      <c r="J38">
        <v>5.5</v>
      </c>
      <c r="K38">
        <v>460000</v>
      </c>
      <c r="L38">
        <v>0.45</v>
      </c>
      <c r="M38">
        <v>-66</v>
      </c>
      <c r="N38" t="s">
        <v>89</v>
      </c>
    </row>
    <row r="39" spans="1:14">
      <c r="A39" s="8" t="str">
        <f>HYPERLINK("http://www.analog.com/zh/ad5171#details", "AD5171")</f>
        <v>AD5171</v>
      </c>
      <c r="B39">
        <v>1</v>
      </c>
      <c r="C39">
        <v>64</v>
      </c>
      <c r="D39" t="s">
        <v>164</v>
      </c>
      <c r="E39">
        <v>30</v>
      </c>
      <c r="F39">
        <v>35</v>
      </c>
      <c r="G39" t="s">
        <v>29</v>
      </c>
      <c r="H39" t="s">
        <v>91</v>
      </c>
      <c r="I39">
        <v>2.7</v>
      </c>
      <c r="J39">
        <v>5.5</v>
      </c>
      <c r="K39">
        <v>1500000</v>
      </c>
      <c r="L39">
        <v>0.74</v>
      </c>
      <c r="M39">
        <v>-66</v>
      </c>
      <c r="N39" t="s">
        <v>94</v>
      </c>
    </row>
    <row r="40" spans="1:14">
      <c r="A40" s="8" t="str">
        <f>HYPERLINK("http://www.analog.com/zh/ad5165#details", "AD5165")</f>
        <v>AD5165</v>
      </c>
      <c r="B40">
        <v>1</v>
      </c>
      <c r="C40">
        <v>256</v>
      </c>
      <c r="D40" t="s">
        <v>95</v>
      </c>
      <c r="E40">
        <v>20</v>
      </c>
      <c r="F40">
        <v>35</v>
      </c>
      <c r="G40" t="s">
        <v>62</v>
      </c>
      <c r="H40" t="s">
        <v>68</v>
      </c>
      <c r="I40">
        <v>2.7</v>
      </c>
      <c r="J40">
        <v>5.5</v>
      </c>
      <c r="K40">
        <v>55000</v>
      </c>
      <c r="L40">
        <v>0.73</v>
      </c>
      <c r="M40">
        <v>-66</v>
      </c>
      <c r="N40" t="s">
        <v>89</v>
      </c>
    </row>
    <row r="41" spans="1:14">
      <c r="A41" s="8" t="str">
        <f>HYPERLINK("http://www.analog.com/zh/ad5248#details", "AD5248")</f>
        <v>AD5248</v>
      </c>
      <c r="B41">
        <v>2</v>
      </c>
      <c r="C41">
        <v>256</v>
      </c>
      <c r="D41" t="s">
        <v>166</v>
      </c>
      <c r="E41">
        <v>20</v>
      </c>
      <c r="F41">
        <v>35</v>
      </c>
      <c r="G41" t="s">
        <v>29</v>
      </c>
      <c r="H41" t="s">
        <v>68</v>
      </c>
      <c r="I41">
        <v>2.7</v>
      </c>
      <c r="J41">
        <v>5.5</v>
      </c>
      <c r="K41">
        <v>4800000</v>
      </c>
      <c r="L41">
        <v>1.03</v>
      </c>
      <c r="M41">
        <v>-60</v>
      </c>
      <c r="N41" t="s">
        <v>77</v>
      </c>
    </row>
    <row r="42" spans="1:14">
      <c r="A42" s="8" t="str">
        <f>HYPERLINK("http://www.analog.com/zh/ad5243#details", "AD5243")</f>
        <v>AD5243</v>
      </c>
      <c r="B42">
        <v>2</v>
      </c>
      <c r="C42">
        <v>256</v>
      </c>
      <c r="D42" t="s">
        <v>166</v>
      </c>
      <c r="E42">
        <v>20</v>
      </c>
      <c r="F42">
        <v>35</v>
      </c>
      <c r="G42" t="s">
        <v>29</v>
      </c>
      <c r="H42" t="s">
        <v>68</v>
      </c>
      <c r="I42">
        <v>2.7</v>
      </c>
      <c r="J42">
        <v>5.5</v>
      </c>
      <c r="K42">
        <v>4800000</v>
      </c>
      <c r="L42">
        <v>1.03</v>
      </c>
      <c r="M42">
        <v>-60</v>
      </c>
      <c r="N42" t="s">
        <v>77</v>
      </c>
    </row>
    <row r="43" spans="1:14">
      <c r="A43" s="8" t="str">
        <f>HYPERLINK("http://www.analog.com/zh/ad5170#details", "AD5170")</f>
        <v>AD5170</v>
      </c>
      <c r="B43">
        <v>1</v>
      </c>
      <c r="C43">
        <v>256</v>
      </c>
      <c r="D43" t="s">
        <v>166</v>
      </c>
      <c r="E43">
        <v>20</v>
      </c>
      <c r="F43">
        <v>35</v>
      </c>
      <c r="G43" t="s">
        <v>29</v>
      </c>
      <c r="H43" t="s">
        <v>91</v>
      </c>
      <c r="I43">
        <v>2.7</v>
      </c>
      <c r="J43">
        <v>5.5</v>
      </c>
      <c r="K43">
        <v>4800000</v>
      </c>
      <c r="L43">
        <v>1.26</v>
      </c>
      <c r="M43">
        <v>-60</v>
      </c>
      <c r="N43" t="s">
        <v>102</v>
      </c>
    </row>
    <row r="44" spans="1:14">
      <c r="A44" s="8" t="str">
        <f>HYPERLINK("http://www.analog.com/zh/ad5247#details", "AD5247")</f>
        <v>AD5247</v>
      </c>
      <c r="B44">
        <v>1</v>
      </c>
      <c r="C44">
        <v>128</v>
      </c>
      <c r="D44" t="s">
        <v>164</v>
      </c>
      <c r="E44">
        <v>20</v>
      </c>
      <c r="F44">
        <v>45</v>
      </c>
      <c r="G44" t="s">
        <v>29</v>
      </c>
      <c r="H44" t="s">
        <v>68</v>
      </c>
      <c r="I44">
        <v>2.7</v>
      </c>
      <c r="J44">
        <v>5.5</v>
      </c>
      <c r="K44">
        <v>1200000</v>
      </c>
      <c r="L44">
        <v>0.46</v>
      </c>
      <c r="M44">
        <v>-66</v>
      </c>
      <c r="N44" t="s">
        <v>105</v>
      </c>
    </row>
    <row r="45" spans="1:14">
      <c r="A45" s="8" t="str">
        <f>HYPERLINK("http://www.analog.com/zh/ad5246#details", "AD5246")</f>
        <v>AD5246</v>
      </c>
      <c r="B45">
        <v>1</v>
      </c>
      <c r="C45">
        <v>128</v>
      </c>
      <c r="D45" t="s">
        <v>164</v>
      </c>
      <c r="E45">
        <v>20</v>
      </c>
      <c r="F45">
        <v>45</v>
      </c>
      <c r="G45" t="s">
        <v>29</v>
      </c>
      <c r="H45" t="s">
        <v>68</v>
      </c>
      <c r="I45">
        <v>2.7</v>
      </c>
      <c r="J45">
        <v>5.5</v>
      </c>
      <c r="K45">
        <v>1200000</v>
      </c>
      <c r="L45">
        <v>0.46</v>
      </c>
      <c r="M45">
        <v>-66</v>
      </c>
      <c r="N45" t="s">
        <v>105</v>
      </c>
    </row>
    <row r="46" spans="1:14">
      <c r="A46" s="8" t="str">
        <f>HYPERLINK("http://www.analog.com/zh/ad5173#details", "AD5173")</f>
        <v>AD5173</v>
      </c>
      <c r="B46">
        <v>2</v>
      </c>
      <c r="C46">
        <v>256</v>
      </c>
      <c r="D46" t="s">
        <v>166</v>
      </c>
      <c r="E46">
        <v>20</v>
      </c>
      <c r="F46">
        <v>35</v>
      </c>
      <c r="G46" t="s">
        <v>29</v>
      </c>
      <c r="H46" t="s">
        <v>91</v>
      </c>
      <c r="I46">
        <v>2.7</v>
      </c>
      <c r="J46">
        <v>5.5</v>
      </c>
      <c r="K46">
        <v>4800000</v>
      </c>
      <c r="L46">
        <v>1.36</v>
      </c>
      <c r="M46">
        <v>-60</v>
      </c>
      <c r="N46" t="s">
        <v>77</v>
      </c>
    </row>
    <row r="47" spans="1:14">
      <c r="A47" s="8" t="str">
        <f>HYPERLINK("http://www.analog.com/zh/ad5172#details", "AD5172")</f>
        <v>AD5172</v>
      </c>
      <c r="B47">
        <v>2</v>
      </c>
      <c r="C47">
        <v>256</v>
      </c>
      <c r="D47" t="s">
        <v>166</v>
      </c>
      <c r="E47">
        <v>20</v>
      </c>
      <c r="F47">
        <v>35</v>
      </c>
      <c r="G47" t="s">
        <v>29</v>
      </c>
      <c r="H47" t="s">
        <v>91</v>
      </c>
      <c r="I47">
        <v>2.7</v>
      </c>
      <c r="J47">
        <v>5.5</v>
      </c>
      <c r="K47">
        <v>4800000</v>
      </c>
      <c r="L47">
        <v>1.36</v>
      </c>
      <c r="M47">
        <v>-60</v>
      </c>
      <c r="N47" t="s">
        <v>77</v>
      </c>
    </row>
    <row r="48" spans="1:14">
      <c r="A48" s="8" t="str">
        <f>HYPERLINK("http://www.analog.com/zh/ad5162#details", "AD5162")</f>
        <v>AD5162</v>
      </c>
      <c r="B48">
        <v>2</v>
      </c>
      <c r="C48">
        <v>256</v>
      </c>
      <c r="D48" t="s">
        <v>166</v>
      </c>
      <c r="E48">
        <v>20</v>
      </c>
      <c r="F48">
        <v>35</v>
      </c>
      <c r="G48" t="s">
        <v>62</v>
      </c>
      <c r="H48" t="s">
        <v>68</v>
      </c>
      <c r="I48">
        <v>2.7</v>
      </c>
      <c r="J48">
        <v>5.5</v>
      </c>
      <c r="K48">
        <v>4800000</v>
      </c>
      <c r="L48">
        <v>1.03</v>
      </c>
      <c r="M48">
        <v>-60</v>
      </c>
      <c r="N48" t="s">
        <v>77</v>
      </c>
    </row>
    <row r="49" spans="1:14">
      <c r="A49" s="8" t="str">
        <f>HYPERLINK("http://www.analog.com/zh/ad5263#details", "AD5263")</f>
        <v>AD5263</v>
      </c>
      <c r="B49">
        <v>4</v>
      </c>
      <c r="C49">
        <v>256</v>
      </c>
      <c r="D49" t="s">
        <v>167</v>
      </c>
      <c r="E49">
        <v>30</v>
      </c>
      <c r="F49">
        <v>30</v>
      </c>
      <c r="G49" t="s">
        <v>158</v>
      </c>
      <c r="H49" t="s">
        <v>68</v>
      </c>
      <c r="I49">
        <v>5</v>
      </c>
      <c r="J49">
        <v>15</v>
      </c>
      <c r="K49">
        <v>300000</v>
      </c>
      <c r="L49">
        <v>3.12</v>
      </c>
      <c r="M49">
        <v>-66</v>
      </c>
      <c r="N49" t="s">
        <v>109</v>
      </c>
    </row>
    <row r="50" spans="1:14">
      <c r="A50" s="8" t="str">
        <f>HYPERLINK("http://www.analog.com/zh/ad5245#details", "AD5245")</f>
        <v>AD5245</v>
      </c>
      <c r="B50">
        <v>1</v>
      </c>
      <c r="C50">
        <v>256</v>
      </c>
      <c r="D50" t="s">
        <v>164</v>
      </c>
      <c r="E50">
        <v>30</v>
      </c>
      <c r="F50">
        <v>45</v>
      </c>
      <c r="G50" t="s">
        <v>29</v>
      </c>
      <c r="H50" t="s">
        <v>68</v>
      </c>
      <c r="I50">
        <v>2.7</v>
      </c>
      <c r="J50">
        <v>5.5</v>
      </c>
      <c r="K50">
        <v>1200000</v>
      </c>
      <c r="L50">
        <v>0.66</v>
      </c>
      <c r="M50">
        <v>-60</v>
      </c>
      <c r="N50" t="s">
        <v>94</v>
      </c>
    </row>
    <row r="51" spans="1:14">
      <c r="A51" s="8" t="str">
        <f>HYPERLINK("http://www.analog.com/zh/ad5161#details", "AD5161")</f>
        <v>AD5161</v>
      </c>
      <c r="B51">
        <v>1</v>
      </c>
      <c r="C51">
        <v>256</v>
      </c>
      <c r="D51" t="s">
        <v>164</v>
      </c>
      <c r="E51">
        <v>30</v>
      </c>
      <c r="F51">
        <v>45</v>
      </c>
      <c r="G51" t="s">
        <v>158</v>
      </c>
      <c r="H51" t="s">
        <v>68</v>
      </c>
      <c r="I51">
        <v>2.7</v>
      </c>
      <c r="J51">
        <v>5.5</v>
      </c>
      <c r="K51">
        <v>1200000</v>
      </c>
      <c r="L51">
        <v>0.67</v>
      </c>
      <c r="M51">
        <v>-66</v>
      </c>
      <c r="N51" t="s">
        <v>77</v>
      </c>
    </row>
    <row r="52" spans="1:14">
      <c r="A52" s="8" t="str">
        <f>HYPERLINK("http://www.analog.com/zh/ad5160#details", "AD5160")</f>
        <v>AD5160</v>
      </c>
      <c r="B52">
        <v>1</v>
      </c>
      <c r="C52">
        <v>256</v>
      </c>
      <c r="D52" t="s">
        <v>164</v>
      </c>
      <c r="E52">
        <v>15</v>
      </c>
      <c r="F52">
        <v>45</v>
      </c>
      <c r="G52" t="s">
        <v>62</v>
      </c>
      <c r="H52" t="s">
        <v>68</v>
      </c>
      <c r="I52">
        <v>2.7</v>
      </c>
      <c r="J52">
        <v>5.5</v>
      </c>
      <c r="K52">
        <v>1200000</v>
      </c>
      <c r="L52">
        <v>0.66</v>
      </c>
      <c r="M52">
        <v>-66</v>
      </c>
      <c r="N52" t="s">
        <v>94</v>
      </c>
    </row>
    <row r="53" spans="1:14">
      <c r="A53" s="8" t="str">
        <f>HYPERLINK("http://www.analog.com/zh/ad5282#details", "AD5282")</f>
        <v>AD5282</v>
      </c>
      <c r="B53">
        <v>2</v>
      </c>
      <c r="C53">
        <v>256</v>
      </c>
      <c r="D53" t="s">
        <v>167</v>
      </c>
      <c r="E53">
        <v>30</v>
      </c>
      <c r="F53">
        <v>30</v>
      </c>
      <c r="G53" t="s">
        <v>29</v>
      </c>
      <c r="H53" t="s">
        <v>68</v>
      </c>
      <c r="I53">
        <v>5</v>
      </c>
      <c r="J53">
        <v>15</v>
      </c>
      <c r="K53">
        <v>310000</v>
      </c>
      <c r="L53">
        <v>2.0699999999999998</v>
      </c>
      <c r="M53">
        <v>-77</v>
      </c>
      <c r="N53" t="s">
        <v>112</v>
      </c>
    </row>
    <row r="54" spans="1:14">
      <c r="A54" s="8" t="str">
        <f>HYPERLINK("http://www.analog.com/zh/ad5280#details", "AD5280")</f>
        <v>AD5280</v>
      </c>
      <c r="B54">
        <v>1</v>
      </c>
      <c r="C54">
        <v>256</v>
      </c>
      <c r="D54" t="s">
        <v>167</v>
      </c>
      <c r="E54">
        <v>30</v>
      </c>
      <c r="F54">
        <v>30</v>
      </c>
      <c r="G54" t="s">
        <v>29</v>
      </c>
      <c r="H54" t="s">
        <v>68</v>
      </c>
      <c r="I54">
        <v>5</v>
      </c>
      <c r="J54">
        <v>15</v>
      </c>
      <c r="K54">
        <v>310000</v>
      </c>
      <c r="L54">
        <v>1.89</v>
      </c>
      <c r="M54">
        <v>-77</v>
      </c>
      <c r="N54" t="s">
        <v>71</v>
      </c>
    </row>
    <row r="55" spans="1:14">
      <c r="A55" s="8" t="str">
        <f>HYPERLINK("http://www.analog.com/zh/ad5273#details", "AD5273")</f>
        <v>AD5273</v>
      </c>
      <c r="B55">
        <v>1</v>
      </c>
      <c r="C55">
        <v>64</v>
      </c>
      <c r="D55" t="s">
        <v>165</v>
      </c>
      <c r="E55">
        <v>30</v>
      </c>
      <c r="F55">
        <v>300</v>
      </c>
      <c r="G55" t="s">
        <v>29</v>
      </c>
      <c r="H55" t="s">
        <v>91</v>
      </c>
      <c r="I55">
        <v>2.7</v>
      </c>
      <c r="J55">
        <v>5.5</v>
      </c>
      <c r="K55">
        <v>6000000</v>
      </c>
      <c r="L55">
        <v>0.71</v>
      </c>
      <c r="M55">
        <v>-66</v>
      </c>
      <c r="N55" t="s">
        <v>94</v>
      </c>
    </row>
    <row r="56" spans="1:14">
      <c r="A56" s="8" t="str">
        <f>HYPERLINK("http://www.analog.com/zh/ad5235#details", "AD5235")</f>
        <v>AD5235</v>
      </c>
      <c r="B56">
        <v>2</v>
      </c>
      <c r="C56">
        <v>1024</v>
      </c>
      <c r="D56" t="s">
        <v>168</v>
      </c>
      <c r="E56">
        <v>8</v>
      </c>
      <c r="F56">
        <v>35</v>
      </c>
      <c r="G56" t="s">
        <v>62</v>
      </c>
      <c r="H56" t="s">
        <v>30</v>
      </c>
      <c r="I56">
        <v>2.7</v>
      </c>
      <c r="J56">
        <v>5.5</v>
      </c>
      <c r="K56">
        <v>35000</v>
      </c>
      <c r="L56">
        <v>4.42</v>
      </c>
      <c r="M56">
        <v>-70</v>
      </c>
      <c r="N56" t="s">
        <v>112</v>
      </c>
    </row>
    <row r="57" spans="1:14">
      <c r="A57" s="8" t="str">
        <f>HYPERLINK("http://www.analog.com/zh/ad5262#details", "AD5262")</f>
        <v>AD5262</v>
      </c>
      <c r="B57">
        <v>2</v>
      </c>
      <c r="C57">
        <v>256</v>
      </c>
      <c r="D57" t="s">
        <v>167</v>
      </c>
      <c r="E57">
        <v>30</v>
      </c>
      <c r="F57">
        <v>35</v>
      </c>
      <c r="G57" t="s">
        <v>62</v>
      </c>
      <c r="H57" t="s">
        <v>68</v>
      </c>
      <c r="I57">
        <v>5</v>
      </c>
      <c r="J57">
        <v>15</v>
      </c>
      <c r="K57">
        <v>310000</v>
      </c>
      <c r="L57">
        <v>2.0699999999999998</v>
      </c>
      <c r="M57">
        <v>-77</v>
      </c>
      <c r="N57" t="s">
        <v>112</v>
      </c>
    </row>
    <row r="58" spans="1:14">
      <c r="A58" s="8" t="str">
        <f>HYPERLINK("http://www.analog.com/zh/ad5260#details", "AD5260")</f>
        <v>AD5260</v>
      </c>
      <c r="B58">
        <v>1</v>
      </c>
      <c r="C58">
        <v>256</v>
      </c>
      <c r="D58" t="s">
        <v>167</v>
      </c>
      <c r="E58">
        <v>30</v>
      </c>
      <c r="F58">
        <v>35</v>
      </c>
      <c r="G58" t="s">
        <v>62</v>
      </c>
      <c r="H58" t="s">
        <v>68</v>
      </c>
      <c r="I58">
        <v>5</v>
      </c>
      <c r="J58">
        <v>15</v>
      </c>
      <c r="K58">
        <v>310000</v>
      </c>
      <c r="L58">
        <v>1.89</v>
      </c>
      <c r="M58">
        <v>-77</v>
      </c>
      <c r="N58" t="s">
        <v>71</v>
      </c>
    </row>
    <row r="59" spans="1:14">
      <c r="A59" s="8" t="str">
        <f>HYPERLINK("http://www.analog.com/zh/ad5233#details", "AD5233")</f>
        <v>AD5233</v>
      </c>
      <c r="B59">
        <v>4</v>
      </c>
      <c r="C59">
        <v>64</v>
      </c>
      <c r="D59" t="s">
        <v>163</v>
      </c>
      <c r="E59">
        <v>30</v>
      </c>
      <c r="F59">
        <v>600</v>
      </c>
      <c r="G59" t="s">
        <v>62</v>
      </c>
      <c r="H59" t="s">
        <v>30</v>
      </c>
      <c r="I59">
        <v>2.7</v>
      </c>
      <c r="J59">
        <v>5.5</v>
      </c>
      <c r="K59">
        <v>630000</v>
      </c>
      <c r="L59">
        <v>3.14</v>
      </c>
      <c r="M59">
        <v>-76</v>
      </c>
      <c r="N59" t="s">
        <v>109</v>
      </c>
    </row>
    <row r="60" spans="1:14">
      <c r="A60" s="8" t="str">
        <f>HYPERLINK("http://www.analog.com/zh/ad5232#details", "AD5232")</f>
        <v>AD5232</v>
      </c>
      <c r="B60">
        <v>2</v>
      </c>
      <c r="C60">
        <v>256</v>
      </c>
      <c r="D60" t="s">
        <v>163</v>
      </c>
      <c r="E60">
        <v>30</v>
      </c>
      <c r="F60">
        <v>600</v>
      </c>
      <c r="G60" t="s">
        <v>62</v>
      </c>
      <c r="H60" t="s">
        <v>30</v>
      </c>
      <c r="I60">
        <v>2.7</v>
      </c>
      <c r="J60">
        <v>5.5</v>
      </c>
      <c r="K60">
        <v>500000</v>
      </c>
      <c r="L60">
        <v>2.78</v>
      </c>
      <c r="M60">
        <v>-73</v>
      </c>
      <c r="N60" t="s">
        <v>112</v>
      </c>
    </row>
    <row r="61" spans="1:14">
      <c r="A61" s="8" t="str">
        <f>HYPERLINK("http://www.analog.com/zh/ad5231#details", "AD5231")</f>
        <v>AD5231</v>
      </c>
      <c r="B61">
        <v>1</v>
      </c>
      <c r="C61">
        <v>1024</v>
      </c>
      <c r="D61" t="s">
        <v>163</v>
      </c>
      <c r="E61">
        <v>30</v>
      </c>
      <c r="F61">
        <v>600</v>
      </c>
      <c r="G61" t="s">
        <v>62</v>
      </c>
      <c r="H61" t="s">
        <v>30</v>
      </c>
      <c r="I61">
        <v>2.7</v>
      </c>
      <c r="J61">
        <v>5.5</v>
      </c>
      <c r="K61">
        <v>370000</v>
      </c>
      <c r="L61">
        <v>2.0299999999999998</v>
      </c>
      <c r="M61">
        <v>-66</v>
      </c>
      <c r="N61" t="s">
        <v>112</v>
      </c>
    </row>
    <row r="62" spans="1:14">
      <c r="A62" s="8" t="str">
        <f>HYPERLINK("http://www.analog.com/zh/adn2850#details", "ADN2850")</f>
        <v>ADN2850</v>
      </c>
      <c r="B62">
        <v>2</v>
      </c>
      <c r="C62">
        <v>1024</v>
      </c>
      <c r="D62" t="s">
        <v>168</v>
      </c>
      <c r="E62">
        <v>8</v>
      </c>
      <c r="F62">
        <v>35</v>
      </c>
      <c r="G62" t="s">
        <v>62</v>
      </c>
      <c r="H62" t="s">
        <v>30</v>
      </c>
      <c r="I62">
        <v>2.7</v>
      </c>
      <c r="J62">
        <v>5.5</v>
      </c>
      <c r="K62">
        <v>35000</v>
      </c>
      <c r="L62">
        <v>4.42</v>
      </c>
      <c r="M62">
        <v>-70</v>
      </c>
      <c r="N62" t="s">
        <v>125</v>
      </c>
    </row>
    <row r="63" spans="1:14">
      <c r="A63" s="8" t="str">
        <f>HYPERLINK("http://www.analog.com/zh/ad5207#details", "AD5207")</f>
        <v>AD5207</v>
      </c>
      <c r="B63">
        <v>2</v>
      </c>
      <c r="C63">
        <v>256</v>
      </c>
      <c r="D63" t="s">
        <v>163</v>
      </c>
      <c r="E63">
        <v>30</v>
      </c>
      <c r="F63">
        <v>500</v>
      </c>
      <c r="G63" t="s">
        <v>62</v>
      </c>
      <c r="H63" t="s">
        <v>68</v>
      </c>
      <c r="I63">
        <v>2.7</v>
      </c>
      <c r="J63">
        <v>5.5</v>
      </c>
      <c r="K63">
        <v>600000</v>
      </c>
      <c r="L63">
        <v>1.0900000000000001</v>
      </c>
      <c r="M63">
        <v>-90</v>
      </c>
      <c r="N63" t="s">
        <v>71</v>
      </c>
    </row>
    <row r="64" spans="1:14">
      <c r="A64" s="8" t="str">
        <f>HYPERLINK("http://www.analog.com/zh/ad5242#details", "AD5242")</f>
        <v>AD5242</v>
      </c>
      <c r="B64">
        <v>2</v>
      </c>
      <c r="C64">
        <v>256</v>
      </c>
      <c r="D64" t="s">
        <v>169</v>
      </c>
      <c r="E64">
        <v>30</v>
      </c>
      <c r="F64">
        <v>30</v>
      </c>
      <c r="G64" t="s">
        <v>29</v>
      </c>
      <c r="H64" t="s">
        <v>68</v>
      </c>
      <c r="I64">
        <v>2.7</v>
      </c>
      <c r="J64">
        <v>5.5</v>
      </c>
      <c r="K64">
        <v>650000</v>
      </c>
      <c r="L64">
        <v>1.31</v>
      </c>
      <c r="M64">
        <v>-86</v>
      </c>
      <c r="N64" t="s">
        <v>131</v>
      </c>
    </row>
    <row r="65" spans="1:14">
      <c r="A65" s="8" t="str">
        <f>HYPERLINK("http://www.analog.com/zh/ad5241#details", "AD5241")</f>
        <v>AD5241</v>
      </c>
      <c r="B65">
        <v>1</v>
      </c>
      <c r="C65">
        <v>256</v>
      </c>
      <c r="D65" t="s">
        <v>169</v>
      </c>
      <c r="E65">
        <v>30</v>
      </c>
      <c r="F65">
        <v>30</v>
      </c>
      <c r="G65" t="s">
        <v>29</v>
      </c>
      <c r="H65" t="s">
        <v>68</v>
      </c>
      <c r="I65">
        <v>2.7</v>
      </c>
      <c r="J65">
        <v>5.5</v>
      </c>
      <c r="K65">
        <v>650000</v>
      </c>
      <c r="L65">
        <v>0.96</v>
      </c>
      <c r="M65">
        <v>-86</v>
      </c>
      <c r="N65" t="s">
        <v>133</v>
      </c>
    </row>
    <row r="66" spans="1:14">
      <c r="A66" s="8" t="str">
        <f>HYPERLINK("http://www.analog.com/zh/ad5201#details", "AD5201")</f>
        <v>AD5201</v>
      </c>
      <c r="B66">
        <v>1</v>
      </c>
      <c r="C66">
        <v>33</v>
      </c>
      <c r="D66" t="s">
        <v>170</v>
      </c>
      <c r="E66">
        <v>30</v>
      </c>
      <c r="F66">
        <v>500</v>
      </c>
      <c r="G66" t="s">
        <v>62</v>
      </c>
      <c r="H66" t="s">
        <v>68</v>
      </c>
      <c r="I66">
        <v>2.7</v>
      </c>
      <c r="J66">
        <v>5.5</v>
      </c>
      <c r="K66">
        <v>600000</v>
      </c>
      <c r="L66">
        <v>0.63</v>
      </c>
      <c r="M66">
        <v>-90</v>
      </c>
      <c r="N66" t="s">
        <v>77</v>
      </c>
    </row>
    <row r="67" spans="1:14">
      <c r="A67" s="8" t="str">
        <f>HYPERLINK("http://www.analog.com/zh/ad5200#details", "AD5200")</f>
        <v>AD5200</v>
      </c>
      <c r="B67">
        <v>1</v>
      </c>
      <c r="C67">
        <v>256</v>
      </c>
      <c r="D67" t="s">
        <v>170</v>
      </c>
      <c r="E67">
        <v>30</v>
      </c>
      <c r="F67">
        <v>500</v>
      </c>
      <c r="G67" t="s">
        <v>62</v>
      </c>
      <c r="H67" t="s">
        <v>68</v>
      </c>
      <c r="I67">
        <v>2.7</v>
      </c>
      <c r="J67">
        <v>5.5</v>
      </c>
      <c r="K67">
        <v>600000</v>
      </c>
      <c r="L67">
        <v>1.1200000000000001</v>
      </c>
      <c r="M67">
        <v>-90</v>
      </c>
      <c r="N67" t="s">
        <v>77</v>
      </c>
    </row>
    <row r="68" spans="1:14">
      <c r="A68" s="8" t="str">
        <f>HYPERLINK("http://www.analog.com/zh/ad5222#details", "AD5222")</f>
        <v>AD5222</v>
      </c>
      <c r="B68">
        <v>2</v>
      </c>
      <c r="C68">
        <v>128</v>
      </c>
      <c r="D68" t="s">
        <v>171</v>
      </c>
      <c r="E68">
        <v>30</v>
      </c>
      <c r="F68">
        <v>35</v>
      </c>
      <c r="G68" t="s">
        <v>54</v>
      </c>
      <c r="H68" t="s">
        <v>68</v>
      </c>
      <c r="I68">
        <v>2.7</v>
      </c>
      <c r="J68">
        <v>5.5</v>
      </c>
      <c r="K68">
        <v>1000000</v>
      </c>
      <c r="L68">
        <v>1.08</v>
      </c>
      <c r="M68">
        <v>-85</v>
      </c>
      <c r="N68" t="s">
        <v>133</v>
      </c>
    </row>
    <row r="69" spans="1:14">
      <c r="A69" s="8" t="str">
        <f>HYPERLINK("http://www.analog.com/zh/ad5206#details", "AD5206")</f>
        <v>AD5206</v>
      </c>
      <c r="B69">
        <v>6</v>
      </c>
      <c r="C69">
        <v>256</v>
      </c>
      <c r="D69" t="s">
        <v>163</v>
      </c>
      <c r="E69">
        <v>30</v>
      </c>
      <c r="F69">
        <v>700</v>
      </c>
      <c r="G69" t="s">
        <v>62</v>
      </c>
      <c r="H69" t="s">
        <v>68</v>
      </c>
      <c r="I69">
        <v>2.7</v>
      </c>
      <c r="J69">
        <v>5.5</v>
      </c>
      <c r="K69">
        <v>721000</v>
      </c>
      <c r="L69">
        <v>2.13</v>
      </c>
      <c r="M69">
        <v>-86</v>
      </c>
      <c r="N69" t="s">
        <v>142</v>
      </c>
    </row>
    <row r="70" spans="1:14">
      <c r="A70" s="8" t="str">
        <f>HYPERLINK("http://www.analog.com/zh/ad5204#details", "AD5204")</f>
        <v>AD5204</v>
      </c>
      <c r="B70">
        <v>4</v>
      </c>
      <c r="C70">
        <v>256</v>
      </c>
      <c r="D70" t="s">
        <v>163</v>
      </c>
      <c r="E70">
        <v>30</v>
      </c>
      <c r="F70">
        <v>700</v>
      </c>
      <c r="G70" t="s">
        <v>62</v>
      </c>
      <c r="H70" t="s">
        <v>68</v>
      </c>
      <c r="I70">
        <v>2.7</v>
      </c>
      <c r="J70">
        <v>5.5</v>
      </c>
      <c r="K70">
        <v>721000</v>
      </c>
      <c r="L70">
        <v>1.67</v>
      </c>
      <c r="M70">
        <v>-86</v>
      </c>
      <c r="N70" t="s">
        <v>144</v>
      </c>
    </row>
    <row r="71" spans="1:14">
      <c r="A71" s="8" t="str">
        <f>HYPERLINK("http://www.analog.com/zh/ad5220#details", "AD5220")</f>
        <v>AD5220</v>
      </c>
      <c r="B71">
        <v>1</v>
      </c>
      <c r="C71">
        <v>128</v>
      </c>
      <c r="D71" t="s">
        <v>163</v>
      </c>
      <c r="E71">
        <v>30</v>
      </c>
      <c r="F71">
        <v>800</v>
      </c>
      <c r="G71" t="s">
        <v>54</v>
      </c>
      <c r="H71" t="s">
        <v>68</v>
      </c>
      <c r="I71">
        <v>2.7</v>
      </c>
      <c r="J71">
        <v>5.5</v>
      </c>
      <c r="K71">
        <v>650000</v>
      </c>
      <c r="L71">
        <v>1.21</v>
      </c>
      <c r="M71">
        <v>-93</v>
      </c>
      <c r="N71" t="s">
        <v>146</v>
      </c>
    </row>
    <row r="72" spans="1:14">
      <c r="A72" s="8" t="str">
        <f>HYPERLINK("http://www.analog.com/zh/ad5203#details", "AD5203")</f>
        <v>AD5203</v>
      </c>
      <c r="B72">
        <v>4</v>
      </c>
      <c r="C72">
        <v>64</v>
      </c>
      <c r="D72" t="s">
        <v>157</v>
      </c>
      <c r="E72">
        <v>30</v>
      </c>
      <c r="F72">
        <v>700</v>
      </c>
      <c r="G72" t="s">
        <v>62</v>
      </c>
      <c r="H72" t="s">
        <v>68</v>
      </c>
      <c r="I72">
        <v>2.7</v>
      </c>
      <c r="J72">
        <v>5.5</v>
      </c>
      <c r="K72">
        <v>600000</v>
      </c>
      <c r="L72">
        <v>1.97</v>
      </c>
      <c r="M72">
        <v>-90</v>
      </c>
      <c r="N72" t="s">
        <v>148</v>
      </c>
    </row>
    <row r="73" spans="1:14">
      <c r="A73" s="8" t="str">
        <f>HYPERLINK("http://www.analog.com/zh/ad7376#details", "AD7376")</f>
        <v>AD7376</v>
      </c>
      <c r="B73">
        <v>1</v>
      </c>
      <c r="C73">
        <v>128</v>
      </c>
      <c r="D73" t="s">
        <v>163</v>
      </c>
      <c r="E73">
        <v>30</v>
      </c>
      <c r="F73">
        <v>300</v>
      </c>
      <c r="G73" t="s">
        <v>62</v>
      </c>
      <c r="H73" t="s">
        <v>68</v>
      </c>
      <c r="I73">
        <v>5</v>
      </c>
      <c r="J73">
        <v>33</v>
      </c>
      <c r="K73">
        <v>470000</v>
      </c>
      <c r="L73">
        <v>3.84</v>
      </c>
      <c r="M73">
        <v>-93</v>
      </c>
      <c r="N73" t="s">
        <v>150</v>
      </c>
    </row>
    <row r="74" spans="1:14">
      <c r="A74" s="8" t="str">
        <f>HYPERLINK("http://www.analog.com/zh/ad8400#details", "AD8400")</f>
        <v>AD8400</v>
      </c>
      <c r="B74">
        <v>1</v>
      </c>
      <c r="C74">
        <v>256</v>
      </c>
      <c r="D74" t="s">
        <v>165</v>
      </c>
      <c r="E74">
        <v>20</v>
      </c>
      <c r="F74">
        <v>500</v>
      </c>
      <c r="G74" t="s">
        <v>62</v>
      </c>
      <c r="H74" t="s">
        <v>68</v>
      </c>
      <c r="I74">
        <v>2.7</v>
      </c>
      <c r="J74">
        <v>5.5</v>
      </c>
      <c r="K74">
        <v>5000000</v>
      </c>
      <c r="L74">
        <v>1.24</v>
      </c>
      <c r="M74">
        <v>-90</v>
      </c>
      <c r="N74" t="s">
        <v>153</v>
      </c>
    </row>
    <row r="75" spans="1:14">
      <c r="A75" s="8" t="str">
        <f>HYPERLINK("http://www.analog.com/zh/ad8403#details", "AD8403")</f>
        <v>AD8403</v>
      </c>
      <c r="B75">
        <v>4</v>
      </c>
      <c r="C75">
        <v>256</v>
      </c>
      <c r="D75" t="s">
        <v>165</v>
      </c>
      <c r="E75">
        <v>20</v>
      </c>
      <c r="F75">
        <v>500</v>
      </c>
      <c r="G75" t="s">
        <v>62</v>
      </c>
      <c r="H75" t="s">
        <v>68</v>
      </c>
      <c r="I75">
        <v>2.7</v>
      </c>
      <c r="J75">
        <v>5.5</v>
      </c>
      <c r="K75">
        <v>5000000</v>
      </c>
      <c r="L75">
        <v>3.07</v>
      </c>
      <c r="M75">
        <v>-90</v>
      </c>
      <c r="N75" t="s">
        <v>142</v>
      </c>
    </row>
    <row r="76" spans="1:14">
      <c r="A76" s="8" t="str">
        <f>HYPERLINK("http://www.analog.com/zh/ad8402#details", "AD8402")</f>
        <v>AD8402</v>
      </c>
      <c r="B76">
        <v>2</v>
      </c>
      <c r="C76">
        <v>256</v>
      </c>
      <c r="D76" t="s">
        <v>165</v>
      </c>
      <c r="E76">
        <v>20</v>
      </c>
      <c r="F76">
        <v>500</v>
      </c>
      <c r="G76" t="s">
        <v>62</v>
      </c>
      <c r="H76" t="s">
        <v>68</v>
      </c>
      <c r="I76">
        <v>2.7</v>
      </c>
      <c r="J76">
        <v>5.5</v>
      </c>
      <c r="K76">
        <v>5000000</v>
      </c>
      <c r="L76">
        <v>1.85</v>
      </c>
      <c r="M76">
        <v>-90</v>
      </c>
      <c r="N76" t="s">
        <v>156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Web Display</vt:lpstr>
      <vt:lpstr>Raw Data Display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wangdc</cp:lastModifiedBy>
  <dcterms:modified xsi:type="dcterms:W3CDTF">2017-07-22T14:41:22Z</dcterms:modified>
</cp:coreProperties>
</file>