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150" windowWidth="14970" windowHeight="12405" firstSheet="3" activeTab="3"/>
  </bookViews>
  <sheets>
    <sheet name="20" sheetId="2" state="hidden" r:id="rId1"/>
    <sheet name="25" sheetId="3" state="hidden" r:id="rId2"/>
    <sheet name="32" sheetId="4" state="hidden" r:id="rId3"/>
    <sheet name="植筋长度计算" sheetId="5" r:id="rId4"/>
  </sheets>
  <externalReferences>
    <externalReference r:id="rId5"/>
  </externalReferences>
  <definedNames>
    <definedName name="_xlnm.Print_Area" localSheetId="0">'20'!$A$1:$I$34</definedName>
    <definedName name="_xlnm.Print_Area" localSheetId="1">'25'!$A$1:$I$34</definedName>
    <definedName name="_xlnm.Print_Area" localSheetId="2">'32'!$A$1:$I$34</definedName>
    <definedName name="_xlnm.Print_Area" localSheetId="3">植筋长度计算!$A$1:$I$38</definedName>
    <definedName name="γp列表">植筋长度计算!$B$18:$H$18</definedName>
    <definedName name="γs列表">植筋长度计算!#REF!</definedName>
    <definedName name="场地类别">植筋长度计算!$AE$3:$AE$6</definedName>
    <definedName name="端阻比A">'[1]桩基计算书(DGJ08-11-2018)'!$L$46</definedName>
    <definedName name="端阻比列表">植筋长度计算!$B$14:$H$14</definedName>
    <definedName name="混凝土保护层厚度">植筋长度计算!$AF$3:$AF$8</definedName>
    <definedName name="抗震设防烈度">植筋长度计算!$AD$3:$AD$5</definedName>
    <definedName name="砼强度等级">植筋长度计算!$AC$3:$AC$16</definedName>
  </definedNames>
  <calcPr calcId="152511"/>
</workbook>
</file>

<file path=xl/calcChain.xml><?xml version="1.0" encoding="utf-8"?>
<calcChain xmlns="http://schemas.openxmlformats.org/spreadsheetml/2006/main">
  <c r="AB6" i="5" l="1"/>
  <c r="AA6" i="5"/>
  <c r="AB5" i="5"/>
  <c r="AA5" i="5"/>
  <c r="Z6" i="5"/>
  <c r="D16" i="5" s="1"/>
  <c r="Z5" i="5"/>
  <c r="D15" i="5" s="1"/>
  <c r="AD54" i="5"/>
  <c r="AD53" i="5" s="1"/>
  <c r="AE53" i="5" s="1"/>
  <c r="F7" i="5"/>
  <c r="Z4" i="5"/>
  <c r="AA64" i="5" l="1"/>
  <c r="C18" i="5" s="1"/>
  <c r="C11" i="5"/>
  <c r="AD52" i="5"/>
  <c r="AE52" i="5" s="1"/>
  <c r="D28" i="5"/>
  <c r="AE54" i="5" l="1"/>
  <c r="C12" i="5" s="1"/>
  <c r="D3" i="2"/>
  <c r="C4" i="2" l="1"/>
  <c r="D2" i="2" s="1"/>
  <c r="C4" i="5" l="1"/>
  <c r="D3" i="5"/>
  <c r="F36" i="5" s="1"/>
  <c r="E24" i="5" s="1"/>
  <c r="C4" i="4"/>
  <c r="D3" i="4"/>
  <c r="F33" i="4" s="1"/>
  <c r="C4" i="3"/>
  <c r="D3" i="3"/>
  <c r="F33" i="3" s="1"/>
  <c r="F33" i="2"/>
  <c r="D2" i="5" l="1"/>
  <c r="F37" i="5"/>
  <c r="D2" i="4"/>
  <c r="D2" i="3"/>
  <c r="F32" i="4"/>
  <c r="F32" i="3"/>
  <c r="F32" i="2"/>
  <c r="D27" i="5" l="1"/>
  <c r="C31" i="5"/>
  <c r="C32" i="5"/>
</calcChain>
</file>

<file path=xl/sharedStrings.xml><?xml version="1.0" encoding="utf-8"?>
<sst xmlns="http://schemas.openxmlformats.org/spreadsheetml/2006/main" count="314" uniqueCount="140">
  <si>
    <t>箍筋设置情况</t>
    <phoneticPr fontId="1" type="noConversion"/>
  </si>
  <si>
    <t>注：</t>
    <phoneticPr fontId="1" type="noConversion"/>
  </si>
  <si>
    <t>1.</t>
    <phoneticPr fontId="1" type="noConversion"/>
  </si>
  <si>
    <t>2.</t>
  </si>
  <si>
    <r>
      <t>单根钢筋植筋锚固的承载力设计值应符合下列规定</t>
    </r>
    <r>
      <rPr>
        <b/>
        <sz val="16"/>
        <rFont val="Times New Roman"/>
        <family val="1"/>
      </rPr>
      <t>(GB50367)</t>
    </r>
    <r>
      <rPr>
        <b/>
        <sz val="16"/>
        <rFont val="黑体"/>
        <family val="3"/>
        <charset val="134"/>
      </rPr>
      <t>：</t>
    </r>
    <phoneticPr fontId="1" type="noConversion"/>
  </si>
  <si>
    <r>
      <t xml:space="preserve"> L</t>
    </r>
    <r>
      <rPr>
        <vertAlign val="subscript"/>
        <sz val="9"/>
        <rFont val="Times New Roman"/>
        <family val="1"/>
      </rPr>
      <t>d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 xml:space="preserve"> ψ</t>
    </r>
    <r>
      <rPr>
        <vertAlign val="subscript"/>
        <sz val="9"/>
        <rFont val="Times New Roman"/>
        <family val="1"/>
      </rPr>
      <t>N</t>
    </r>
    <r>
      <rPr>
        <sz val="9"/>
        <rFont val="Times New Roman"/>
        <family val="1"/>
      </rPr>
      <t>*ψ</t>
    </r>
    <r>
      <rPr>
        <vertAlign val="subscript"/>
        <sz val="9"/>
        <rFont val="Times New Roman"/>
        <family val="1"/>
      </rPr>
      <t>ae</t>
    </r>
    <r>
      <rPr>
        <sz val="9"/>
        <rFont val="Times New Roman"/>
        <family val="1"/>
      </rPr>
      <t>*L</t>
    </r>
    <r>
      <rPr>
        <vertAlign val="subscript"/>
        <sz val="9"/>
        <rFont val="Times New Roman"/>
        <family val="1"/>
      </rPr>
      <t xml:space="preserve">s 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 xml:space="preserve"> </t>
    </r>
    <phoneticPr fontId="1" type="noConversion"/>
  </si>
  <si>
    <r>
      <t xml:space="preserve"> Ls = 0.2*a</t>
    </r>
    <r>
      <rPr>
        <vertAlign val="subscript"/>
        <sz val="9"/>
        <rFont val="Times New Roman"/>
        <family val="1"/>
      </rPr>
      <t>spt</t>
    </r>
    <r>
      <rPr>
        <sz val="9"/>
        <rFont val="Times New Roman"/>
        <family val="1"/>
      </rPr>
      <t>*d*f</t>
    </r>
    <r>
      <rPr>
        <vertAlign val="subscript"/>
        <sz val="9"/>
        <rFont val="Times New Roman"/>
        <family val="1"/>
      </rPr>
      <t>y</t>
    </r>
    <r>
      <rPr>
        <sz val="9"/>
        <rFont val="Times New Roman"/>
        <family val="1"/>
      </rPr>
      <t>/f</t>
    </r>
    <r>
      <rPr>
        <vertAlign val="subscript"/>
        <sz val="9"/>
        <rFont val="Times New Roman"/>
        <family val="1"/>
      </rPr>
      <t xml:space="preserve">bd </t>
    </r>
    <r>
      <rPr>
        <sz val="9"/>
        <rFont val="宋体"/>
        <family val="3"/>
        <charset val="134"/>
      </rPr>
      <t>＝</t>
    </r>
    <phoneticPr fontId="1" type="noConversion"/>
  </si>
  <si>
    <r>
      <t>ψ</t>
    </r>
    <r>
      <rPr>
        <vertAlign val="subscript"/>
        <sz val="9"/>
        <rFont val="Times New Roman"/>
        <family val="1"/>
      </rPr>
      <t xml:space="preserve">N </t>
    </r>
    <r>
      <rPr>
        <sz val="9"/>
        <rFont val="宋体"/>
        <family val="3"/>
        <charset val="134"/>
      </rPr>
      <t>＝</t>
    </r>
    <phoneticPr fontId="1" type="noConversion"/>
  </si>
  <si>
    <r>
      <t>ψ</t>
    </r>
    <r>
      <rPr>
        <vertAlign val="subscript"/>
        <sz val="9"/>
        <rFont val="Times New Roman"/>
        <family val="1"/>
      </rPr>
      <t xml:space="preserve">br </t>
    </r>
    <r>
      <rPr>
        <sz val="9"/>
        <rFont val="宋体"/>
        <family val="3"/>
        <charset val="134"/>
      </rPr>
      <t>＝</t>
    </r>
    <phoneticPr fontId="1" type="noConversion"/>
  </si>
  <si>
    <r>
      <t>ψ</t>
    </r>
    <r>
      <rPr>
        <vertAlign val="subscript"/>
        <sz val="9"/>
        <rFont val="Times New Roman"/>
        <family val="1"/>
      </rPr>
      <t xml:space="preserve">w </t>
    </r>
    <r>
      <rPr>
        <sz val="9"/>
        <rFont val="宋体"/>
        <family val="3"/>
        <charset val="134"/>
      </rPr>
      <t>＝</t>
    </r>
    <phoneticPr fontId="1" type="noConversion"/>
  </si>
  <si>
    <r>
      <t>ψ</t>
    </r>
    <r>
      <rPr>
        <vertAlign val="subscript"/>
        <sz val="9"/>
        <rFont val="Times New Roman"/>
        <family val="1"/>
      </rPr>
      <t xml:space="preserve">T </t>
    </r>
    <r>
      <rPr>
        <sz val="9"/>
        <rFont val="宋体"/>
        <family val="3"/>
        <charset val="134"/>
      </rPr>
      <t>＝</t>
    </r>
    <phoneticPr fontId="1" type="noConversion"/>
  </si>
  <si>
    <r>
      <t>ψ</t>
    </r>
    <r>
      <rPr>
        <vertAlign val="subscript"/>
        <sz val="9"/>
        <rFont val="Times New Roman"/>
        <family val="1"/>
      </rPr>
      <t xml:space="preserve">ae </t>
    </r>
    <r>
      <rPr>
        <sz val="9"/>
        <rFont val="宋体"/>
        <family val="3"/>
        <charset val="134"/>
      </rPr>
      <t>＝</t>
    </r>
    <phoneticPr fontId="1" type="noConversion"/>
  </si>
  <si>
    <r>
      <t>a</t>
    </r>
    <r>
      <rPr>
        <vertAlign val="subscript"/>
        <sz val="9"/>
        <rFont val="Times New Roman"/>
        <family val="1"/>
      </rPr>
      <t xml:space="preserve">spt </t>
    </r>
    <r>
      <rPr>
        <sz val="9"/>
        <rFont val="宋体"/>
        <family val="3"/>
        <charset val="134"/>
      </rPr>
      <t>＝</t>
    </r>
    <phoneticPr fontId="1" type="noConversion"/>
  </si>
  <si>
    <r>
      <t>f</t>
    </r>
    <r>
      <rPr>
        <vertAlign val="subscript"/>
        <sz val="9"/>
        <rFont val="Times New Roman"/>
        <family val="1"/>
      </rPr>
      <t xml:space="preserve">y </t>
    </r>
    <r>
      <rPr>
        <sz val="9"/>
        <rFont val="宋体"/>
        <family val="3"/>
        <charset val="134"/>
      </rPr>
      <t>＝</t>
    </r>
    <phoneticPr fontId="1" type="noConversion"/>
  </si>
  <si>
    <r>
      <t xml:space="preserve">d </t>
    </r>
    <r>
      <rPr>
        <sz val="9"/>
        <rFont val="宋体"/>
        <family val="3"/>
        <charset val="134"/>
      </rPr>
      <t>＝</t>
    </r>
    <phoneticPr fontId="1" type="noConversion"/>
  </si>
  <si>
    <r>
      <t>植筋钢筋直径，单位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。</t>
    </r>
    <r>
      <rPr>
        <sz val="9"/>
        <rFont val="Times New Roman"/>
        <family val="1"/>
      </rPr>
      <t>(</t>
    </r>
    <r>
      <rPr>
        <sz val="9"/>
        <color indexed="17"/>
        <rFont val="宋体"/>
        <family val="3"/>
        <charset val="134"/>
      </rPr>
      <t>当</t>
    </r>
    <r>
      <rPr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取值</t>
    </r>
    <r>
      <rPr>
        <sz val="9"/>
        <color indexed="17"/>
        <rFont val="Times New Roman"/>
        <family val="1"/>
      </rPr>
      <t>1</t>
    </r>
    <r>
      <rPr>
        <sz val="9"/>
        <color indexed="17"/>
        <rFont val="宋体"/>
        <family val="3"/>
        <charset val="134"/>
      </rPr>
      <t>时，</t>
    </r>
    <r>
      <rPr>
        <sz val="9"/>
        <color indexed="17"/>
        <rFont val="Times New Roman"/>
        <family val="1"/>
      </rPr>
      <t>l</t>
    </r>
    <r>
      <rPr>
        <vertAlign val="subscript"/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项数值表示</t>
    </r>
    <r>
      <rPr>
        <sz val="9"/>
        <color indexed="17"/>
        <rFont val="Times New Roman"/>
        <family val="1"/>
      </rPr>
      <t>n</t>
    </r>
    <r>
      <rPr>
        <sz val="9"/>
        <color indexed="17"/>
        <rFont val="宋体"/>
        <family val="3"/>
        <charset val="134"/>
      </rPr>
      <t>倍</t>
    </r>
    <r>
      <rPr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植锚深度</t>
    </r>
    <r>
      <rPr>
        <sz val="9"/>
        <rFont val="Times New Roman"/>
        <family val="1"/>
      </rPr>
      <t>)</t>
    </r>
    <phoneticPr fontId="1" type="noConversion"/>
  </si>
  <si>
    <r>
      <t>f</t>
    </r>
    <r>
      <rPr>
        <vertAlign val="subscript"/>
        <sz val="9"/>
        <rFont val="Times New Roman"/>
        <family val="1"/>
      </rPr>
      <t xml:space="preserve">bd </t>
    </r>
    <r>
      <rPr>
        <sz val="9"/>
        <rFont val="宋体"/>
        <family val="3"/>
        <charset val="134"/>
      </rPr>
      <t>＝</t>
    </r>
    <phoneticPr fontId="1" type="noConversion"/>
  </si>
  <si>
    <r>
      <t>表</t>
    </r>
    <r>
      <rPr>
        <b/>
        <sz val="9"/>
        <color indexed="10"/>
        <rFont val="Times New Roman"/>
        <family val="1"/>
      </rPr>
      <t xml:space="preserve">12.2.3 </t>
    </r>
    <r>
      <rPr>
        <b/>
        <sz val="9"/>
        <color indexed="10"/>
        <rFont val="宋体"/>
        <family val="3"/>
        <charset val="134"/>
      </rPr>
      <t>考虑混凝土劈裂影响的计算系数</t>
    </r>
    <r>
      <rPr>
        <b/>
        <sz val="9"/>
        <color indexed="10"/>
        <rFont val="Times New Roman"/>
        <family val="1"/>
      </rPr>
      <t>a</t>
    </r>
    <r>
      <rPr>
        <b/>
        <vertAlign val="subscript"/>
        <sz val="9"/>
        <color indexed="10"/>
        <rFont val="Times New Roman"/>
        <family val="1"/>
      </rPr>
      <t>spt</t>
    </r>
    <phoneticPr fontId="1" type="noConversion"/>
  </si>
  <si>
    <r>
      <t>砼保护层厚度</t>
    </r>
    <r>
      <rPr>
        <sz val="9"/>
        <rFont val="Times New Roman"/>
        <family val="1"/>
      </rPr>
      <t>c(mm)</t>
    </r>
    <phoneticPr fontId="1" type="noConversion"/>
  </si>
  <si>
    <r>
      <t>直径</t>
    </r>
    <r>
      <rPr>
        <sz val="9"/>
        <rFont val="Times New Roman"/>
        <family val="1"/>
      </rPr>
      <t>Φ(mm)</t>
    </r>
    <phoneticPr fontId="1" type="noConversion"/>
  </si>
  <si>
    <r>
      <t>8</t>
    </r>
    <r>
      <rPr>
        <sz val="9"/>
        <rFont val="宋体"/>
        <family val="3"/>
        <charset val="134"/>
      </rPr>
      <t>或</t>
    </r>
    <r>
      <rPr>
        <sz val="9"/>
        <rFont val="Times New Roman"/>
        <family val="1"/>
      </rPr>
      <t>10</t>
    </r>
    <phoneticPr fontId="1" type="noConversion"/>
  </si>
  <si>
    <r>
      <t>≥</t>
    </r>
    <r>
      <rPr>
        <sz val="9"/>
        <rFont val="Times New Roman"/>
        <family val="1"/>
      </rPr>
      <t>6</t>
    </r>
    <phoneticPr fontId="1" type="noConversion"/>
  </si>
  <si>
    <r>
      <t>间距</t>
    </r>
    <r>
      <rPr>
        <sz val="9"/>
        <rFont val="Times New Roman"/>
        <family val="1"/>
      </rPr>
      <t>s(mm)</t>
    </r>
    <phoneticPr fontId="1" type="noConversion"/>
  </si>
  <si>
    <r>
      <t>在植筋锚固深度范围内，</t>
    </r>
    <r>
      <rPr>
        <sz val="9"/>
        <rFont val="Times New Roman"/>
        <family val="1"/>
      </rPr>
      <t>s</t>
    </r>
    <r>
      <rPr>
        <sz val="9"/>
        <rFont val="宋体"/>
        <family val="3"/>
        <charset val="134"/>
      </rPr>
      <t>不应大于</t>
    </r>
    <r>
      <rPr>
        <sz val="9"/>
        <rFont val="Times New Roman"/>
        <family val="1"/>
      </rPr>
      <t>100mm</t>
    </r>
    <phoneticPr fontId="1" type="noConversion"/>
  </si>
  <si>
    <r>
      <t>植筋直径</t>
    </r>
    <r>
      <rPr>
        <sz val="9"/>
        <rFont val="Times New Roman"/>
        <family val="1"/>
      </rPr>
      <t>d(mm)</t>
    </r>
    <phoneticPr fontId="1" type="noConversion"/>
  </si>
  <si>
    <r>
      <t>≤</t>
    </r>
    <r>
      <rPr>
        <sz val="9"/>
        <rFont val="Times New Roman"/>
        <family val="1"/>
      </rPr>
      <t>20</t>
    </r>
    <phoneticPr fontId="1" type="noConversion"/>
  </si>
  <si>
    <r>
      <t>注：当植筋直径介于表列数值之间时，可按线性内插法确定</t>
    </r>
    <r>
      <rPr>
        <sz val="9"/>
        <rFont val="Times New Roman"/>
        <family val="1"/>
      </rPr>
      <t>a</t>
    </r>
    <r>
      <rPr>
        <vertAlign val="subscript"/>
        <sz val="9"/>
        <rFont val="Times New Roman"/>
        <family val="1"/>
      </rPr>
      <t>spt</t>
    </r>
    <phoneticPr fontId="1" type="noConversion"/>
  </si>
  <si>
    <r>
      <t>表</t>
    </r>
    <r>
      <rPr>
        <b/>
        <sz val="9"/>
        <color indexed="10"/>
        <rFont val="Times New Roman"/>
        <family val="1"/>
      </rPr>
      <t xml:space="preserve"> 12.2.4 </t>
    </r>
    <r>
      <rPr>
        <b/>
        <sz val="9"/>
        <color indexed="10"/>
        <rFont val="宋体"/>
        <family val="3"/>
        <charset val="134"/>
      </rPr>
      <t>粘结强度设计值</t>
    </r>
    <r>
      <rPr>
        <b/>
        <sz val="9"/>
        <color indexed="10"/>
        <rFont val="Times New Roman"/>
        <family val="1"/>
      </rPr>
      <t xml:space="preserve"> f</t>
    </r>
    <r>
      <rPr>
        <b/>
        <vertAlign val="subscript"/>
        <sz val="9"/>
        <color indexed="10"/>
        <rFont val="Times New Roman"/>
        <family val="1"/>
      </rPr>
      <t>bd</t>
    </r>
    <phoneticPr fontId="1" type="noConversion"/>
  </si>
  <si>
    <r>
      <t>当按构造要求植筋时，其最小锚固长度</t>
    </r>
    <r>
      <rPr>
        <sz val="9"/>
        <rFont val="Times New Roman"/>
        <family val="1"/>
      </rPr>
      <t>lmin</t>
    </r>
    <r>
      <rPr>
        <sz val="9"/>
        <rFont val="宋体"/>
        <family val="3"/>
        <charset val="134"/>
      </rPr>
      <t>应符合下列构造要求：</t>
    </r>
    <phoneticPr fontId="1" type="noConversion"/>
  </si>
  <si>
    <r>
      <t>受拉钢筋锚固：</t>
    </r>
    <r>
      <rPr>
        <sz val="9"/>
        <rFont val="Times New Roman"/>
        <family val="1"/>
      </rPr>
      <t>max(0.3Ls;10d;100mm) =</t>
    </r>
    <phoneticPr fontId="1" type="noConversion"/>
  </si>
  <si>
    <r>
      <t>受压钢筋锚固：</t>
    </r>
    <r>
      <rPr>
        <sz val="9"/>
        <rFont val="Times New Roman"/>
        <family val="1"/>
      </rPr>
      <t>max(0.6Ls;10d;100mm) =</t>
    </r>
    <phoneticPr fontId="1" type="noConversion"/>
  </si>
  <si>
    <r>
      <t>对悬挑结构、构件尚应乘以</t>
    </r>
    <r>
      <rPr>
        <sz val="9"/>
        <rFont val="Times New Roman"/>
        <family val="1"/>
      </rPr>
      <t>1.5</t>
    </r>
    <r>
      <rPr>
        <sz val="9"/>
        <rFont val="宋体"/>
        <family val="3"/>
        <charset val="134"/>
      </rPr>
      <t>的修正系数。</t>
    </r>
    <phoneticPr fontId="1" type="noConversion"/>
  </si>
  <si>
    <t>C20</t>
    <phoneticPr fontId="1" type="noConversion"/>
  </si>
  <si>
    <t>C25</t>
    <phoneticPr fontId="1" type="noConversion"/>
  </si>
  <si>
    <t>C30</t>
    <phoneticPr fontId="1" type="noConversion"/>
  </si>
  <si>
    <t>C40</t>
    <phoneticPr fontId="1" type="noConversion"/>
  </si>
  <si>
    <t>混凝土强度等级</t>
    <phoneticPr fontId="1" type="noConversion"/>
  </si>
  <si>
    <t>构造条件</t>
    <phoneticPr fontId="1" type="noConversion"/>
  </si>
  <si>
    <r>
      <t>A</t>
    </r>
    <r>
      <rPr>
        <sz val="9"/>
        <rFont val="宋体"/>
        <family val="3"/>
        <charset val="134"/>
      </rPr>
      <t>级胶或</t>
    </r>
    <r>
      <rPr>
        <sz val="9"/>
        <rFont val="Times New Roman"/>
        <family val="1"/>
      </rPr>
      <t>B</t>
    </r>
    <r>
      <rPr>
        <sz val="9"/>
        <rFont val="宋体"/>
        <family val="3"/>
        <charset val="134"/>
      </rPr>
      <t>级胶</t>
    </r>
    <phoneticPr fontId="1" type="noConversion"/>
  </si>
  <si>
    <r>
      <t>A</t>
    </r>
    <r>
      <rPr>
        <sz val="9"/>
        <rFont val="宋体"/>
        <family val="3"/>
        <charset val="134"/>
      </rPr>
      <t>级胶</t>
    </r>
    <phoneticPr fontId="1" type="noConversion"/>
  </si>
  <si>
    <r>
      <t>≥</t>
    </r>
    <r>
      <rPr>
        <sz val="9"/>
        <rFont val="Times New Roman"/>
        <family val="1"/>
      </rPr>
      <t>C60</t>
    </r>
    <phoneticPr fontId="1" type="noConversion"/>
  </si>
  <si>
    <r>
      <t>考虑结构构件受力状态对承载力影响的系数：
当为悬臂结构构件时，</t>
    </r>
    <r>
      <rPr>
        <sz val="9"/>
        <rFont val="Times New Roman"/>
        <family val="1"/>
      </rPr>
      <t>ψ</t>
    </r>
    <r>
      <rPr>
        <vertAlign val="subscript"/>
        <sz val="9"/>
        <rFont val="Times New Roman"/>
        <family val="1"/>
      </rPr>
      <t>br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1.5</t>
    </r>
    <r>
      <rPr>
        <sz val="9"/>
        <rFont val="宋体"/>
        <family val="3"/>
        <charset val="134"/>
      </rPr>
      <t>；
当为非悬挑的重要构件接长时，</t>
    </r>
    <r>
      <rPr>
        <sz val="9"/>
        <rFont val="Times New Roman"/>
        <family val="1"/>
      </rPr>
      <t>ψ</t>
    </r>
    <r>
      <rPr>
        <vertAlign val="subscript"/>
        <sz val="9"/>
        <rFont val="Times New Roman"/>
        <family val="1"/>
      </rPr>
      <t>br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1.15</t>
    </r>
    <r>
      <rPr>
        <sz val="9"/>
        <rFont val="宋体"/>
        <family val="3"/>
        <charset val="134"/>
      </rPr>
      <t>；
当为其他构件时，</t>
    </r>
    <r>
      <rPr>
        <sz val="9"/>
        <rFont val="Times New Roman"/>
        <family val="1"/>
      </rPr>
      <t>ψ</t>
    </r>
    <r>
      <rPr>
        <vertAlign val="subscript"/>
        <sz val="9"/>
        <rFont val="Times New Roman"/>
        <family val="1"/>
      </rPr>
      <t>br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1.0</t>
    </r>
    <r>
      <rPr>
        <sz val="9"/>
        <rFont val="宋体"/>
        <family val="3"/>
        <charset val="134"/>
      </rPr>
      <t>。</t>
    </r>
    <phoneticPr fontId="1" type="noConversion"/>
  </si>
  <si>
    <r>
      <t>混凝土孔壁潮湿影响系数：</t>
    </r>
    <r>
      <rPr>
        <sz val="9"/>
        <rFont val="Times New Roman"/>
        <family val="1"/>
      </rPr>
      <t xml:space="preserve">
</t>
    </r>
    <r>
      <rPr>
        <sz val="9"/>
        <rFont val="宋体"/>
        <family val="3"/>
        <charset val="134"/>
      </rPr>
      <t>对耐潮湿型胶粘剂，按产品说明书的规定值采用，但不得低于</t>
    </r>
    <r>
      <rPr>
        <sz val="9"/>
        <rFont val="Times New Roman"/>
        <family val="1"/>
      </rPr>
      <t>1.1</t>
    </r>
    <r>
      <rPr>
        <sz val="9"/>
        <rFont val="宋体"/>
        <family val="3"/>
        <charset val="134"/>
      </rPr>
      <t>。</t>
    </r>
    <phoneticPr fontId="1" type="noConversion"/>
  </si>
  <si>
    <r>
      <t>使用环境的温度（</t>
    </r>
    <r>
      <rPr>
        <sz val="9"/>
        <rFont val="Times New Roman"/>
        <family val="1"/>
      </rPr>
      <t>T</t>
    </r>
    <r>
      <rPr>
        <sz val="9"/>
        <rFont val="宋体"/>
        <family val="3"/>
        <charset val="134"/>
      </rPr>
      <t>）影响系数：
当</t>
    </r>
    <r>
      <rPr>
        <sz val="9"/>
        <rFont val="Times New Roman"/>
        <family val="1"/>
      </rPr>
      <t>T</t>
    </r>
    <r>
      <rPr>
        <sz val="9"/>
        <rFont val="宋体"/>
        <family val="3"/>
        <charset val="134"/>
      </rPr>
      <t>≤</t>
    </r>
    <r>
      <rPr>
        <sz val="9"/>
        <rFont val="Times New Roman"/>
        <family val="1"/>
      </rPr>
      <t>60</t>
    </r>
    <r>
      <rPr>
        <vertAlign val="superscript"/>
        <sz val="9"/>
        <rFont val="Times New Roman"/>
        <family val="1"/>
      </rPr>
      <t>0</t>
    </r>
    <r>
      <rPr>
        <sz val="9"/>
        <rFont val="Times New Roman"/>
        <family val="1"/>
      </rPr>
      <t>C</t>
    </r>
    <r>
      <rPr>
        <sz val="9"/>
        <rFont val="宋体"/>
        <family val="3"/>
        <charset val="134"/>
      </rPr>
      <t>时，取</t>
    </r>
    <r>
      <rPr>
        <sz val="9"/>
        <rFont val="Times New Roman"/>
        <family val="1"/>
      </rPr>
      <t xml:space="preserve">ψT 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1.0</t>
    </r>
    <r>
      <rPr>
        <sz val="9"/>
        <rFont val="宋体"/>
        <family val="3"/>
        <charset val="134"/>
      </rPr>
      <t>；
当</t>
    </r>
    <r>
      <rPr>
        <sz val="9"/>
        <rFont val="Times New Roman"/>
        <family val="1"/>
      </rPr>
      <t>60</t>
    </r>
    <r>
      <rPr>
        <vertAlign val="superscript"/>
        <sz val="9"/>
        <rFont val="Times New Roman"/>
        <family val="1"/>
      </rPr>
      <t>0</t>
    </r>
    <r>
      <rPr>
        <sz val="9"/>
        <rFont val="Times New Roman"/>
        <family val="1"/>
      </rPr>
      <t>C</t>
    </r>
    <r>
      <rPr>
        <sz val="9"/>
        <rFont val="宋体"/>
        <family val="3"/>
        <charset val="134"/>
      </rPr>
      <t>＜</t>
    </r>
    <r>
      <rPr>
        <sz val="9"/>
        <rFont val="Times New Roman"/>
        <family val="1"/>
      </rPr>
      <t>T</t>
    </r>
    <r>
      <rPr>
        <sz val="9"/>
        <rFont val="宋体"/>
        <family val="3"/>
        <charset val="134"/>
      </rPr>
      <t>≤</t>
    </r>
    <r>
      <rPr>
        <sz val="9"/>
        <rFont val="Times New Roman"/>
        <family val="1"/>
      </rPr>
      <t>80</t>
    </r>
    <r>
      <rPr>
        <vertAlign val="superscript"/>
        <sz val="9"/>
        <rFont val="Times New Roman"/>
        <family val="1"/>
      </rPr>
      <t>0</t>
    </r>
    <r>
      <rPr>
        <sz val="9"/>
        <rFont val="Times New Roman"/>
        <family val="1"/>
      </rPr>
      <t>C</t>
    </r>
    <r>
      <rPr>
        <sz val="9"/>
        <rFont val="宋体"/>
        <family val="3"/>
        <charset val="134"/>
      </rPr>
      <t>时，应采用耐中温胶粘剂，并应按产品说明书规定的</t>
    </r>
    <r>
      <rPr>
        <sz val="9"/>
        <rFont val="Times New Roman"/>
        <family val="1"/>
      </rPr>
      <t>ψT</t>
    </r>
    <r>
      <rPr>
        <sz val="9"/>
        <rFont val="宋体"/>
        <family val="3"/>
        <charset val="134"/>
      </rPr>
      <t>值采用；
当</t>
    </r>
    <r>
      <rPr>
        <sz val="9"/>
        <rFont val="Times New Roman"/>
        <family val="1"/>
      </rPr>
      <t>T</t>
    </r>
    <r>
      <rPr>
        <sz val="9"/>
        <rFont val="宋体"/>
        <family val="3"/>
        <charset val="134"/>
      </rPr>
      <t>＞</t>
    </r>
    <r>
      <rPr>
        <sz val="9"/>
        <rFont val="Times New Roman"/>
        <family val="1"/>
      </rPr>
      <t>80</t>
    </r>
    <r>
      <rPr>
        <vertAlign val="superscript"/>
        <sz val="9"/>
        <rFont val="Times New Roman"/>
        <family val="1"/>
      </rPr>
      <t>0</t>
    </r>
    <r>
      <rPr>
        <sz val="9"/>
        <rFont val="Times New Roman"/>
        <family val="1"/>
      </rPr>
      <t>C</t>
    </r>
    <r>
      <rPr>
        <sz val="9"/>
        <rFont val="宋体"/>
        <family val="3"/>
        <charset val="134"/>
      </rPr>
      <t>时，应采用耐高温胶粘剂，并应采取有效的隔热措施。</t>
    </r>
    <phoneticPr fontId="1" type="noConversion"/>
  </si>
  <si>
    <r>
      <t>考虑植筋位移延性要求的修正系数：
当混凝土强度等级低于</t>
    </r>
    <r>
      <rPr>
        <sz val="9"/>
        <rFont val="Times New Roman"/>
        <family val="1"/>
      </rPr>
      <t>C30</t>
    </r>
    <r>
      <rPr>
        <sz val="9"/>
        <rFont val="宋体"/>
        <family val="3"/>
        <charset val="134"/>
      </rPr>
      <t>时，对</t>
    </r>
    <r>
      <rPr>
        <sz val="9"/>
        <rFont val="Times New Roman"/>
        <family val="1"/>
      </rPr>
      <t>6</t>
    </r>
    <r>
      <rPr>
        <sz val="9"/>
        <rFont val="宋体"/>
        <family val="3"/>
        <charset val="134"/>
      </rPr>
      <t>度区及</t>
    </r>
    <r>
      <rPr>
        <sz val="9"/>
        <rFont val="Times New Roman"/>
        <family val="1"/>
      </rPr>
      <t>7</t>
    </r>
    <r>
      <rPr>
        <sz val="9"/>
        <rFont val="宋体"/>
        <family val="3"/>
        <charset val="134"/>
      </rPr>
      <t>度区一、二类场地，取</t>
    </r>
    <r>
      <rPr>
        <sz val="9"/>
        <rFont val="Times New Roman"/>
        <family val="1"/>
      </rPr>
      <t>ψae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1.1</t>
    </r>
    <r>
      <rPr>
        <sz val="9"/>
        <rFont val="宋体"/>
        <family val="3"/>
        <charset val="134"/>
      </rPr>
      <t>；
对</t>
    </r>
    <r>
      <rPr>
        <sz val="9"/>
        <rFont val="Times New Roman"/>
        <family val="1"/>
      </rPr>
      <t>7</t>
    </r>
    <r>
      <rPr>
        <sz val="9"/>
        <rFont val="宋体"/>
        <family val="3"/>
        <charset val="134"/>
      </rPr>
      <t>度区三、四类场地及</t>
    </r>
    <r>
      <rPr>
        <sz val="9"/>
        <rFont val="Times New Roman"/>
        <family val="1"/>
      </rPr>
      <t>8</t>
    </r>
    <r>
      <rPr>
        <sz val="9"/>
        <rFont val="宋体"/>
        <family val="3"/>
        <charset val="134"/>
      </rPr>
      <t>度区，取</t>
    </r>
    <r>
      <rPr>
        <sz val="9"/>
        <rFont val="Times New Roman"/>
        <family val="1"/>
      </rPr>
      <t>ψae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1.25</t>
    </r>
    <r>
      <rPr>
        <sz val="9"/>
        <rFont val="宋体"/>
        <family val="3"/>
        <charset val="134"/>
      </rPr>
      <t>；
当混凝土强度高于</t>
    </r>
    <r>
      <rPr>
        <sz val="9"/>
        <rFont val="Times New Roman"/>
        <family val="1"/>
      </rPr>
      <t>C30</t>
    </r>
    <r>
      <rPr>
        <sz val="9"/>
        <rFont val="宋体"/>
        <family val="3"/>
        <charset val="134"/>
      </rPr>
      <t>时，取</t>
    </r>
    <r>
      <rPr>
        <sz val="9"/>
        <rFont val="Times New Roman"/>
        <family val="1"/>
      </rPr>
      <t>ψae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1.0</t>
    </r>
    <r>
      <rPr>
        <sz val="9"/>
        <rFont val="宋体"/>
        <family val="3"/>
        <charset val="134"/>
      </rPr>
      <t>。</t>
    </r>
    <phoneticPr fontId="1" type="noConversion"/>
  </si>
  <si>
    <r>
      <t>考虑各种因素对植筋受拉承载力影响而需加大锚固深度的修正系数：
按</t>
    </r>
    <r>
      <rPr>
        <sz val="9"/>
        <rFont val="Times New Roman"/>
        <family val="1"/>
      </rPr>
      <t>GB50367-2006</t>
    </r>
    <r>
      <rPr>
        <sz val="9"/>
        <rFont val="宋体"/>
        <family val="3"/>
        <charset val="134"/>
      </rPr>
      <t>混凝土结构加固设计规范</t>
    </r>
    <r>
      <rPr>
        <sz val="9"/>
        <rFont val="Times New Roman"/>
        <family val="1"/>
      </rPr>
      <t xml:space="preserve"> Page79 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12.2.5</t>
    </r>
    <r>
      <rPr>
        <sz val="9"/>
        <rFont val="宋体"/>
        <family val="3"/>
        <charset val="134"/>
      </rPr>
      <t>条确定。</t>
    </r>
    <r>
      <rPr>
        <sz val="9"/>
        <rFont val="Times New Roman"/>
        <family val="1"/>
      </rPr>
      <t xml:space="preserve">    ψ</t>
    </r>
    <r>
      <rPr>
        <vertAlign val="subscript"/>
        <sz val="9"/>
        <rFont val="Times New Roman"/>
        <family val="1"/>
      </rPr>
      <t>N</t>
    </r>
    <r>
      <rPr>
        <sz val="9"/>
        <rFont val="Times New Roman"/>
        <family val="1"/>
      </rPr>
      <t xml:space="preserve"> = ψ</t>
    </r>
    <r>
      <rPr>
        <vertAlign val="subscript"/>
        <sz val="9"/>
        <rFont val="Times New Roman"/>
        <family val="1"/>
      </rPr>
      <t>br</t>
    </r>
    <r>
      <rPr>
        <sz val="9"/>
        <rFont val="Times New Roman"/>
        <family val="1"/>
      </rPr>
      <t xml:space="preserve"> * ψ</t>
    </r>
    <r>
      <rPr>
        <vertAlign val="subscript"/>
        <sz val="9"/>
        <rFont val="Times New Roman"/>
        <family val="1"/>
      </rPr>
      <t xml:space="preserve">w </t>
    </r>
    <r>
      <rPr>
        <sz val="9"/>
        <rFont val="Times New Roman"/>
        <family val="1"/>
      </rPr>
      <t>* ψ</t>
    </r>
    <r>
      <rPr>
        <vertAlign val="subscript"/>
        <sz val="9"/>
        <rFont val="Times New Roman"/>
        <family val="1"/>
      </rPr>
      <t xml:space="preserve">T </t>
    </r>
    <r>
      <rPr>
        <sz val="9"/>
        <rFont val="宋体"/>
        <family val="3"/>
        <charset val="134"/>
      </rPr>
      <t>。</t>
    </r>
    <phoneticPr fontId="1" type="noConversion"/>
  </si>
  <si>
    <r>
      <t>植筋用胶粘剂的粘结强度设计值：
按</t>
    </r>
    <r>
      <rPr>
        <sz val="9"/>
        <rFont val="Times New Roman"/>
        <family val="1"/>
      </rPr>
      <t>GB50367-2006</t>
    </r>
    <r>
      <rPr>
        <sz val="9"/>
        <rFont val="宋体"/>
        <family val="3"/>
        <charset val="134"/>
      </rPr>
      <t>混凝土结构加固设计规范</t>
    </r>
    <r>
      <rPr>
        <sz val="9"/>
        <rFont val="Times New Roman"/>
        <family val="1"/>
      </rPr>
      <t xml:space="preserve"> Page79 </t>
    </r>
    <r>
      <rPr>
        <sz val="9"/>
        <rFont val="宋体"/>
        <family val="3"/>
        <charset val="134"/>
      </rPr>
      <t>表</t>
    </r>
    <r>
      <rPr>
        <sz val="9"/>
        <rFont val="Times New Roman"/>
        <family val="1"/>
      </rPr>
      <t xml:space="preserve">12.2.4 </t>
    </r>
    <r>
      <rPr>
        <sz val="9"/>
        <rFont val="宋体"/>
        <family val="3"/>
        <charset val="134"/>
      </rPr>
      <t>确定。</t>
    </r>
    <phoneticPr fontId="1" type="noConversion"/>
  </si>
  <si>
    <r>
      <t>为防止混凝土劈裂引用的计算系数：
按</t>
    </r>
    <r>
      <rPr>
        <sz val="9"/>
        <rFont val="Times New Roman"/>
        <family val="1"/>
      </rPr>
      <t>GB50367-2006</t>
    </r>
    <r>
      <rPr>
        <sz val="9"/>
        <rFont val="宋体"/>
        <family val="3"/>
        <charset val="134"/>
      </rPr>
      <t>混凝土结构加固设计规范</t>
    </r>
    <r>
      <rPr>
        <sz val="9"/>
        <rFont val="Times New Roman"/>
        <family val="1"/>
      </rPr>
      <t xml:space="preserve"> Page78 </t>
    </r>
    <r>
      <rPr>
        <sz val="9"/>
        <rFont val="宋体"/>
        <family val="3"/>
        <charset val="134"/>
      </rPr>
      <t>表</t>
    </r>
    <r>
      <rPr>
        <sz val="9"/>
        <rFont val="Times New Roman"/>
        <family val="1"/>
      </rPr>
      <t>12.2.3</t>
    </r>
    <r>
      <rPr>
        <sz val="9"/>
        <rFont val="宋体"/>
        <family val="3"/>
        <charset val="134"/>
      </rPr>
      <t>确定。</t>
    </r>
    <phoneticPr fontId="1" type="noConversion"/>
  </si>
  <si>
    <r>
      <t>S</t>
    </r>
    <r>
      <rPr>
        <vertAlign val="subscript"/>
        <sz val="9"/>
        <rFont val="Times New Roman"/>
        <family val="1"/>
      </rPr>
      <t>1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5d, S</t>
    </r>
    <r>
      <rPr>
        <vertAlign val="subscript"/>
        <sz val="9"/>
        <rFont val="Times New Roman"/>
        <family val="1"/>
      </rPr>
      <t>2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2.5d</t>
    </r>
    <phoneticPr fontId="1" type="noConversion"/>
  </si>
  <si>
    <r>
      <t>S</t>
    </r>
    <r>
      <rPr>
        <vertAlign val="subscript"/>
        <sz val="9"/>
        <rFont val="Times New Roman"/>
        <family val="1"/>
      </rPr>
      <t>1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6d, S</t>
    </r>
    <r>
      <rPr>
        <vertAlign val="subscript"/>
        <sz val="9"/>
        <rFont val="Times New Roman"/>
        <family val="1"/>
      </rPr>
      <t>2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3.0d</t>
    </r>
    <r>
      <rPr>
        <sz val="12"/>
        <rFont val="宋体"/>
        <family val="3"/>
        <charset val="134"/>
      </rPr>
      <t/>
    </r>
    <phoneticPr fontId="1" type="noConversion"/>
  </si>
  <si>
    <r>
      <t>S</t>
    </r>
    <r>
      <rPr>
        <vertAlign val="subscript"/>
        <sz val="9"/>
        <rFont val="Times New Roman"/>
        <family val="1"/>
      </rPr>
      <t>1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7d, S</t>
    </r>
    <r>
      <rPr>
        <vertAlign val="subscript"/>
        <sz val="9"/>
        <rFont val="Times New Roman"/>
        <family val="1"/>
      </rPr>
      <t>2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3.5d</t>
    </r>
    <r>
      <rPr>
        <sz val="12"/>
        <rFont val="宋体"/>
        <family val="3"/>
        <charset val="134"/>
      </rPr>
      <t/>
    </r>
    <phoneticPr fontId="1" type="noConversion"/>
  </si>
  <si>
    <r>
      <t>（当</t>
    </r>
    <r>
      <rPr>
        <sz val="9"/>
        <rFont val="Times New Roman"/>
        <family val="1"/>
      </rPr>
      <t>d</t>
    </r>
    <r>
      <rPr>
        <sz val="9"/>
        <rFont val="宋体"/>
        <family val="3"/>
        <charset val="134"/>
      </rPr>
      <t>取值</t>
    </r>
    <r>
      <rPr>
        <sz val="9"/>
        <rFont val="Times New Roman"/>
        <family val="1"/>
      </rPr>
      <t>1</t>
    </r>
    <r>
      <rPr>
        <sz val="9"/>
        <rFont val="宋体"/>
        <family val="3"/>
        <charset val="134"/>
      </rPr>
      <t>时，此数值请调整。常取</t>
    </r>
    <r>
      <rPr>
        <sz val="9"/>
        <rFont val="Times New Roman"/>
        <family val="1"/>
      </rPr>
      <t>0.3Ls</t>
    </r>
    <r>
      <rPr>
        <sz val="9"/>
        <rFont val="宋体"/>
        <family val="3"/>
        <charset val="134"/>
      </rPr>
      <t>）</t>
    </r>
    <phoneticPr fontId="1" type="noConversion"/>
  </si>
  <si>
    <t>植筋构造规定：</t>
    <phoneticPr fontId="1" type="noConversion"/>
  </si>
  <si>
    <t>胶粘剂等级</t>
    <phoneticPr fontId="1" type="noConversion"/>
  </si>
  <si>
    <r>
      <t>植筋锚固深度设计值，单位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。</t>
    </r>
    <r>
      <rPr>
        <sz val="9"/>
        <rFont val="Times New Roman"/>
        <family val="1"/>
      </rPr>
      <t>(</t>
    </r>
    <r>
      <rPr>
        <sz val="9"/>
        <color indexed="17"/>
        <rFont val="宋体"/>
        <family val="3"/>
        <charset val="134"/>
      </rPr>
      <t>当</t>
    </r>
    <r>
      <rPr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取值</t>
    </r>
    <r>
      <rPr>
        <sz val="9"/>
        <color indexed="17"/>
        <rFont val="Times New Roman"/>
        <family val="1"/>
      </rPr>
      <t>1</t>
    </r>
    <r>
      <rPr>
        <sz val="9"/>
        <color indexed="17"/>
        <rFont val="宋体"/>
        <family val="3"/>
        <charset val="134"/>
      </rPr>
      <t>时，</t>
    </r>
    <r>
      <rPr>
        <sz val="9"/>
        <color indexed="17"/>
        <rFont val="Times New Roman"/>
        <family val="1"/>
      </rPr>
      <t>l</t>
    </r>
    <r>
      <rPr>
        <vertAlign val="subscript"/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项数值表示</t>
    </r>
    <r>
      <rPr>
        <sz val="9"/>
        <color indexed="17"/>
        <rFont val="Times New Roman"/>
        <family val="1"/>
      </rPr>
      <t>n</t>
    </r>
    <r>
      <rPr>
        <sz val="9"/>
        <color indexed="17"/>
        <rFont val="宋体"/>
        <family val="3"/>
        <charset val="134"/>
      </rPr>
      <t>倍</t>
    </r>
    <r>
      <rPr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植锚深度</t>
    </r>
    <r>
      <rPr>
        <sz val="9"/>
        <rFont val="Times New Roman"/>
        <family val="1"/>
      </rPr>
      <t>)</t>
    </r>
    <phoneticPr fontId="1" type="noConversion"/>
  </si>
  <si>
    <r>
      <t>植筋基本锚固深度，单位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。</t>
    </r>
    <r>
      <rPr>
        <sz val="9"/>
        <rFont val="Times New Roman"/>
        <family val="1"/>
      </rPr>
      <t>(</t>
    </r>
    <r>
      <rPr>
        <sz val="9"/>
        <color indexed="17"/>
        <rFont val="宋体"/>
        <family val="3"/>
        <charset val="134"/>
      </rPr>
      <t>当</t>
    </r>
    <r>
      <rPr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取值</t>
    </r>
    <r>
      <rPr>
        <sz val="9"/>
        <color indexed="17"/>
        <rFont val="Times New Roman"/>
        <family val="1"/>
      </rPr>
      <t>1</t>
    </r>
    <r>
      <rPr>
        <sz val="9"/>
        <color indexed="17"/>
        <rFont val="宋体"/>
        <family val="3"/>
        <charset val="134"/>
      </rPr>
      <t>时，</t>
    </r>
    <r>
      <rPr>
        <sz val="9"/>
        <color indexed="17"/>
        <rFont val="Times New Roman"/>
        <family val="1"/>
      </rPr>
      <t>l</t>
    </r>
    <r>
      <rPr>
        <vertAlign val="subscript"/>
        <sz val="9"/>
        <color indexed="17"/>
        <rFont val="Times New Roman"/>
        <family val="1"/>
      </rPr>
      <t>s</t>
    </r>
    <r>
      <rPr>
        <sz val="9"/>
        <color indexed="17"/>
        <rFont val="宋体"/>
        <family val="3"/>
        <charset val="134"/>
      </rPr>
      <t>项数值表示</t>
    </r>
    <r>
      <rPr>
        <sz val="9"/>
        <color indexed="17"/>
        <rFont val="Times New Roman"/>
        <family val="1"/>
      </rPr>
      <t>n</t>
    </r>
    <r>
      <rPr>
        <sz val="9"/>
        <color indexed="17"/>
        <rFont val="宋体"/>
        <family val="3"/>
        <charset val="134"/>
      </rPr>
      <t>倍</t>
    </r>
    <r>
      <rPr>
        <sz val="9"/>
        <color indexed="17"/>
        <rFont val="Times New Roman"/>
        <family val="1"/>
      </rPr>
      <t>d</t>
    </r>
    <r>
      <rPr>
        <sz val="9"/>
        <color indexed="17"/>
        <rFont val="宋体"/>
        <family val="3"/>
        <charset val="134"/>
      </rPr>
      <t>植锚深度</t>
    </r>
    <r>
      <rPr>
        <sz val="9"/>
        <rFont val="Times New Roman"/>
        <family val="1"/>
      </rPr>
      <t>)</t>
    </r>
    <phoneticPr fontId="1" type="noConversion"/>
  </si>
  <si>
    <r>
      <t>植筋用钢筋的抗拉强度设计值</t>
    </r>
    <r>
      <rPr>
        <sz val="9"/>
        <rFont val="Times New Roman"/>
        <family val="1"/>
      </rPr>
      <t xml:space="preserve"> , f</t>
    </r>
    <r>
      <rPr>
        <vertAlign val="subscript"/>
        <sz val="9"/>
        <rFont val="Times New Roman"/>
        <family val="1"/>
      </rPr>
      <t xml:space="preserve">yHRB500 </t>
    </r>
    <r>
      <rPr>
        <sz val="9"/>
        <rFont val="Times New Roman"/>
        <family val="1"/>
      </rPr>
      <t xml:space="preserve">= 435 N/mm </t>
    </r>
    <r>
      <rPr>
        <sz val="9"/>
        <rFont val="宋体"/>
        <family val="3"/>
        <charset val="134"/>
      </rPr>
      <t>。</t>
    </r>
  </si>
  <si>
    <t>该值的取值按照C35混凝土，S1≥7d, S2≥3.5d来取值的</t>
  </si>
  <si>
    <r>
      <t>为防止混凝土劈裂引用的计算系数：
按</t>
    </r>
    <r>
      <rPr>
        <sz val="9"/>
        <rFont val="Times New Roman"/>
        <family val="1"/>
      </rPr>
      <t>GB50367-2013</t>
    </r>
    <r>
      <rPr>
        <sz val="9"/>
        <rFont val="宋体"/>
        <family val="3"/>
        <charset val="134"/>
      </rPr>
      <t>混凝土结构加固设计规范</t>
    </r>
    <r>
      <rPr>
        <sz val="9"/>
        <rFont val="Times New Roman"/>
        <family val="1"/>
      </rPr>
      <t xml:space="preserve"> Page129 </t>
    </r>
    <r>
      <rPr>
        <sz val="9"/>
        <rFont val="宋体"/>
        <family val="3"/>
        <charset val="134"/>
      </rPr>
      <t>表</t>
    </r>
    <r>
      <rPr>
        <sz val="9"/>
        <rFont val="Times New Roman"/>
        <family val="1"/>
      </rPr>
      <t>15.2.3</t>
    </r>
    <r>
      <rPr>
        <sz val="9"/>
        <rFont val="宋体"/>
        <family val="3"/>
        <charset val="134"/>
      </rPr>
      <t>确定。</t>
    </r>
  </si>
  <si>
    <r>
      <t>表</t>
    </r>
    <r>
      <rPr>
        <b/>
        <sz val="9"/>
        <color indexed="10"/>
        <rFont val="Times New Roman"/>
        <family val="1"/>
      </rPr>
      <t xml:space="preserve"> 15.2.4 </t>
    </r>
    <r>
      <rPr>
        <b/>
        <sz val="9"/>
        <color indexed="10"/>
        <rFont val="宋体"/>
        <family val="3"/>
        <charset val="134"/>
      </rPr>
      <t>粘结强度设计值</t>
    </r>
    <r>
      <rPr>
        <b/>
        <sz val="9"/>
        <color indexed="10"/>
        <rFont val="Times New Roman"/>
        <family val="1"/>
      </rPr>
      <t xml:space="preserve"> f</t>
    </r>
    <r>
      <rPr>
        <b/>
        <vertAlign val="subscript"/>
        <sz val="9"/>
        <color indexed="10"/>
        <rFont val="Times New Roman"/>
        <family val="1"/>
      </rPr>
      <t>bd</t>
    </r>
  </si>
  <si>
    <r>
      <t>考虑植筋位移延性要求的修正系数：
当混凝土强度等级不高于</t>
    </r>
    <r>
      <rPr>
        <sz val="9"/>
        <rFont val="Times New Roman"/>
        <family val="1"/>
      </rPr>
      <t>C30</t>
    </r>
    <r>
      <rPr>
        <sz val="9"/>
        <rFont val="宋体"/>
        <family val="3"/>
        <charset val="134"/>
      </rPr>
      <t>时，对</t>
    </r>
    <r>
      <rPr>
        <sz val="9"/>
        <rFont val="Times New Roman"/>
        <family val="1"/>
      </rPr>
      <t>6</t>
    </r>
    <r>
      <rPr>
        <sz val="9"/>
        <rFont val="宋体"/>
        <family val="3"/>
        <charset val="134"/>
      </rPr>
      <t>度区及</t>
    </r>
    <r>
      <rPr>
        <sz val="9"/>
        <rFont val="Times New Roman"/>
        <family val="1"/>
      </rPr>
      <t>7</t>
    </r>
    <r>
      <rPr>
        <sz val="9"/>
        <rFont val="宋体"/>
        <family val="3"/>
        <charset val="134"/>
      </rPr>
      <t>度区一、二类场地，取</t>
    </r>
    <r>
      <rPr>
        <sz val="9"/>
        <rFont val="Times New Roman"/>
        <family val="1"/>
      </rPr>
      <t>ψae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1.1</t>
    </r>
    <r>
      <rPr>
        <sz val="9"/>
        <rFont val="宋体"/>
        <family val="3"/>
        <charset val="134"/>
      </rPr>
      <t>；
对</t>
    </r>
    <r>
      <rPr>
        <sz val="9"/>
        <rFont val="Times New Roman"/>
        <family val="1"/>
      </rPr>
      <t>7</t>
    </r>
    <r>
      <rPr>
        <sz val="9"/>
        <rFont val="宋体"/>
        <family val="3"/>
        <charset val="134"/>
      </rPr>
      <t>度区三、四类场地及</t>
    </r>
    <r>
      <rPr>
        <sz val="9"/>
        <rFont val="Times New Roman"/>
        <family val="1"/>
      </rPr>
      <t>8</t>
    </r>
    <r>
      <rPr>
        <sz val="9"/>
        <rFont val="宋体"/>
        <family val="3"/>
        <charset val="134"/>
      </rPr>
      <t>度区，取</t>
    </r>
    <r>
      <rPr>
        <sz val="9"/>
        <rFont val="Times New Roman"/>
        <family val="1"/>
      </rPr>
      <t>ψae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1.25</t>
    </r>
    <r>
      <rPr>
        <sz val="9"/>
        <rFont val="宋体"/>
        <family val="3"/>
        <charset val="134"/>
      </rPr>
      <t>；
当混凝土强度高于</t>
    </r>
    <r>
      <rPr>
        <sz val="9"/>
        <rFont val="Times New Roman"/>
        <family val="1"/>
      </rPr>
      <t>C30</t>
    </r>
    <r>
      <rPr>
        <sz val="9"/>
        <rFont val="宋体"/>
        <family val="3"/>
        <charset val="134"/>
      </rPr>
      <t>时，取</t>
    </r>
    <r>
      <rPr>
        <sz val="9"/>
        <rFont val="Times New Roman"/>
        <family val="1"/>
      </rPr>
      <t>ψae</t>
    </r>
    <r>
      <rPr>
        <sz val="9"/>
        <rFont val="宋体"/>
        <family val="3"/>
        <charset val="134"/>
      </rPr>
      <t>＝</t>
    </r>
    <r>
      <rPr>
        <sz val="9"/>
        <rFont val="Times New Roman"/>
        <family val="1"/>
      </rPr>
      <t>1.0</t>
    </r>
    <r>
      <rPr>
        <sz val="9"/>
        <rFont val="宋体"/>
        <family val="3"/>
        <charset val="134"/>
      </rPr>
      <t>。</t>
    </r>
    <phoneticPr fontId="1" type="noConversion"/>
  </si>
  <si>
    <r>
      <t>f</t>
    </r>
    <r>
      <rPr>
        <vertAlign val="subscript"/>
        <sz val="9"/>
        <rFont val="Times New Roman"/>
        <family val="1"/>
      </rPr>
      <t xml:space="preserve">bd </t>
    </r>
    <r>
      <rPr>
        <sz val="9"/>
        <rFont val="宋体"/>
        <family val="3"/>
        <charset val="134"/>
      </rPr>
      <t>＝</t>
    </r>
    <phoneticPr fontId="1" type="noConversion"/>
  </si>
  <si>
    <r>
      <t>植筋锚固深度设计值，单位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。</t>
    </r>
    <r>
      <rPr>
        <sz val="9"/>
        <rFont val="Times New Roman"/>
        <family val="1"/>
      </rPr>
      <t/>
    </r>
    <phoneticPr fontId="1" type="noConversion"/>
  </si>
  <si>
    <r>
      <t>植筋基本锚固深度，单位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。</t>
    </r>
    <r>
      <rPr>
        <sz val="9"/>
        <rFont val="Times New Roman"/>
        <family val="1"/>
      </rPr>
      <t/>
    </r>
    <phoneticPr fontId="1" type="noConversion"/>
  </si>
  <si>
    <r>
      <t>植筋钢筋直径，单位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。</t>
    </r>
    <r>
      <rPr>
        <sz val="9"/>
        <rFont val="Times New Roman"/>
        <family val="1"/>
      </rPr>
      <t/>
    </r>
    <phoneticPr fontId="1" type="noConversion"/>
  </si>
  <si>
    <r>
      <rPr>
        <sz val="11"/>
        <rFont val="宋体"/>
        <family val="3"/>
        <charset val="134"/>
      </rPr>
      <t>用于植筋的钢筋混凝土构件，其最小厚度</t>
    </r>
    <r>
      <rPr>
        <sz val="11"/>
        <rFont val="Times New Roman"/>
        <family val="1"/>
      </rPr>
      <t>hmin</t>
    </r>
    <r>
      <rPr>
        <sz val="11"/>
        <rFont val="宋体"/>
        <family val="3"/>
        <charset val="134"/>
      </rPr>
      <t>应符合下式规定：</t>
    </r>
    <phoneticPr fontId="1" type="noConversion"/>
  </si>
  <si>
    <r>
      <t>hmin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Ld+2D=</t>
    </r>
    <phoneticPr fontId="1" type="noConversion"/>
  </si>
  <si>
    <t>用于植筋的钢筋混凝土构件最小厚度，单位mm</t>
    <phoneticPr fontId="1" type="noConversion"/>
  </si>
  <si>
    <t>D=</t>
    <phoneticPr fontId="1" type="noConversion"/>
  </si>
  <si>
    <r>
      <rPr>
        <sz val="11"/>
        <rFont val="宋体"/>
        <family val="3"/>
        <charset val="134"/>
      </rPr>
      <t>植筋钻孔直径，单位</t>
    </r>
    <r>
      <rPr>
        <sz val="11"/>
        <rFont val="Times New Roman"/>
        <family val="1"/>
      </rPr>
      <t>mm</t>
    </r>
    <phoneticPr fontId="1" type="noConversion"/>
  </si>
  <si>
    <r>
      <rPr>
        <sz val="11"/>
        <rFont val="宋体"/>
        <family val="3"/>
        <charset val="134"/>
      </rPr>
      <t>表</t>
    </r>
    <r>
      <rPr>
        <sz val="11"/>
        <rFont val="Times New Roman"/>
        <family val="1"/>
      </rPr>
      <t xml:space="preserve">15.3.5 </t>
    </r>
    <r>
      <rPr>
        <sz val="11"/>
        <rFont val="宋体"/>
        <family val="3"/>
        <charset val="134"/>
      </rPr>
      <t>植筋直径与对应的钻孔直径设计值</t>
    </r>
    <phoneticPr fontId="1" type="noConversion"/>
  </si>
  <si>
    <r>
      <rPr>
        <sz val="11"/>
        <rFont val="宋体"/>
        <family val="3"/>
        <charset val="134"/>
      </rPr>
      <t>钢筋直径</t>
    </r>
    <r>
      <rPr>
        <sz val="11"/>
        <rFont val="Times New Roman"/>
        <family val="1"/>
      </rPr>
      <t>d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mm</t>
    </r>
    <r>
      <rPr>
        <sz val="11"/>
        <rFont val="宋体"/>
        <family val="3"/>
        <charset val="134"/>
      </rPr>
      <t>）</t>
    </r>
    <phoneticPr fontId="1" type="noConversion"/>
  </si>
  <si>
    <r>
      <rPr>
        <sz val="11"/>
        <rFont val="宋体"/>
        <family val="3"/>
        <charset val="134"/>
      </rPr>
      <t>钻孔直径设计值</t>
    </r>
    <r>
      <rPr>
        <sz val="11"/>
        <rFont val="Times New Roman"/>
        <family val="1"/>
      </rPr>
      <t>D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mm</t>
    </r>
    <r>
      <rPr>
        <sz val="11"/>
        <rFont val="宋体"/>
        <family val="3"/>
        <charset val="134"/>
      </rPr>
      <t>）</t>
    </r>
    <phoneticPr fontId="1" type="noConversion"/>
  </si>
  <si>
    <r>
      <t>植筋用钢筋的抗拉强度设计值</t>
    </r>
    <r>
      <rPr>
        <sz val="9"/>
        <rFont val="Times New Roman"/>
        <family val="1"/>
      </rPr>
      <t xml:space="preserve"> , f</t>
    </r>
    <r>
      <rPr>
        <vertAlign val="subscript"/>
        <sz val="9"/>
        <rFont val="Times New Roman"/>
        <family val="1"/>
      </rPr>
      <t xml:space="preserve">yHRB400 </t>
    </r>
    <r>
      <rPr>
        <sz val="9"/>
        <rFont val="Times New Roman"/>
        <family val="1"/>
      </rPr>
      <t xml:space="preserve">= 360 N/mm </t>
    </r>
    <r>
      <rPr>
        <sz val="9"/>
        <rFont val="宋体"/>
        <family val="3"/>
        <charset val="134"/>
      </rPr>
      <t>。</t>
    </r>
    <phoneticPr fontId="1" type="noConversion"/>
  </si>
  <si>
    <t>C15</t>
    <phoneticPr fontId="1" type="noConversion"/>
  </si>
  <si>
    <t>C20</t>
    <phoneticPr fontId="1" type="noConversion"/>
  </si>
  <si>
    <t>C25</t>
  </si>
  <si>
    <t>C30</t>
  </si>
  <si>
    <t>C35</t>
  </si>
  <si>
    <t>C40</t>
  </si>
  <si>
    <t>C45</t>
  </si>
  <si>
    <t>C50</t>
  </si>
  <si>
    <t>C55</t>
  </si>
  <si>
    <t>C60</t>
  </si>
  <si>
    <t>C65</t>
  </si>
  <si>
    <t>C70</t>
  </si>
  <si>
    <t>C75</t>
  </si>
  <si>
    <t>C80</t>
  </si>
  <si>
    <t>混凝土强度</t>
    <phoneticPr fontId="1" type="noConversion"/>
  </si>
  <si>
    <t>抗震设防烈度</t>
    <phoneticPr fontId="1" type="noConversion"/>
  </si>
  <si>
    <t>砼强度等级</t>
    <phoneticPr fontId="1" type="noConversion"/>
  </si>
  <si>
    <t>场地类别</t>
    <phoneticPr fontId="1" type="noConversion"/>
  </si>
  <si>
    <t>Ⅰ</t>
    <phoneticPr fontId="1" type="noConversion"/>
  </si>
  <si>
    <t>Ⅱ</t>
    <phoneticPr fontId="1" type="noConversion"/>
  </si>
  <si>
    <t>Ⅲ</t>
    <phoneticPr fontId="1" type="noConversion"/>
  </si>
  <si>
    <t>Ⅳ</t>
  </si>
  <si>
    <t>Ⅳ</t>
    <phoneticPr fontId="1" type="noConversion"/>
  </si>
  <si>
    <t>混凝土保护层厚度（mm）</t>
    <phoneticPr fontId="1" type="noConversion"/>
  </si>
  <si>
    <t>混凝土保护层厚度（mm）</t>
    <phoneticPr fontId="1" type="noConversion"/>
  </si>
  <si>
    <t>箍筋直径ф（mm）</t>
    <phoneticPr fontId="1" type="noConversion"/>
  </si>
  <si>
    <t>箍筋间距s（mm）</t>
    <phoneticPr fontId="1" type="noConversion"/>
  </si>
  <si>
    <r>
      <t>a</t>
    </r>
    <r>
      <rPr>
        <vertAlign val="subscript"/>
        <sz val="9"/>
        <rFont val="Times New Roman"/>
        <family val="1"/>
      </rPr>
      <t xml:space="preserve">spt </t>
    </r>
    <r>
      <rPr>
        <sz val="9"/>
        <rFont val="宋体"/>
        <family val="3"/>
        <charset val="134"/>
      </rPr>
      <t>＝</t>
    </r>
    <phoneticPr fontId="1" type="noConversion"/>
  </si>
  <si>
    <t>植筋直径</t>
    <phoneticPr fontId="18" type="noConversion"/>
  </si>
  <si>
    <t>植筋直径</t>
    <phoneticPr fontId="18" type="noConversion"/>
  </si>
  <si>
    <r>
      <t>表</t>
    </r>
    <r>
      <rPr>
        <b/>
        <sz val="9"/>
        <color indexed="10"/>
        <rFont val="Times New Roman"/>
        <family val="1"/>
      </rPr>
      <t xml:space="preserve">15.2.3 </t>
    </r>
    <r>
      <rPr>
        <b/>
        <sz val="9"/>
        <color indexed="10"/>
        <rFont val="宋体"/>
        <family val="3"/>
        <charset val="134"/>
      </rPr>
      <t>考虑混凝土劈裂影响的计算系数</t>
    </r>
    <r>
      <rPr>
        <b/>
        <sz val="9"/>
        <color indexed="10"/>
        <rFont val="Times New Roman"/>
        <family val="1"/>
      </rPr>
      <t>a</t>
    </r>
    <r>
      <rPr>
        <b/>
        <vertAlign val="subscript"/>
        <sz val="9"/>
        <color indexed="10"/>
        <rFont val="Times New Roman"/>
        <family val="1"/>
      </rPr>
      <t>spt</t>
    </r>
    <phoneticPr fontId="1" type="noConversion"/>
  </si>
  <si>
    <t>aspt</t>
    <phoneticPr fontId="1" type="noConversion"/>
  </si>
  <si>
    <r>
      <rPr>
        <sz val="9"/>
        <rFont val="宋体"/>
        <family val="3"/>
        <charset val="134"/>
      </rPr>
      <t>植筋间距</t>
    </r>
    <r>
      <rPr>
        <sz val="9"/>
        <rFont val="Times New Roman"/>
        <family val="1"/>
      </rPr>
      <t>s1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）</t>
    </r>
    <r>
      <rPr>
        <sz val="9"/>
        <rFont val="Times New Roman"/>
        <family val="1"/>
      </rPr>
      <t>=</t>
    </r>
    <phoneticPr fontId="1" type="noConversion"/>
  </si>
  <si>
    <r>
      <rPr>
        <sz val="9"/>
        <rFont val="宋体"/>
        <family val="3"/>
        <charset val="134"/>
      </rPr>
      <t>植筋边距</t>
    </r>
    <r>
      <rPr>
        <sz val="9"/>
        <rFont val="Times New Roman"/>
        <family val="1"/>
      </rPr>
      <t>s2</t>
    </r>
    <r>
      <rPr>
        <sz val="9"/>
        <rFont val="宋体"/>
        <family val="3"/>
        <charset val="134"/>
      </rPr>
      <t>（</t>
    </r>
    <r>
      <rPr>
        <sz val="9"/>
        <rFont val="Times New Roman"/>
        <family val="1"/>
      </rPr>
      <t>mm</t>
    </r>
    <r>
      <rPr>
        <sz val="9"/>
        <rFont val="宋体"/>
        <family val="3"/>
        <charset val="134"/>
      </rPr>
      <t>）</t>
    </r>
    <r>
      <rPr>
        <sz val="9"/>
        <rFont val="Times New Roman"/>
        <family val="1"/>
      </rPr>
      <t>=</t>
    </r>
    <phoneticPr fontId="1" type="noConversion"/>
  </si>
  <si>
    <t>砼强度</t>
  </si>
  <si>
    <r>
      <t>S</t>
    </r>
    <r>
      <rPr>
        <vertAlign val="subscript"/>
        <sz val="9"/>
        <rFont val="Times New Roman"/>
        <family val="1"/>
      </rPr>
      <t>1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5d, S</t>
    </r>
    <r>
      <rPr>
        <vertAlign val="subscript"/>
        <sz val="9"/>
        <rFont val="Times New Roman"/>
        <family val="1"/>
      </rPr>
      <t>2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2.5d</t>
    </r>
    <phoneticPr fontId="1" type="noConversion"/>
  </si>
  <si>
    <r>
      <t>S1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5d, S2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2.5d</t>
    </r>
    <phoneticPr fontId="1" type="noConversion"/>
  </si>
  <si>
    <t>C35</t>
    <phoneticPr fontId="18" type="noConversion"/>
  </si>
  <si>
    <r>
      <t>S</t>
    </r>
    <r>
      <rPr>
        <vertAlign val="subscript"/>
        <sz val="9"/>
        <rFont val="Times New Roman"/>
        <family val="1"/>
      </rPr>
      <t>1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6d, S</t>
    </r>
    <r>
      <rPr>
        <vertAlign val="subscript"/>
        <sz val="9"/>
        <rFont val="Times New Roman"/>
        <family val="1"/>
      </rPr>
      <t>2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3.0d</t>
    </r>
    <r>
      <rPr>
        <sz val="12"/>
        <rFont val="宋体"/>
        <family val="3"/>
        <charset val="134"/>
      </rPr>
      <t/>
    </r>
    <phoneticPr fontId="1" type="noConversion"/>
  </si>
  <si>
    <r>
      <t>S1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6d, S2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3.0d</t>
    </r>
    <phoneticPr fontId="1" type="noConversion"/>
  </si>
  <si>
    <r>
      <t>S</t>
    </r>
    <r>
      <rPr>
        <vertAlign val="subscript"/>
        <sz val="9"/>
        <rFont val="Times New Roman"/>
        <family val="1"/>
      </rPr>
      <t>1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7d, S</t>
    </r>
    <r>
      <rPr>
        <vertAlign val="subscript"/>
        <sz val="9"/>
        <rFont val="Times New Roman"/>
        <family val="1"/>
      </rPr>
      <t>2</t>
    </r>
    <r>
      <rPr>
        <sz val="9"/>
        <rFont val="宋体"/>
        <family val="3"/>
        <charset val="134"/>
      </rPr>
      <t>≥</t>
    </r>
    <r>
      <rPr>
        <sz val="9"/>
        <rFont val="Times New Roman"/>
        <family val="1"/>
      </rPr>
      <t>3.5d</t>
    </r>
    <r>
      <rPr>
        <sz val="12"/>
        <rFont val="宋体"/>
        <family val="3"/>
        <charset val="134"/>
      </rPr>
      <t/>
    </r>
    <phoneticPr fontId="1" type="noConversion"/>
  </si>
  <si>
    <r>
      <t>S1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7d, S2</t>
    </r>
    <r>
      <rPr>
        <sz val="11"/>
        <rFont val="宋体"/>
        <family val="3"/>
        <charset val="134"/>
      </rPr>
      <t>≥</t>
    </r>
    <r>
      <rPr>
        <sz val="11"/>
        <rFont val="Times New Roman"/>
        <family val="1"/>
      </rPr>
      <t>3.5d</t>
    </r>
    <phoneticPr fontId="1" type="noConversion"/>
  </si>
  <si>
    <t>C45</t>
    <phoneticPr fontId="1" type="noConversion"/>
  </si>
  <si>
    <t>C50</t>
    <phoneticPr fontId="1" type="noConversion"/>
  </si>
  <si>
    <t>C55</t>
    <phoneticPr fontId="1" type="noConversion"/>
  </si>
  <si>
    <t>是否采用快固型胶粘剂</t>
    <phoneticPr fontId="1" type="noConversion"/>
  </si>
  <si>
    <t>是</t>
    <phoneticPr fontId="1" type="noConversion"/>
  </si>
  <si>
    <t>否</t>
    <phoneticPr fontId="1" type="noConversion"/>
  </si>
  <si>
    <r>
      <t>植筋用胶粘剂的粘结强度设计值：按</t>
    </r>
    <r>
      <rPr>
        <sz val="9"/>
        <rFont val="Times New Roman"/>
        <family val="1"/>
      </rPr>
      <t>GB50367-2013</t>
    </r>
    <r>
      <rPr>
        <sz val="9"/>
        <rFont val="宋体"/>
        <family val="3"/>
        <charset val="134"/>
      </rPr>
      <t>混凝土结构加固设计规范</t>
    </r>
    <r>
      <rPr>
        <sz val="9"/>
        <rFont val="Times New Roman"/>
        <family val="1"/>
      </rPr>
      <t xml:space="preserve"> Page129 </t>
    </r>
    <r>
      <rPr>
        <sz val="9"/>
        <rFont val="宋体"/>
        <family val="3"/>
        <charset val="134"/>
      </rPr>
      <t>表</t>
    </r>
    <r>
      <rPr>
        <sz val="9"/>
        <rFont val="Times New Roman"/>
        <family val="1"/>
      </rPr>
      <t xml:space="preserve">15.2.4 </t>
    </r>
    <r>
      <rPr>
        <sz val="9"/>
        <rFont val="宋体"/>
        <family val="3"/>
        <charset val="134"/>
      </rPr>
      <t>确定。</t>
    </r>
    <phoneticPr fontId="1" type="noConversion"/>
  </si>
  <si>
    <t>当基材混凝土强度等级大于C30，且采用快固型胶粘剂时，其粘结抗剪强度设计值fbd应乘以调整系数0.8</t>
    <phoneticPr fontId="1" type="noConversion"/>
  </si>
  <si>
    <t>否</t>
  </si>
  <si>
    <t>植筋类型</t>
    <phoneticPr fontId="1" type="noConversion"/>
  </si>
  <si>
    <t>受拉钢筋</t>
  </si>
  <si>
    <t>受拉钢筋</t>
    <phoneticPr fontId="1" type="noConversion"/>
  </si>
  <si>
    <t>受压钢筋</t>
    <phoneticPr fontId="1" type="noConversion"/>
  </si>
  <si>
    <t>是否为悬挑结构</t>
    <phoneticPr fontId="1" type="noConversion"/>
  </si>
  <si>
    <t>植筋最小锚固长度（mm）</t>
    <phoneticPr fontId="1" type="noConversion"/>
  </si>
  <si>
    <t>植筋锚固深度设计值：</t>
    <phoneticPr fontId="1" type="noConversion"/>
  </si>
  <si>
    <r>
      <rPr>
        <sz val="11"/>
        <color rgb="FFFF0000"/>
        <rFont val="宋体"/>
        <family val="3"/>
        <charset val="134"/>
      </rPr>
      <t>单根钢筋植筋锚固长度，取设计值与构造规定两者大值，单位</t>
    </r>
    <r>
      <rPr>
        <sz val="11"/>
        <color rgb="FFFF0000"/>
        <rFont val="Times New Roman"/>
        <family val="1"/>
      </rPr>
      <t>mm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</si>
  <si>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t>Ld=</t>
    <phoneticPr fontId="1" type="noConversion"/>
  </si>
  <si>
    <t>植筋锚固深度设计值与植筋直径的倍数关系</t>
    <phoneticPr fontId="1" type="noConversion"/>
  </si>
  <si>
    <t>Ld/d=</t>
    <phoneticPr fontId="1" type="noConversion"/>
  </si>
  <si>
    <r>
      <t xml:space="preserve">        2</t>
    </r>
    <r>
      <rPr>
        <sz val="11"/>
        <rFont val="宋体"/>
        <family val="3"/>
        <charset val="134"/>
      </rPr>
      <t>、本计算表适用于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级胶</t>
    </r>
    <phoneticPr fontId="1" type="noConversion"/>
  </si>
  <si>
    <t>单根钢筋植筋锚固深度计算</t>
    <phoneticPr fontId="1" type="noConversion"/>
  </si>
  <si>
    <r>
      <rPr>
        <sz val="11"/>
        <rFont val="宋体"/>
        <family val="3"/>
        <charset val="134"/>
      </rPr>
      <t>注：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、计算公式详见《混凝土结构加固设计规范》</t>
    </r>
    <r>
      <rPr>
        <sz val="11"/>
        <rFont val="Times New Roman"/>
        <family val="1"/>
      </rPr>
      <t>GB50367-2013</t>
    </r>
    <r>
      <rPr>
        <sz val="11"/>
        <rFont val="宋体"/>
        <family val="3"/>
        <charset val="134"/>
      </rPr>
      <t>第</t>
    </r>
    <r>
      <rPr>
        <sz val="11"/>
        <rFont val="Times New Roman"/>
        <family val="1"/>
      </rPr>
      <t>127~132</t>
    </r>
    <r>
      <rPr>
        <sz val="11"/>
        <rFont val="宋体"/>
        <family val="3"/>
        <charset val="134"/>
      </rPr>
      <t>页</t>
    </r>
    <phoneticPr fontId="1" type="noConversion"/>
  </si>
  <si>
    <r>
      <t>考虑各种因素对植筋受拉承载力影响而需加大锚固深度的修正系数：
按《混凝土结构加固设计规范》</t>
    </r>
    <r>
      <rPr>
        <sz val="9"/>
        <rFont val="Times New Roman"/>
        <family val="1"/>
      </rPr>
      <t>GB50367-2013Page130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15.2.5</t>
    </r>
    <r>
      <rPr>
        <sz val="9"/>
        <rFont val="宋体"/>
        <family val="3"/>
        <charset val="134"/>
      </rPr>
      <t>条确定。</t>
    </r>
    <r>
      <rPr>
        <sz val="9"/>
        <rFont val="Times New Roman"/>
        <family val="1"/>
      </rPr>
      <t xml:space="preserve">    ψ</t>
    </r>
    <r>
      <rPr>
        <vertAlign val="subscript"/>
        <sz val="9"/>
        <rFont val="Times New Roman"/>
        <family val="1"/>
      </rPr>
      <t>N</t>
    </r>
    <r>
      <rPr>
        <sz val="9"/>
        <rFont val="Times New Roman"/>
        <family val="1"/>
      </rPr>
      <t xml:space="preserve"> = ψ</t>
    </r>
    <r>
      <rPr>
        <vertAlign val="subscript"/>
        <sz val="9"/>
        <rFont val="Times New Roman"/>
        <family val="1"/>
      </rPr>
      <t>br</t>
    </r>
    <r>
      <rPr>
        <sz val="9"/>
        <rFont val="Times New Roman"/>
        <family val="1"/>
      </rPr>
      <t xml:space="preserve"> * ψ</t>
    </r>
    <r>
      <rPr>
        <vertAlign val="subscript"/>
        <sz val="9"/>
        <rFont val="Times New Roman"/>
        <family val="1"/>
      </rPr>
      <t xml:space="preserve">w </t>
    </r>
    <r>
      <rPr>
        <sz val="9"/>
        <rFont val="Times New Roman"/>
        <family val="1"/>
      </rPr>
      <t>* ψ</t>
    </r>
    <r>
      <rPr>
        <vertAlign val="subscript"/>
        <sz val="9"/>
        <rFont val="Times New Roman"/>
        <family val="1"/>
      </rPr>
      <t xml:space="preserve">T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</si>
</sst>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 "/>
    <numFmt numFmtId="178" formatCode="0_ "/>
    <numFmt numFmtId="179" formatCode="0.000_ "/>
    <numFmt numFmtId="180" formatCode="0_);[Red]\(0\)"/>
  </numFmts>
  <fonts count="37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黑体"/>
      <family val="3"/>
      <charset val="134"/>
    </font>
    <font>
      <b/>
      <sz val="16"/>
      <name val="Times New Roman"/>
      <family val="1"/>
    </font>
    <font>
      <b/>
      <sz val="12"/>
      <color indexed="11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vertAlign val="subscript"/>
      <sz val="9"/>
      <name val="Times New Roman"/>
      <family val="1"/>
    </font>
    <font>
      <sz val="9"/>
      <color indexed="17"/>
      <name val="宋体"/>
      <family val="3"/>
      <charset val="134"/>
    </font>
    <font>
      <sz val="9"/>
      <color indexed="17"/>
      <name val="Times New Roman"/>
      <family val="1"/>
    </font>
    <font>
      <vertAlign val="subscript"/>
      <sz val="9"/>
      <color indexed="17"/>
      <name val="Times New Roman"/>
      <family val="1"/>
    </font>
    <font>
      <vertAlign val="superscript"/>
      <sz val="9"/>
      <name val="Times New Roman"/>
      <family val="1"/>
    </font>
    <font>
      <b/>
      <sz val="9"/>
      <color indexed="10"/>
      <name val="宋体"/>
      <family val="3"/>
      <charset val="134"/>
    </font>
    <font>
      <b/>
      <sz val="9"/>
      <color indexed="10"/>
      <name val="Times New Roman"/>
      <family val="1"/>
    </font>
    <font>
      <b/>
      <vertAlign val="subscript"/>
      <sz val="9"/>
      <color indexed="10"/>
      <name val="Times New Roman"/>
      <family val="1"/>
    </font>
    <font>
      <b/>
      <sz val="12"/>
      <name val="Times New Roman"/>
      <family val="1"/>
    </font>
    <font>
      <b/>
      <sz val="12"/>
      <color indexed="16"/>
      <name val="Times New Roman"/>
      <family val="1"/>
    </font>
    <font>
      <b/>
      <sz val="14"/>
      <name val="黑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Times New Roman"/>
      <family val="1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9"/>
      <color rgb="FFFF00FF"/>
      <name val="Times New Roman"/>
      <family val="1"/>
    </font>
    <font>
      <b/>
      <sz val="12"/>
      <name val="宋体"/>
      <family val="3"/>
      <charset val="134"/>
    </font>
    <font>
      <b/>
      <i/>
      <sz val="1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2"/>
      <color rgb="FF0000FF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CFFCC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1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3" fillId="0" borderId="0">
      <alignment vertical="center"/>
    </xf>
  </cellStyleXfs>
  <cellXfs count="263">
    <xf numFmtId="0" fontId="0" fillId="0" borderId="0" xfId="0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177" fontId="6" fillId="3" borderId="6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7" fontId="6" fillId="3" borderId="7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177" fontId="6" fillId="3" borderId="10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176" fontId="16" fillId="4" borderId="2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178" fontId="4" fillId="5" borderId="20" xfId="0" applyNumberFormat="1" applyFont="1" applyFill="1" applyBorder="1" applyAlignment="1">
      <alignment horizontal="center" vertical="center"/>
    </xf>
    <xf numFmtId="178" fontId="4" fillId="5" borderId="21" xfId="0" applyNumberFormat="1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178" fontId="21" fillId="0" borderId="23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76" fontId="20" fillId="6" borderId="2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176" fontId="21" fillId="0" borderId="2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7" fontId="6" fillId="0" borderId="6" xfId="0" applyNumberFormat="1" applyFont="1" applyFill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 vertical="center"/>
    </xf>
    <xf numFmtId="177" fontId="6" fillId="0" borderId="1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8" fontId="2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0" fillId="6" borderId="25" xfId="0" applyFont="1" applyFill="1" applyBorder="1" applyAlignment="1">
      <alignment horizontal="center" vertical="center"/>
    </xf>
    <xf numFmtId="0" fontId="25" fillId="0" borderId="0" xfId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178" fontId="21" fillId="0" borderId="4" xfId="0" applyNumberFormat="1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6" fillId="0" borderId="29" xfId="0" applyFont="1" applyFill="1" applyBorder="1" applyAlignment="1">
      <alignment horizontal="right" vertical="center"/>
    </xf>
    <xf numFmtId="0" fontId="20" fillId="6" borderId="2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179" fontId="31" fillId="0" borderId="0" xfId="0" applyNumberFormat="1" applyFont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78" fontId="30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right" vertical="center" wrapText="1"/>
    </xf>
    <xf numFmtId="0" fontId="19" fillId="2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right" vertical="center" wrapText="1"/>
    </xf>
    <xf numFmtId="0" fontId="35" fillId="2" borderId="15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178" fontId="21" fillId="0" borderId="31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26" fillId="0" borderId="17" xfId="0" applyFont="1" applyFill="1" applyBorder="1" applyAlignment="1">
      <alignment vertical="center"/>
    </xf>
    <xf numFmtId="0" fontId="22" fillId="2" borderId="18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/>
    </xf>
    <xf numFmtId="0" fontId="0" fillId="0" borderId="0" xfId="0" applyBorder="1"/>
    <xf numFmtId="0" fontId="6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6" fillId="3" borderId="17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27" fillId="0" borderId="0" xfId="1" applyFont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18" fillId="0" borderId="11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8" fillId="0" borderId="9" xfId="0" applyFont="1" applyFill="1" applyBorder="1" applyAlignment="1">
      <alignment horizontal="left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5" fillId="2" borderId="34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</cellXfs>
  <cellStyles count="2">
    <cellStyle name="常规" xfId="0" builtinId="0"/>
    <cellStyle name="常规_裂缝验算" xfId="1"/>
  </cellStyles>
  <dxfs count="3">
    <dxf>
      <font>
        <b/>
        <i val="0"/>
        <color rgb="FFFF00FF"/>
      </font>
    </dxf>
    <dxf>
      <font>
        <b/>
        <i val="0"/>
        <color rgb="FFFF00FF"/>
      </font>
    </dxf>
    <dxf>
      <font>
        <b/>
        <i val="0"/>
        <color rgb="FFFF00FF"/>
      </font>
    </dxf>
  </dxfs>
  <tableStyles count="0" defaultTableStyle="TableStyleMedium2" defaultPivotStyle="PivotStyleLight16"/>
  <colors>
    <mruColors>
      <color rgb="FF0000FF"/>
      <color rgb="FFCCFFCC"/>
      <color rgb="FFFF00FF"/>
      <color rgb="FFFFCC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200025</xdr:rowOff>
    </xdr:from>
    <xdr:to>
      <xdr:col>1</xdr:col>
      <xdr:colOff>19050</xdr:colOff>
      <xdr:row>31</xdr:row>
      <xdr:rowOff>95250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9525" y="8305800"/>
          <a:ext cx="409575" cy="3333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400050</xdr:rowOff>
    </xdr:from>
    <xdr:to>
      <xdr:col>1</xdr:col>
      <xdr:colOff>19050</xdr:colOff>
      <xdr:row>2</xdr:row>
      <xdr:rowOff>47625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9525" y="400050"/>
          <a:ext cx="409575" cy="3333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200025</xdr:rowOff>
    </xdr:from>
    <xdr:to>
      <xdr:col>1</xdr:col>
      <xdr:colOff>19050</xdr:colOff>
      <xdr:row>31</xdr:row>
      <xdr:rowOff>95250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9525" y="8305800"/>
          <a:ext cx="409575" cy="3333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400050</xdr:rowOff>
    </xdr:from>
    <xdr:to>
      <xdr:col>1</xdr:col>
      <xdr:colOff>19050</xdr:colOff>
      <xdr:row>2</xdr:row>
      <xdr:rowOff>47625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9525" y="400050"/>
          <a:ext cx="409575" cy="3333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200025</xdr:rowOff>
    </xdr:from>
    <xdr:to>
      <xdr:col>1</xdr:col>
      <xdr:colOff>19050</xdr:colOff>
      <xdr:row>31</xdr:row>
      <xdr:rowOff>95250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9525" y="8305800"/>
          <a:ext cx="409575" cy="3333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9525</xdr:colOff>
      <xdr:row>0</xdr:row>
      <xdr:rowOff>400050</xdr:rowOff>
    </xdr:from>
    <xdr:to>
      <xdr:col>1</xdr:col>
      <xdr:colOff>19050</xdr:colOff>
      <xdr:row>2</xdr:row>
      <xdr:rowOff>47625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9525" y="400050"/>
          <a:ext cx="409575" cy="3333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9;-&#19978;&#28023;&#35268;&#33539;&#26729;&#22522;&#35745;&#31639;&#20070;-v2.0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桩基计算书(DGJ08-11-2018)"/>
      <sheetName val="help"/>
    </sheetNames>
    <sheetDataSet>
      <sheetData sheetId="0">
        <row r="46">
          <cell r="L46">
            <v>0.20232558139534881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topLeftCell="A7" zoomScaleNormal="100" workbookViewId="0">
      <selection activeCell="A18" sqref="A18:XFD18"/>
    </sheetView>
  </sheetViews>
  <sheetFormatPr defaultRowHeight="15"/>
  <cols>
    <col min="1" max="1" width="5.25" style="1" customWidth="1"/>
    <col min="2" max="2" width="10.5" style="1" customWidth="1"/>
    <col min="3" max="3" width="8.75" style="1" customWidth="1"/>
    <col min="4" max="9" width="10.125" style="1" customWidth="1"/>
    <col min="10" max="10" width="9" style="29"/>
    <col min="11" max="16384" width="9" style="1"/>
  </cols>
  <sheetData>
    <row r="1" spans="2:10" s="31" customFormat="1" ht="34.5" customHeight="1" thickBot="1">
      <c r="B1" s="167" t="s">
        <v>4</v>
      </c>
      <c r="C1" s="167"/>
      <c r="D1" s="167"/>
      <c r="E1" s="167"/>
      <c r="F1" s="167"/>
      <c r="G1" s="167"/>
      <c r="H1" s="167"/>
      <c r="I1" s="167"/>
      <c r="J1" s="30"/>
    </row>
    <row r="2" spans="2:10" s="2" customFormat="1" ht="20.100000000000001" customHeight="1">
      <c r="B2" s="168" t="s">
        <v>5</v>
      </c>
      <c r="C2" s="169"/>
      <c r="D2" s="40">
        <f>C4*C8*D3</f>
        <v>382.8</v>
      </c>
      <c r="E2" s="170" t="s">
        <v>54</v>
      </c>
      <c r="F2" s="170"/>
      <c r="G2" s="170"/>
      <c r="H2" s="170"/>
      <c r="I2" s="171"/>
      <c r="J2" s="20"/>
    </row>
    <row r="3" spans="2:10" s="2" customFormat="1" ht="20.100000000000001" customHeight="1">
      <c r="B3" s="172" t="s">
        <v>6</v>
      </c>
      <c r="C3" s="173"/>
      <c r="D3" s="41">
        <f>0.2*C9*C11*C10/C12</f>
        <v>348</v>
      </c>
      <c r="E3" s="174" t="s">
        <v>55</v>
      </c>
      <c r="F3" s="174"/>
      <c r="G3" s="174"/>
      <c r="H3" s="174"/>
      <c r="I3" s="175"/>
      <c r="J3" s="20"/>
    </row>
    <row r="4" spans="2:10" s="5" customFormat="1" ht="30" customHeight="1">
      <c r="B4" s="3" t="s">
        <v>7</v>
      </c>
      <c r="C4" s="24">
        <f>C5*C6*C7</f>
        <v>1.1000000000000001</v>
      </c>
      <c r="D4" s="176" t="s">
        <v>45</v>
      </c>
      <c r="E4" s="177"/>
      <c r="F4" s="177"/>
      <c r="G4" s="177"/>
      <c r="H4" s="177"/>
      <c r="I4" s="178"/>
      <c r="J4" s="20"/>
    </row>
    <row r="5" spans="2:10" s="2" customFormat="1" ht="54.95" customHeight="1">
      <c r="B5" s="3" t="s">
        <v>8</v>
      </c>
      <c r="C5" s="32">
        <v>1</v>
      </c>
      <c r="D5" s="176" t="s">
        <v>41</v>
      </c>
      <c r="E5" s="177"/>
      <c r="F5" s="177"/>
      <c r="G5" s="177"/>
      <c r="H5" s="177"/>
      <c r="I5" s="178"/>
      <c r="J5" s="20"/>
    </row>
    <row r="6" spans="2:10" s="2" customFormat="1" ht="30" customHeight="1">
      <c r="B6" s="3" t="s">
        <v>9</v>
      </c>
      <c r="C6" s="32">
        <v>1.1000000000000001</v>
      </c>
      <c r="D6" s="176" t="s">
        <v>42</v>
      </c>
      <c r="E6" s="177"/>
      <c r="F6" s="177"/>
      <c r="G6" s="177"/>
      <c r="H6" s="177"/>
      <c r="I6" s="178"/>
      <c r="J6" s="20"/>
    </row>
    <row r="7" spans="2:10" s="2" customFormat="1" ht="54.95" customHeight="1">
      <c r="B7" s="3" t="s">
        <v>10</v>
      </c>
      <c r="C7" s="32">
        <v>1</v>
      </c>
      <c r="D7" s="176" t="s">
        <v>43</v>
      </c>
      <c r="E7" s="177"/>
      <c r="F7" s="177"/>
      <c r="G7" s="177"/>
      <c r="H7" s="177"/>
      <c r="I7" s="178"/>
      <c r="J7" s="20"/>
    </row>
    <row r="8" spans="2:10" s="2" customFormat="1" ht="54.95" customHeight="1">
      <c r="B8" s="3" t="s">
        <v>11</v>
      </c>
      <c r="C8" s="32">
        <v>1</v>
      </c>
      <c r="D8" s="176" t="s">
        <v>44</v>
      </c>
      <c r="E8" s="177"/>
      <c r="F8" s="177"/>
      <c r="G8" s="177"/>
      <c r="H8" s="177"/>
      <c r="I8" s="178"/>
      <c r="J8" s="20"/>
    </row>
    <row r="9" spans="2:10" s="2" customFormat="1" ht="30" customHeight="1">
      <c r="B9" s="3" t="s">
        <v>12</v>
      </c>
      <c r="C9" s="32">
        <v>1</v>
      </c>
      <c r="D9" s="176" t="s">
        <v>47</v>
      </c>
      <c r="E9" s="153"/>
      <c r="F9" s="153"/>
      <c r="G9" s="153"/>
      <c r="H9" s="153"/>
      <c r="I9" s="154"/>
      <c r="J9" s="20"/>
    </row>
    <row r="10" spans="2:10" s="2" customFormat="1" ht="20.100000000000001" customHeight="1">
      <c r="B10" s="3" t="s">
        <v>13</v>
      </c>
      <c r="C10" s="33">
        <v>435</v>
      </c>
      <c r="D10" s="152" t="s">
        <v>56</v>
      </c>
      <c r="E10" s="153"/>
      <c r="F10" s="153"/>
      <c r="G10" s="153"/>
      <c r="H10" s="153"/>
      <c r="I10" s="154"/>
      <c r="J10" s="20"/>
    </row>
    <row r="11" spans="2:10" s="2" customFormat="1" ht="20.100000000000001" customHeight="1">
      <c r="B11" s="3" t="s">
        <v>14</v>
      </c>
      <c r="C11" s="33">
        <v>20</v>
      </c>
      <c r="D11" s="152" t="s">
        <v>15</v>
      </c>
      <c r="E11" s="153"/>
      <c r="F11" s="153"/>
      <c r="G11" s="153"/>
      <c r="H11" s="153"/>
      <c r="I11" s="154"/>
      <c r="J11" s="20"/>
    </row>
    <row r="12" spans="2:10" s="2" customFormat="1" ht="30" customHeight="1" thickBot="1">
      <c r="B12" s="6" t="s">
        <v>16</v>
      </c>
      <c r="C12" s="34">
        <v>5</v>
      </c>
      <c r="D12" s="155" t="s">
        <v>46</v>
      </c>
      <c r="E12" s="156"/>
      <c r="F12" s="156"/>
      <c r="G12" s="156"/>
      <c r="H12" s="156"/>
      <c r="I12" s="157"/>
      <c r="J12" s="20"/>
    </row>
    <row r="13" spans="2:10" s="2" customFormat="1" ht="6" customHeight="1">
      <c r="B13" s="7"/>
      <c r="D13" s="5"/>
      <c r="E13" s="5"/>
      <c r="F13" s="5"/>
      <c r="G13" s="5"/>
      <c r="H13" s="5"/>
      <c r="I13" s="5"/>
      <c r="J13" s="20"/>
    </row>
    <row r="14" spans="2:10" s="2" customFormat="1" ht="18" customHeight="1" thickBot="1">
      <c r="B14" s="158" t="s">
        <v>17</v>
      </c>
      <c r="C14" s="159"/>
      <c r="D14" s="159"/>
      <c r="E14" s="159"/>
      <c r="F14" s="159"/>
      <c r="G14" s="159"/>
      <c r="H14" s="159"/>
      <c r="I14" s="159"/>
      <c r="J14" s="20"/>
    </row>
    <row r="15" spans="2:10" s="2" customFormat="1" ht="15" customHeight="1">
      <c r="B15" s="133" t="s">
        <v>18</v>
      </c>
      <c r="C15" s="160"/>
      <c r="D15" s="160">
        <v>25</v>
      </c>
      <c r="E15" s="160"/>
      <c r="F15" s="160">
        <v>30</v>
      </c>
      <c r="G15" s="160"/>
      <c r="H15" s="8">
        <v>35</v>
      </c>
      <c r="I15" s="9">
        <v>40</v>
      </c>
      <c r="J15" s="20"/>
    </row>
    <row r="16" spans="2:10" s="2" customFormat="1" ht="15" customHeight="1">
      <c r="B16" s="161" t="s">
        <v>0</v>
      </c>
      <c r="C16" s="10" t="s">
        <v>19</v>
      </c>
      <c r="D16" s="4">
        <v>6</v>
      </c>
      <c r="E16" s="4" t="s">
        <v>20</v>
      </c>
      <c r="F16" s="4">
        <v>6</v>
      </c>
      <c r="G16" s="4" t="s">
        <v>20</v>
      </c>
      <c r="H16" s="10" t="s">
        <v>21</v>
      </c>
      <c r="I16" s="11" t="s">
        <v>21</v>
      </c>
      <c r="J16" s="20"/>
    </row>
    <row r="17" spans="2:10" s="2" customFormat="1" ht="15" customHeight="1">
      <c r="B17" s="162"/>
      <c r="C17" s="10" t="s">
        <v>22</v>
      </c>
      <c r="D17" s="163" t="s">
        <v>23</v>
      </c>
      <c r="E17" s="164"/>
      <c r="F17" s="164"/>
      <c r="G17" s="164"/>
      <c r="H17" s="164"/>
      <c r="I17" s="165"/>
      <c r="J17" s="20"/>
    </row>
    <row r="18" spans="2:10" s="2" customFormat="1" ht="15" customHeight="1">
      <c r="B18" s="161" t="s">
        <v>24</v>
      </c>
      <c r="C18" s="10" t="s">
        <v>25</v>
      </c>
      <c r="D18" s="166">
        <v>1</v>
      </c>
      <c r="E18" s="166"/>
      <c r="F18" s="166">
        <v>1</v>
      </c>
      <c r="G18" s="166"/>
      <c r="H18" s="12">
        <v>1</v>
      </c>
      <c r="I18" s="13">
        <v>1</v>
      </c>
      <c r="J18" s="20"/>
    </row>
    <row r="19" spans="2:10" s="2" customFormat="1" ht="15" customHeight="1">
      <c r="B19" s="162"/>
      <c r="C19" s="4">
        <v>25</v>
      </c>
      <c r="D19" s="12">
        <v>1.1000000000000001</v>
      </c>
      <c r="E19" s="14">
        <v>1.05</v>
      </c>
      <c r="F19" s="14">
        <v>1.05</v>
      </c>
      <c r="G19" s="12">
        <v>1</v>
      </c>
      <c r="H19" s="12">
        <v>1</v>
      </c>
      <c r="I19" s="13">
        <v>1</v>
      </c>
      <c r="J19" s="20"/>
    </row>
    <row r="20" spans="2:10" s="2" customFormat="1" ht="15" customHeight="1">
      <c r="B20" s="162"/>
      <c r="C20" s="4">
        <v>32</v>
      </c>
      <c r="D20" s="14">
        <v>1.25</v>
      </c>
      <c r="E20" s="14">
        <v>1.1499999999999999</v>
      </c>
      <c r="F20" s="14">
        <v>1.1499999999999999</v>
      </c>
      <c r="G20" s="12">
        <v>1.1000000000000001</v>
      </c>
      <c r="H20" s="12">
        <v>1.1000000000000001</v>
      </c>
      <c r="I20" s="38">
        <v>1.05</v>
      </c>
      <c r="J20" s="20"/>
    </row>
    <row r="21" spans="2:10" s="2" customFormat="1" ht="14.25" thickBot="1">
      <c r="B21" s="149" t="s">
        <v>26</v>
      </c>
      <c r="C21" s="150"/>
      <c r="D21" s="150"/>
      <c r="E21" s="150"/>
      <c r="F21" s="150"/>
      <c r="G21" s="150"/>
      <c r="H21" s="150"/>
      <c r="I21" s="151"/>
      <c r="J21" s="20"/>
    </row>
    <row r="22" spans="2:10" s="2" customFormat="1" ht="12">
      <c r="B22" s="19"/>
      <c r="J22" s="20"/>
    </row>
    <row r="23" spans="2:10" s="2" customFormat="1" ht="14.25" thickBot="1">
      <c r="B23" s="139" t="s">
        <v>27</v>
      </c>
      <c r="C23" s="139"/>
      <c r="D23" s="139"/>
      <c r="E23" s="139"/>
      <c r="F23" s="139"/>
      <c r="G23" s="139"/>
      <c r="H23" s="139"/>
      <c r="I23" s="16"/>
      <c r="J23" s="20"/>
    </row>
    <row r="24" spans="2:10" s="2" customFormat="1" ht="15" customHeight="1">
      <c r="B24" s="140" t="s">
        <v>53</v>
      </c>
      <c r="C24" s="142" t="s">
        <v>37</v>
      </c>
      <c r="D24" s="142"/>
      <c r="E24" s="142" t="s">
        <v>36</v>
      </c>
      <c r="F24" s="142"/>
      <c r="G24" s="142"/>
      <c r="H24" s="142"/>
      <c r="I24" s="144"/>
      <c r="J24" s="20"/>
    </row>
    <row r="25" spans="2:10" s="2" customFormat="1" ht="15" customHeight="1">
      <c r="B25" s="141"/>
      <c r="C25" s="143"/>
      <c r="D25" s="143"/>
      <c r="E25" s="26" t="s">
        <v>32</v>
      </c>
      <c r="F25" s="26" t="s">
        <v>33</v>
      </c>
      <c r="G25" s="26" t="s">
        <v>34</v>
      </c>
      <c r="H25" s="26" t="s">
        <v>35</v>
      </c>
      <c r="I25" s="28" t="s">
        <v>40</v>
      </c>
      <c r="J25" s="20"/>
    </row>
    <row r="26" spans="2:10" s="2" customFormat="1" ht="15" customHeight="1">
      <c r="B26" s="25" t="s">
        <v>38</v>
      </c>
      <c r="C26" s="145" t="s">
        <v>48</v>
      </c>
      <c r="D26" s="145"/>
      <c r="E26" s="12">
        <v>2.2999999999999998</v>
      </c>
      <c r="F26" s="12">
        <v>2.7</v>
      </c>
      <c r="G26" s="12">
        <v>3.7</v>
      </c>
      <c r="H26" s="12">
        <v>4</v>
      </c>
      <c r="I26" s="13">
        <v>4.5</v>
      </c>
      <c r="J26" s="20"/>
    </row>
    <row r="27" spans="2:10" s="2" customFormat="1" ht="15" customHeight="1">
      <c r="B27" s="146" t="s">
        <v>39</v>
      </c>
      <c r="C27" s="145" t="s">
        <v>49</v>
      </c>
      <c r="D27" s="145"/>
      <c r="E27" s="12">
        <v>2.2999999999999998</v>
      </c>
      <c r="F27" s="12">
        <v>2.7</v>
      </c>
      <c r="G27" s="12">
        <v>4</v>
      </c>
      <c r="H27" s="12">
        <v>4.5</v>
      </c>
      <c r="I27" s="13">
        <v>5</v>
      </c>
      <c r="J27" s="20"/>
    </row>
    <row r="28" spans="2:10" s="2" customFormat="1" ht="15" customHeight="1" thickBot="1">
      <c r="B28" s="147"/>
      <c r="C28" s="148" t="s">
        <v>50</v>
      </c>
      <c r="D28" s="148"/>
      <c r="E28" s="15">
        <v>2.2999999999999998</v>
      </c>
      <c r="F28" s="15">
        <v>2.7</v>
      </c>
      <c r="G28" s="15">
        <v>4.5</v>
      </c>
      <c r="H28" s="15">
        <v>5</v>
      </c>
      <c r="I28" s="27">
        <v>5.5</v>
      </c>
      <c r="J28" s="20"/>
    </row>
    <row r="29" spans="2:10" s="2" customFormat="1" ht="12">
      <c r="B29" s="18"/>
      <c r="C29" s="18"/>
      <c r="D29" s="18"/>
      <c r="E29" s="18"/>
      <c r="F29" s="18"/>
      <c r="G29" s="18"/>
      <c r="H29" s="18"/>
      <c r="J29" s="20"/>
    </row>
    <row r="30" spans="2:10" ht="20.100000000000001" customHeight="1" thickBot="1">
      <c r="B30" s="35" t="s">
        <v>52</v>
      </c>
      <c r="C30" s="23"/>
      <c r="D30" s="23"/>
      <c r="E30" s="23"/>
      <c r="F30" s="23"/>
      <c r="G30" s="23"/>
      <c r="H30" s="23"/>
      <c r="I30" s="23"/>
    </row>
    <row r="31" spans="2:10" s="2" customFormat="1" ht="15" customHeight="1">
      <c r="B31" s="133" t="s">
        <v>28</v>
      </c>
      <c r="C31" s="134"/>
      <c r="D31" s="134"/>
      <c r="E31" s="134"/>
      <c r="F31" s="134"/>
      <c r="G31" s="134"/>
      <c r="H31" s="134"/>
      <c r="I31" s="135"/>
      <c r="J31" s="20"/>
    </row>
    <row r="32" spans="2:10" s="2" customFormat="1" ht="15" customHeight="1">
      <c r="B32" s="21" t="s">
        <v>2</v>
      </c>
      <c r="C32" s="36" t="s">
        <v>29</v>
      </c>
      <c r="D32" s="37"/>
      <c r="E32" s="37"/>
      <c r="F32" s="39">
        <f>MAX(0.3*D3,10*C11,100)</f>
        <v>200</v>
      </c>
      <c r="G32" s="36" t="s">
        <v>51</v>
      </c>
      <c r="H32" s="4"/>
      <c r="I32" s="17"/>
      <c r="J32" s="20"/>
    </row>
    <row r="33" spans="2:10" s="2" customFormat="1" ht="15" customHeight="1">
      <c r="B33" s="21" t="s">
        <v>3</v>
      </c>
      <c r="C33" s="36" t="s">
        <v>30</v>
      </c>
      <c r="D33" s="37"/>
      <c r="E33" s="37"/>
      <c r="F33" s="39">
        <f>MAX(0.6*D3,10*C11,100)</f>
        <v>208.79999999999998</v>
      </c>
      <c r="G33" s="36" t="s">
        <v>51</v>
      </c>
      <c r="H33" s="4"/>
      <c r="I33" s="17"/>
      <c r="J33" s="20"/>
    </row>
    <row r="34" spans="2:10" s="2" customFormat="1" ht="15" customHeight="1" thickBot="1">
      <c r="B34" s="22" t="s">
        <v>1</v>
      </c>
      <c r="C34" s="136" t="s">
        <v>31</v>
      </c>
      <c r="D34" s="137"/>
      <c r="E34" s="137"/>
      <c r="F34" s="137"/>
      <c r="G34" s="137"/>
      <c r="H34" s="137"/>
      <c r="I34" s="138"/>
      <c r="J34" s="20"/>
    </row>
  </sheetData>
  <mergeCells count="34">
    <mergeCell ref="D10:I10"/>
    <mergeCell ref="B1:I1"/>
    <mergeCell ref="B2:C2"/>
    <mergeCell ref="E2:I2"/>
    <mergeCell ref="B3:C3"/>
    <mergeCell ref="E3:I3"/>
    <mergeCell ref="D4:I4"/>
    <mergeCell ref="D5:I5"/>
    <mergeCell ref="D6:I6"/>
    <mergeCell ref="D7:I7"/>
    <mergeCell ref="D8:I8"/>
    <mergeCell ref="D9:I9"/>
    <mergeCell ref="B21:I21"/>
    <mergeCell ref="D11:I11"/>
    <mergeCell ref="D12:I12"/>
    <mergeCell ref="B14:I14"/>
    <mergeCell ref="B15:C15"/>
    <mergeCell ref="D15:E15"/>
    <mergeCell ref="F15:G15"/>
    <mergeCell ref="B16:B17"/>
    <mergeCell ref="D17:I17"/>
    <mergeCell ref="B18:B20"/>
    <mergeCell ref="D18:E18"/>
    <mergeCell ref="F18:G18"/>
    <mergeCell ref="B31:I31"/>
    <mergeCell ref="C34:I34"/>
    <mergeCell ref="B23:H23"/>
    <mergeCell ref="B24:B25"/>
    <mergeCell ref="C24:D25"/>
    <mergeCell ref="E24:I24"/>
    <mergeCell ref="C26:D26"/>
    <mergeCell ref="B27:B28"/>
    <mergeCell ref="C27:D27"/>
    <mergeCell ref="C28:D28"/>
  </mergeCells>
  <phoneticPr fontId="1" type="noConversion"/>
  <printOptions horizontalCentered="1" verticalCentered="1"/>
  <pageMargins left="0.59055118110236227" right="0.39370078740157483" top="0.39370078740157483" bottom="0.39370078740157483" header="0.51181102362204722" footer="0.31496062992125984"/>
  <pageSetup paperSize="9" orientation="portrait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zoomScaleNormal="100" workbookViewId="0">
      <selection activeCell="N30" sqref="N30"/>
    </sheetView>
  </sheetViews>
  <sheetFormatPr defaultRowHeight="15"/>
  <cols>
    <col min="1" max="1" width="5.25" style="1" customWidth="1"/>
    <col min="2" max="2" width="10.5" style="1" customWidth="1"/>
    <col min="3" max="3" width="8.75" style="1" customWidth="1"/>
    <col min="4" max="9" width="10.125" style="1" customWidth="1"/>
    <col min="10" max="10" width="9" style="29"/>
    <col min="11" max="16384" width="9" style="1"/>
  </cols>
  <sheetData>
    <row r="1" spans="2:10" s="31" customFormat="1" ht="34.5" customHeight="1" thickBot="1">
      <c r="B1" s="167" t="s">
        <v>4</v>
      </c>
      <c r="C1" s="167"/>
      <c r="D1" s="167"/>
      <c r="E1" s="167"/>
      <c r="F1" s="167"/>
      <c r="G1" s="167"/>
      <c r="H1" s="167"/>
      <c r="I1" s="167"/>
      <c r="J1" s="30"/>
    </row>
    <row r="2" spans="2:10" s="2" customFormat="1" ht="20.100000000000001" customHeight="1">
      <c r="B2" s="168" t="s">
        <v>5</v>
      </c>
      <c r="C2" s="169"/>
      <c r="D2" s="40">
        <f>C4*C8*D3</f>
        <v>478.50000000000006</v>
      </c>
      <c r="E2" s="170" t="s">
        <v>54</v>
      </c>
      <c r="F2" s="170"/>
      <c r="G2" s="170"/>
      <c r="H2" s="170"/>
      <c r="I2" s="171"/>
      <c r="J2" s="20"/>
    </row>
    <row r="3" spans="2:10" s="2" customFormat="1" ht="20.100000000000001" customHeight="1">
      <c r="B3" s="172" t="s">
        <v>6</v>
      </c>
      <c r="C3" s="173"/>
      <c r="D3" s="41">
        <f>0.2*C9*C11*C10/C12</f>
        <v>435</v>
      </c>
      <c r="E3" s="174" t="s">
        <v>55</v>
      </c>
      <c r="F3" s="174"/>
      <c r="G3" s="174"/>
      <c r="H3" s="174"/>
      <c r="I3" s="175"/>
      <c r="J3" s="20"/>
    </row>
    <row r="4" spans="2:10" s="5" customFormat="1" ht="30" customHeight="1">
      <c r="B4" s="3" t="s">
        <v>7</v>
      </c>
      <c r="C4" s="24">
        <f>C5*C6*C7</f>
        <v>1.1000000000000001</v>
      </c>
      <c r="D4" s="176" t="s">
        <v>45</v>
      </c>
      <c r="E4" s="177"/>
      <c r="F4" s="177"/>
      <c r="G4" s="177"/>
      <c r="H4" s="177"/>
      <c r="I4" s="178"/>
      <c r="J4" s="20"/>
    </row>
    <row r="5" spans="2:10" s="2" customFormat="1" ht="54.95" customHeight="1">
      <c r="B5" s="3" t="s">
        <v>8</v>
      </c>
      <c r="C5" s="32">
        <v>1</v>
      </c>
      <c r="D5" s="176" t="s">
        <v>41</v>
      </c>
      <c r="E5" s="177"/>
      <c r="F5" s="177"/>
      <c r="G5" s="177"/>
      <c r="H5" s="177"/>
      <c r="I5" s="178"/>
      <c r="J5" s="20"/>
    </row>
    <row r="6" spans="2:10" s="2" customFormat="1" ht="30" customHeight="1">
      <c r="B6" s="3" t="s">
        <v>9</v>
      </c>
      <c r="C6" s="32">
        <v>1.1000000000000001</v>
      </c>
      <c r="D6" s="176" t="s">
        <v>42</v>
      </c>
      <c r="E6" s="177"/>
      <c r="F6" s="177"/>
      <c r="G6" s="177"/>
      <c r="H6" s="177"/>
      <c r="I6" s="178"/>
      <c r="J6" s="20"/>
    </row>
    <row r="7" spans="2:10" s="2" customFormat="1" ht="54.95" customHeight="1">
      <c r="B7" s="3" t="s">
        <v>10</v>
      </c>
      <c r="C7" s="32">
        <v>1</v>
      </c>
      <c r="D7" s="176" t="s">
        <v>43</v>
      </c>
      <c r="E7" s="177"/>
      <c r="F7" s="177"/>
      <c r="G7" s="177"/>
      <c r="H7" s="177"/>
      <c r="I7" s="178"/>
      <c r="J7" s="20"/>
    </row>
    <row r="8" spans="2:10" s="2" customFormat="1" ht="54.95" customHeight="1">
      <c r="B8" s="3" t="s">
        <v>11</v>
      </c>
      <c r="C8" s="32">
        <v>1</v>
      </c>
      <c r="D8" s="176" t="s">
        <v>44</v>
      </c>
      <c r="E8" s="177"/>
      <c r="F8" s="177"/>
      <c r="G8" s="177"/>
      <c r="H8" s="177"/>
      <c r="I8" s="178"/>
      <c r="J8" s="20"/>
    </row>
    <row r="9" spans="2:10" s="2" customFormat="1" ht="30" customHeight="1">
      <c r="B9" s="3" t="s">
        <v>12</v>
      </c>
      <c r="C9" s="32">
        <v>1</v>
      </c>
      <c r="D9" s="176" t="s">
        <v>47</v>
      </c>
      <c r="E9" s="153"/>
      <c r="F9" s="153"/>
      <c r="G9" s="153"/>
      <c r="H9" s="153"/>
      <c r="I9" s="154"/>
      <c r="J9" s="20"/>
    </row>
    <row r="10" spans="2:10" s="2" customFormat="1" ht="20.100000000000001" customHeight="1">
      <c r="B10" s="3" t="s">
        <v>13</v>
      </c>
      <c r="C10" s="33">
        <v>435</v>
      </c>
      <c r="D10" s="152" t="s">
        <v>56</v>
      </c>
      <c r="E10" s="153"/>
      <c r="F10" s="153"/>
      <c r="G10" s="153"/>
      <c r="H10" s="153"/>
      <c r="I10" s="154"/>
      <c r="J10" s="20"/>
    </row>
    <row r="11" spans="2:10" s="2" customFormat="1" ht="20.100000000000001" customHeight="1">
      <c r="B11" s="3" t="s">
        <v>14</v>
      </c>
      <c r="C11" s="33">
        <v>25</v>
      </c>
      <c r="D11" s="152" t="s">
        <v>15</v>
      </c>
      <c r="E11" s="153"/>
      <c r="F11" s="153"/>
      <c r="G11" s="153"/>
      <c r="H11" s="153"/>
      <c r="I11" s="154"/>
      <c r="J11" s="20"/>
    </row>
    <row r="12" spans="2:10" s="2" customFormat="1" ht="30" customHeight="1" thickBot="1">
      <c r="B12" s="6" t="s">
        <v>16</v>
      </c>
      <c r="C12" s="34">
        <v>5</v>
      </c>
      <c r="D12" s="155" t="s">
        <v>46</v>
      </c>
      <c r="E12" s="156"/>
      <c r="F12" s="156"/>
      <c r="G12" s="156"/>
      <c r="H12" s="156"/>
      <c r="I12" s="157"/>
      <c r="J12" s="20" t="s">
        <v>57</v>
      </c>
    </row>
    <row r="13" spans="2:10" s="2" customFormat="1" ht="6" customHeight="1">
      <c r="B13" s="7"/>
      <c r="D13" s="5"/>
      <c r="E13" s="5"/>
      <c r="F13" s="5"/>
      <c r="G13" s="5"/>
      <c r="H13" s="5"/>
      <c r="I13" s="5"/>
      <c r="J13" s="20"/>
    </row>
    <row r="14" spans="2:10" s="2" customFormat="1" ht="18" customHeight="1" thickBot="1">
      <c r="B14" s="158" t="s">
        <v>17</v>
      </c>
      <c r="C14" s="159"/>
      <c r="D14" s="159"/>
      <c r="E14" s="159"/>
      <c r="F14" s="159"/>
      <c r="G14" s="159"/>
      <c r="H14" s="159"/>
      <c r="I14" s="159"/>
      <c r="J14" s="20"/>
    </row>
    <row r="15" spans="2:10" s="2" customFormat="1" ht="15" customHeight="1">
      <c r="B15" s="133" t="s">
        <v>18</v>
      </c>
      <c r="C15" s="160"/>
      <c r="D15" s="160">
        <v>25</v>
      </c>
      <c r="E15" s="160"/>
      <c r="F15" s="160">
        <v>30</v>
      </c>
      <c r="G15" s="160"/>
      <c r="H15" s="8">
        <v>35</v>
      </c>
      <c r="I15" s="9">
        <v>40</v>
      </c>
      <c r="J15" s="20"/>
    </row>
    <row r="16" spans="2:10" s="2" customFormat="1" ht="15" customHeight="1">
      <c r="B16" s="161" t="s">
        <v>0</v>
      </c>
      <c r="C16" s="10" t="s">
        <v>19</v>
      </c>
      <c r="D16" s="4">
        <v>6</v>
      </c>
      <c r="E16" s="4" t="s">
        <v>20</v>
      </c>
      <c r="F16" s="4">
        <v>6</v>
      </c>
      <c r="G16" s="4" t="s">
        <v>20</v>
      </c>
      <c r="H16" s="10" t="s">
        <v>21</v>
      </c>
      <c r="I16" s="11" t="s">
        <v>21</v>
      </c>
      <c r="J16" s="20"/>
    </row>
    <row r="17" spans="2:10" s="2" customFormat="1" ht="15" customHeight="1">
      <c r="B17" s="162"/>
      <c r="C17" s="10" t="s">
        <v>22</v>
      </c>
      <c r="D17" s="163" t="s">
        <v>23</v>
      </c>
      <c r="E17" s="164"/>
      <c r="F17" s="164"/>
      <c r="G17" s="164"/>
      <c r="H17" s="164"/>
      <c r="I17" s="165"/>
      <c r="J17" s="20"/>
    </row>
    <row r="18" spans="2:10" s="2" customFormat="1" ht="15" customHeight="1">
      <c r="B18" s="161" t="s">
        <v>24</v>
      </c>
      <c r="C18" s="10" t="s">
        <v>25</v>
      </c>
      <c r="D18" s="166">
        <v>1</v>
      </c>
      <c r="E18" s="166"/>
      <c r="F18" s="166">
        <v>1</v>
      </c>
      <c r="G18" s="166"/>
      <c r="H18" s="12">
        <v>1</v>
      </c>
      <c r="I18" s="13">
        <v>1</v>
      </c>
      <c r="J18" s="20"/>
    </row>
    <row r="19" spans="2:10" s="2" customFormat="1" ht="15" customHeight="1">
      <c r="B19" s="162"/>
      <c r="C19" s="4">
        <v>25</v>
      </c>
      <c r="D19" s="12">
        <v>1.1000000000000001</v>
      </c>
      <c r="E19" s="14">
        <v>1.05</v>
      </c>
      <c r="F19" s="14">
        <v>1.05</v>
      </c>
      <c r="G19" s="12">
        <v>1</v>
      </c>
      <c r="H19" s="12">
        <v>1</v>
      </c>
      <c r="I19" s="13">
        <v>1</v>
      </c>
      <c r="J19" s="20"/>
    </row>
    <row r="20" spans="2:10" s="2" customFormat="1" ht="15" customHeight="1">
      <c r="B20" s="162"/>
      <c r="C20" s="4">
        <v>32</v>
      </c>
      <c r="D20" s="14">
        <v>1.25</v>
      </c>
      <c r="E20" s="14">
        <v>1.1499999999999999</v>
      </c>
      <c r="F20" s="14">
        <v>1.1499999999999999</v>
      </c>
      <c r="G20" s="12">
        <v>1.1000000000000001</v>
      </c>
      <c r="H20" s="12">
        <v>1.1000000000000001</v>
      </c>
      <c r="I20" s="38">
        <v>1.05</v>
      </c>
      <c r="J20" s="20"/>
    </row>
    <row r="21" spans="2:10" s="2" customFormat="1" ht="14.25" thickBot="1">
      <c r="B21" s="149" t="s">
        <v>26</v>
      </c>
      <c r="C21" s="150"/>
      <c r="D21" s="150"/>
      <c r="E21" s="150"/>
      <c r="F21" s="150"/>
      <c r="G21" s="150"/>
      <c r="H21" s="150"/>
      <c r="I21" s="151"/>
      <c r="J21" s="20"/>
    </row>
    <row r="22" spans="2:10" s="2" customFormat="1" ht="12">
      <c r="B22" s="19"/>
      <c r="J22" s="20"/>
    </row>
    <row r="23" spans="2:10" s="2" customFormat="1" ht="14.25" thickBot="1">
      <c r="B23" s="139" t="s">
        <v>27</v>
      </c>
      <c r="C23" s="139"/>
      <c r="D23" s="139"/>
      <c r="E23" s="139"/>
      <c r="F23" s="139"/>
      <c r="G23" s="139"/>
      <c r="H23" s="139"/>
      <c r="I23" s="16"/>
      <c r="J23" s="20"/>
    </row>
    <row r="24" spans="2:10" s="2" customFormat="1" ht="15" customHeight="1">
      <c r="B24" s="140" t="s">
        <v>53</v>
      </c>
      <c r="C24" s="142" t="s">
        <v>37</v>
      </c>
      <c r="D24" s="142"/>
      <c r="E24" s="142" t="s">
        <v>36</v>
      </c>
      <c r="F24" s="142"/>
      <c r="G24" s="142"/>
      <c r="H24" s="142"/>
      <c r="I24" s="144"/>
      <c r="J24" s="20"/>
    </row>
    <row r="25" spans="2:10" s="2" customFormat="1" ht="15" customHeight="1">
      <c r="B25" s="141"/>
      <c r="C25" s="143"/>
      <c r="D25" s="143"/>
      <c r="E25" s="26" t="s">
        <v>32</v>
      </c>
      <c r="F25" s="26" t="s">
        <v>33</v>
      </c>
      <c r="G25" s="26" t="s">
        <v>34</v>
      </c>
      <c r="H25" s="26" t="s">
        <v>35</v>
      </c>
      <c r="I25" s="28" t="s">
        <v>40</v>
      </c>
      <c r="J25" s="20"/>
    </row>
    <row r="26" spans="2:10" s="2" customFormat="1" ht="15" customHeight="1">
      <c r="B26" s="25" t="s">
        <v>38</v>
      </c>
      <c r="C26" s="145" t="s">
        <v>48</v>
      </c>
      <c r="D26" s="145"/>
      <c r="E26" s="42">
        <v>2.2999999999999998</v>
      </c>
      <c r="F26" s="42">
        <v>2.7</v>
      </c>
      <c r="G26" s="42">
        <v>3.7</v>
      </c>
      <c r="H26" s="42">
        <v>4</v>
      </c>
      <c r="I26" s="13">
        <v>4.5</v>
      </c>
      <c r="J26" s="20"/>
    </row>
    <row r="27" spans="2:10" s="2" customFormat="1" ht="15" customHeight="1">
      <c r="B27" s="146" t="s">
        <v>39</v>
      </c>
      <c r="C27" s="145" t="s">
        <v>49</v>
      </c>
      <c r="D27" s="145"/>
      <c r="E27" s="42">
        <v>2.2999999999999998</v>
      </c>
      <c r="F27" s="42">
        <v>2.7</v>
      </c>
      <c r="G27" s="42">
        <v>4</v>
      </c>
      <c r="H27" s="42">
        <v>4.5</v>
      </c>
      <c r="I27" s="13">
        <v>5</v>
      </c>
      <c r="J27" s="20"/>
    </row>
    <row r="28" spans="2:10" s="2" customFormat="1" ht="15" customHeight="1" thickBot="1">
      <c r="B28" s="147"/>
      <c r="C28" s="148" t="s">
        <v>50</v>
      </c>
      <c r="D28" s="148"/>
      <c r="E28" s="15">
        <v>2.2999999999999998</v>
      </c>
      <c r="F28" s="15">
        <v>2.7</v>
      </c>
      <c r="G28" s="15">
        <v>4.5</v>
      </c>
      <c r="H28" s="15">
        <v>5</v>
      </c>
      <c r="I28" s="27">
        <v>5.5</v>
      </c>
      <c r="J28" s="20"/>
    </row>
    <row r="29" spans="2:10" s="2" customFormat="1" ht="12">
      <c r="B29" s="18"/>
      <c r="C29" s="18"/>
      <c r="D29" s="18"/>
      <c r="E29" s="18"/>
      <c r="F29" s="18"/>
      <c r="G29" s="18"/>
      <c r="H29" s="18"/>
      <c r="J29" s="20"/>
    </row>
    <row r="30" spans="2:10" ht="20.100000000000001" customHeight="1" thickBot="1">
      <c r="B30" s="35" t="s">
        <v>52</v>
      </c>
      <c r="C30" s="23"/>
      <c r="D30" s="23"/>
      <c r="E30" s="23"/>
      <c r="F30" s="23"/>
      <c r="G30" s="23"/>
      <c r="H30" s="23"/>
      <c r="I30" s="23"/>
    </row>
    <row r="31" spans="2:10" s="2" customFormat="1" ht="15" customHeight="1">
      <c r="B31" s="133" t="s">
        <v>28</v>
      </c>
      <c r="C31" s="134"/>
      <c r="D31" s="134"/>
      <c r="E31" s="134"/>
      <c r="F31" s="134"/>
      <c r="G31" s="134"/>
      <c r="H31" s="134"/>
      <c r="I31" s="135"/>
      <c r="J31" s="20"/>
    </row>
    <row r="32" spans="2:10" s="2" customFormat="1" ht="15" customHeight="1">
      <c r="B32" s="21" t="s">
        <v>2</v>
      </c>
      <c r="C32" s="36" t="s">
        <v>29</v>
      </c>
      <c r="D32" s="37"/>
      <c r="E32" s="37"/>
      <c r="F32" s="39">
        <f>MAX(0.3*D3,10*C11,100)</f>
        <v>250</v>
      </c>
      <c r="G32" s="36" t="s">
        <v>51</v>
      </c>
      <c r="H32" s="4"/>
      <c r="I32" s="17"/>
      <c r="J32" s="20"/>
    </row>
    <row r="33" spans="2:10" s="2" customFormat="1" ht="15" customHeight="1">
      <c r="B33" s="21" t="s">
        <v>3</v>
      </c>
      <c r="C33" s="36" t="s">
        <v>30</v>
      </c>
      <c r="D33" s="37"/>
      <c r="E33" s="37"/>
      <c r="F33" s="39">
        <f>MAX(0.6*D3,10*C11,100)</f>
        <v>261</v>
      </c>
      <c r="G33" s="36" t="s">
        <v>51</v>
      </c>
      <c r="H33" s="4"/>
      <c r="I33" s="17"/>
      <c r="J33" s="20"/>
    </row>
    <row r="34" spans="2:10" s="2" customFormat="1" ht="15" customHeight="1" thickBot="1">
      <c r="B34" s="22" t="s">
        <v>1</v>
      </c>
      <c r="C34" s="136" t="s">
        <v>31</v>
      </c>
      <c r="D34" s="137"/>
      <c r="E34" s="137"/>
      <c r="F34" s="137"/>
      <c r="G34" s="137"/>
      <c r="H34" s="137"/>
      <c r="I34" s="138"/>
      <c r="J34" s="20"/>
    </row>
  </sheetData>
  <mergeCells count="34">
    <mergeCell ref="D10:I10"/>
    <mergeCell ref="B1:I1"/>
    <mergeCell ref="B2:C2"/>
    <mergeCell ref="E2:I2"/>
    <mergeCell ref="B3:C3"/>
    <mergeCell ref="E3:I3"/>
    <mergeCell ref="D4:I4"/>
    <mergeCell ref="D5:I5"/>
    <mergeCell ref="D6:I6"/>
    <mergeCell ref="D7:I7"/>
    <mergeCell ref="D8:I8"/>
    <mergeCell ref="D9:I9"/>
    <mergeCell ref="B21:I21"/>
    <mergeCell ref="D11:I11"/>
    <mergeCell ref="D12:I12"/>
    <mergeCell ref="B14:I14"/>
    <mergeCell ref="B15:C15"/>
    <mergeCell ref="D15:E15"/>
    <mergeCell ref="F15:G15"/>
    <mergeCell ref="B16:B17"/>
    <mergeCell ref="D17:I17"/>
    <mergeCell ref="B18:B20"/>
    <mergeCell ref="D18:E18"/>
    <mergeCell ref="F18:G18"/>
    <mergeCell ref="B31:I31"/>
    <mergeCell ref="C34:I34"/>
    <mergeCell ref="B23:H23"/>
    <mergeCell ref="B24:B25"/>
    <mergeCell ref="C24:D25"/>
    <mergeCell ref="E24:I24"/>
    <mergeCell ref="C26:D26"/>
    <mergeCell ref="B27:B28"/>
    <mergeCell ref="C27:D27"/>
    <mergeCell ref="C28:D28"/>
  </mergeCells>
  <phoneticPr fontId="1" type="noConversion"/>
  <printOptions horizontalCentered="1" verticalCentered="1"/>
  <pageMargins left="0.59055118110236227" right="0.39370078740157483" top="0.39370078740157483" bottom="0.39370078740157483" header="0.51181102362204722" footer="0.31496062992125984"/>
  <pageSetup paperSize="9" orientation="portrait" blackAndWhite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topLeftCell="A7" workbookViewId="0">
      <selection activeCell="O7" sqref="O7"/>
    </sheetView>
  </sheetViews>
  <sheetFormatPr defaultRowHeight="15"/>
  <cols>
    <col min="1" max="1" width="5.25" style="1" customWidth="1"/>
    <col min="2" max="2" width="10.5" style="1" customWidth="1"/>
    <col min="3" max="3" width="8.75" style="1" customWidth="1"/>
    <col min="4" max="9" width="10.125" style="1" customWidth="1"/>
    <col min="10" max="10" width="9" style="29"/>
    <col min="11" max="16384" width="9" style="1"/>
  </cols>
  <sheetData>
    <row r="1" spans="2:10" s="31" customFormat="1" ht="34.5" customHeight="1" thickBot="1">
      <c r="B1" s="167" t="s">
        <v>4</v>
      </c>
      <c r="C1" s="167"/>
      <c r="D1" s="167"/>
      <c r="E1" s="167"/>
      <c r="F1" s="167"/>
      <c r="G1" s="167"/>
      <c r="H1" s="167"/>
      <c r="I1" s="167"/>
      <c r="J1" s="30"/>
    </row>
    <row r="2" spans="2:10" s="2" customFormat="1" ht="20.100000000000001" customHeight="1">
      <c r="B2" s="168" t="s">
        <v>5</v>
      </c>
      <c r="C2" s="169"/>
      <c r="D2" s="40">
        <f>C4*C8*D3</f>
        <v>673.72800000000018</v>
      </c>
      <c r="E2" s="170" t="s">
        <v>54</v>
      </c>
      <c r="F2" s="170"/>
      <c r="G2" s="170"/>
      <c r="H2" s="170"/>
      <c r="I2" s="171"/>
      <c r="J2" s="20"/>
    </row>
    <row r="3" spans="2:10" s="2" customFormat="1" ht="20.100000000000001" customHeight="1">
      <c r="B3" s="172" t="s">
        <v>6</v>
      </c>
      <c r="C3" s="173"/>
      <c r="D3" s="41">
        <f>0.2*C9*C11*C10/C12</f>
        <v>612.48000000000013</v>
      </c>
      <c r="E3" s="174" t="s">
        <v>55</v>
      </c>
      <c r="F3" s="174"/>
      <c r="G3" s="174"/>
      <c r="H3" s="174"/>
      <c r="I3" s="175"/>
      <c r="J3" s="20"/>
    </row>
    <row r="4" spans="2:10" s="5" customFormat="1" ht="30" customHeight="1">
      <c r="B4" s="3" t="s">
        <v>7</v>
      </c>
      <c r="C4" s="24">
        <f>C5*C6*C7</f>
        <v>1.1000000000000001</v>
      </c>
      <c r="D4" s="176" t="s">
        <v>45</v>
      </c>
      <c r="E4" s="177"/>
      <c r="F4" s="177"/>
      <c r="G4" s="177"/>
      <c r="H4" s="177"/>
      <c r="I4" s="178"/>
      <c r="J4" s="20"/>
    </row>
    <row r="5" spans="2:10" s="2" customFormat="1" ht="54.95" customHeight="1">
      <c r="B5" s="3" t="s">
        <v>8</v>
      </c>
      <c r="C5" s="32">
        <v>1</v>
      </c>
      <c r="D5" s="176" t="s">
        <v>41</v>
      </c>
      <c r="E5" s="177"/>
      <c r="F5" s="177"/>
      <c r="G5" s="177"/>
      <c r="H5" s="177"/>
      <c r="I5" s="178"/>
      <c r="J5" s="20"/>
    </row>
    <row r="6" spans="2:10" s="2" customFormat="1" ht="30" customHeight="1">
      <c r="B6" s="3" t="s">
        <v>9</v>
      </c>
      <c r="C6" s="32">
        <v>1.1000000000000001</v>
      </c>
      <c r="D6" s="176" t="s">
        <v>42</v>
      </c>
      <c r="E6" s="177"/>
      <c r="F6" s="177"/>
      <c r="G6" s="177"/>
      <c r="H6" s="177"/>
      <c r="I6" s="178"/>
      <c r="J6" s="20"/>
    </row>
    <row r="7" spans="2:10" s="2" customFormat="1" ht="54.95" customHeight="1">
      <c r="B7" s="3" t="s">
        <v>10</v>
      </c>
      <c r="C7" s="32">
        <v>1</v>
      </c>
      <c r="D7" s="176" t="s">
        <v>43</v>
      </c>
      <c r="E7" s="177"/>
      <c r="F7" s="177"/>
      <c r="G7" s="177"/>
      <c r="H7" s="177"/>
      <c r="I7" s="178"/>
      <c r="J7" s="20"/>
    </row>
    <row r="8" spans="2:10" s="2" customFormat="1" ht="54.95" customHeight="1">
      <c r="B8" s="3" t="s">
        <v>11</v>
      </c>
      <c r="C8" s="32">
        <v>1</v>
      </c>
      <c r="D8" s="176" t="s">
        <v>44</v>
      </c>
      <c r="E8" s="177"/>
      <c r="F8" s="177"/>
      <c r="G8" s="177"/>
      <c r="H8" s="177"/>
      <c r="I8" s="178"/>
      <c r="J8" s="20"/>
    </row>
    <row r="9" spans="2:10" s="2" customFormat="1" ht="30" customHeight="1">
      <c r="B9" s="3" t="s">
        <v>12</v>
      </c>
      <c r="C9" s="32">
        <v>1.1000000000000001</v>
      </c>
      <c r="D9" s="176" t="s">
        <v>47</v>
      </c>
      <c r="E9" s="153"/>
      <c r="F9" s="153"/>
      <c r="G9" s="153"/>
      <c r="H9" s="153"/>
      <c r="I9" s="154"/>
      <c r="J9" s="20"/>
    </row>
    <row r="10" spans="2:10" s="2" customFormat="1" ht="20.100000000000001" customHeight="1">
      <c r="B10" s="3" t="s">
        <v>13</v>
      </c>
      <c r="C10" s="33">
        <v>435</v>
      </c>
      <c r="D10" s="152" t="s">
        <v>56</v>
      </c>
      <c r="E10" s="153"/>
      <c r="F10" s="153"/>
      <c r="G10" s="153"/>
      <c r="H10" s="153"/>
      <c r="I10" s="154"/>
      <c r="J10" s="20"/>
    </row>
    <row r="11" spans="2:10" s="2" customFormat="1" ht="20.100000000000001" customHeight="1">
      <c r="B11" s="3" t="s">
        <v>14</v>
      </c>
      <c r="C11" s="33">
        <v>32</v>
      </c>
      <c r="D11" s="152" t="s">
        <v>15</v>
      </c>
      <c r="E11" s="153"/>
      <c r="F11" s="153"/>
      <c r="G11" s="153"/>
      <c r="H11" s="153"/>
      <c r="I11" s="154"/>
      <c r="J11" s="20"/>
    </row>
    <row r="12" spans="2:10" s="2" customFormat="1" ht="30" customHeight="1" thickBot="1">
      <c r="B12" s="6" t="s">
        <v>16</v>
      </c>
      <c r="C12" s="34">
        <v>5</v>
      </c>
      <c r="D12" s="155" t="s">
        <v>46</v>
      </c>
      <c r="E12" s="156"/>
      <c r="F12" s="156"/>
      <c r="G12" s="156"/>
      <c r="H12" s="156"/>
      <c r="I12" s="157"/>
      <c r="J12" s="20" t="s">
        <v>57</v>
      </c>
    </row>
    <row r="13" spans="2:10" s="2" customFormat="1" ht="6" customHeight="1">
      <c r="B13" s="7"/>
      <c r="D13" s="5"/>
      <c r="E13" s="5"/>
      <c r="F13" s="5"/>
      <c r="G13" s="5"/>
      <c r="H13" s="5"/>
      <c r="I13" s="5"/>
      <c r="J13" s="20"/>
    </row>
    <row r="14" spans="2:10" s="2" customFormat="1" ht="18" customHeight="1" thickBot="1">
      <c r="B14" s="158" t="s">
        <v>17</v>
      </c>
      <c r="C14" s="159"/>
      <c r="D14" s="159"/>
      <c r="E14" s="159"/>
      <c r="F14" s="159"/>
      <c r="G14" s="159"/>
      <c r="H14" s="159"/>
      <c r="I14" s="159"/>
      <c r="J14" s="20"/>
    </row>
    <row r="15" spans="2:10" s="2" customFormat="1" ht="15" customHeight="1">
      <c r="B15" s="133" t="s">
        <v>18</v>
      </c>
      <c r="C15" s="160"/>
      <c r="D15" s="160">
        <v>25</v>
      </c>
      <c r="E15" s="160"/>
      <c r="F15" s="160">
        <v>30</v>
      </c>
      <c r="G15" s="160"/>
      <c r="H15" s="8">
        <v>35</v>
      </c>
      <c r="I15" s="9">
        <v>40</v>
      </c>
      <c r="J15" s="20"/>
    </row>
    <row r="16" spans="2:10" s="2" customFormat="1" ht="15" customHeight="1">
      <c r="B16" s="161" t="s">
        <v>0</v>
      </c>
      <c r="C16" s="10" t="s">
        <v>19</v>
      </c>
      <c r="D16" s="4">
        <v>6</v>
      </c>
      <c r="E16" s="4" t="s">
        <v>20</v>
      </c>
      <c r="F16" s="4">
        <v>6</v>
      </c>
      <c r="G16" s="4" t="s">
        <v>20</v>
      </c>
      <c r="H16" s="10" t="s">
        <v>21</v>
      </c>
      <c r="I16" s="11" t="s">
        <v>21</v>
      </c>
      <c r="J16" s="20"/>
    </row>
    <row r="17" spans="2:10" s="2" customFormat="1" ht="15" customHeight="1">
      <c r="B17" s="162"/>
      <c r="C17" s="10" t="s">
        <v>22</v>
      </c>
      <c r="D17" s="163" t="s">
        <v>23</v>
      </c>
      <c r="E17" s="164"/>
      <c r="F17" s="164"/>
      <c r="G17" s="164"/>
      <c r="H17" s="164"/>
      <c r="I17" s="165"/>
      <c r="J17" s="20"/>
    </row>
    <row r="18" spans="2:10" s="2" customFormat="1" ht="15" customHeight="1">
      <c r="B18" s="161" t="s">
        <v>24</v>
      </c>
      <c r="C18" s="10" t="s">
        <v>25</v>
      </c>
      <c r="D18" s="166">
        <v>1</v>
      </c>
      <c r="E18" s="166"/>
      <c r="F18" s="166">
        <v>1</v>
      </c>
      <c r="G18" s="166"/>
      <c r="H18" s="12">
        <v>1</v>
      </c>
      <c r="I18" s="13">
        <v>1</v>
      </c>
      <c r="J18" s="20"/>
    </row>
    <row r="19" spans="2:10" s="2" customFormat="1" ht="15" customHeight="1">
      <c r="B19" s="162"/>
      <c r="C19" s="4">
        <v>25</v>
      </c>
      <c r="D19" s="12">
        <v>1.1000000000000001</v>
      </c>
      <c r="E19" s="14">
        <v>1.05</v>
      </c>
      <c r="F19" s="14">
        <v>1.05</v>
      </c>
      <c r="G19" s="12">
        <v>1</v>
      </c>
      <c r="H19" s="12">
        <v>1</v>
      </c>
      <c r="I19" s="13">
        <v>1</v>
      </c>
      <c r="J19" s="20"/>
    </row>
    <row r="20" spans="2:10" s="2" customFormat="1" ht="15" customHeight="1">
      <c r="B20" s="162"/>
      <c r="C20" s="4">
        <v>32</v>
      </c>
      <c r="D20" s="14">
        <v>1.25</v>
      </c>
      <c r="E20" s="14">
        <v>1.1499999999999999</v>
      </c>
      <c r="F20" s="14">
        <v>1.1499999999999999</v>
      </c>
      <c r="G20" s="12">
        <v>1.1000000000000001</v>
      </c>
      <c r="H20" s="12">
        <v>1.1000000000000001</v>
      </c>
      <c r="I20" s="38">
        <v>1.05</v>
      </c>
      <c r="J20" s="20"/>
    </row>
    <row r="21" spans="2:10" s="2" customFormat="1" ht="14.25" thickBot="1">
      <c r="B21" s="149" t="s">
        <v>26</v>
      </c>
      <c r="C21" s="150"/>
      <c r="D21" s="150"/>
      <c r="E21" s="150"/>
      <c r="F21" s="150"/>
      <c r="G21" s="150"/>
      <c r="H21" s="150"/>
      <c r="I21" s="151"/>
      <c r="J21" s="20"/>
    </row>
    <row r="22" spans="2:10" s="2" customFormat="1" ht="12">
      <c r="B22" s="19"/>
      <c r="J22" s="20"/>
    </row>
    <row r="23" spans="2:10" s="2" customFormat="1" ht="14.25" thickBot="1">
      <c r="B23" s="139" t="s">
        <v>27</v>
      </c>
      <c r="C23" s="139"/>
      <c r="D23" s="139"/>
      <c r="E23" s="139"/>
      <c r="F23" s="139"/>
      <c r="G23" s="139"/>
      <c r="H23" s="139"/>
      <c r="I23" s="16"/>
      <c r="J23" s="20"/>
    </row>
    <row r="24" spans="2:10" s="2" customFormat="1" ht="15" customHeight="1">
      <c r="B24" s="140" t="s">
        <v>53</v>
      </c>
      <c r="C24" s="142" t="s">
        <v>37</v>
      </c>
      <c r="D24" s="142"/>
      <c r="E24" s="142" t="s">
        <v>36</v>
      </c>
      <c r="F24" s="142"/>
      <c r="G24" s="142"/>
      <c r="H24" s="142"/>
      <c r="I24" s="144"/>
      <c r="J24" s="20"/>
    </row>
    <row r="25" spans="2:10" s="2" customFormat="1" ht="15" customHeight="1">
      <c r="B25" s="141"/>
      <c r="C25" s="143"/>
      <c r="D25" s="143"/>
      <c r="E25" s="26" t="s">
        <v>32</v>
      </c>
      <c r="F25" s="26" t="s">
        <v>33</v>
      </c>
      <c r="G25" s="26" t="s">
        <v>34</v>
      </c>
      <c r="H25" s="26" t="s">
        <v>35</v>
      </c>
      <c r="I25" s="28" t="s">
        <v>40</v>
      </c>
      <c r="J25" s="20"/>
    </row>
    <row r="26" spans="2:10" s="2" customFormat="1" ht="15" customHeight="1">
      <c r="B26" s="25" t="s">
        <v>38</v>
      </c>
      <c r="C26" s="145" t="s">
        <v>48</v>
      </c>
      <c r="D26" s="145"/>
      <c r="E26" s="42">
        <v>2.2999999999999998</v>
      </c>
      <c r="F26" s="42">
        <v>2.7</v>
      </c>
      <c r="G26" s="42">
        <v>3.7</v>
      </c>
      <c r="H26" s="42">
        <v>4</v>
      </c>
      <c r="I26" s="13">
        <v>4.5</v>
      </c>
      <c r="J26" s="20"/>
    </row>
    <row r="27" spans="2:10" s="2" customFormat="1" ht="15" customHeight="1">
      <c r="B27" s="146" t="s">
        <v>39</v>
      </c>
      <c r="C27" s="145" t="s">
        <v>49</v>
      </c>
      <c r="D27" s="145"/>
      <c r="E27" s="42">
        <v>2.2999999999999998</v>
      </c>
      <c r="F27" s="42">
        <v>2.7</v>
      </c>
      <c r="G27" s="42">
        <v>4</v>
      </c>
      <c r="H27" s="42">
        <v>4.5</v>
      </c>
      <c r="I27" s="13">
        <v>5</v>
      </c>
      <c r="J27" s="20"/>
    </row>
    <row r="28" spans="2:10" s="2" customFormat="1" ht="15" customHeight="1" thickBot="1">
      <c r="B28" s="147"/>
      <c r="C28" s="148" t="s">
        <v>50</v>
      </c>
      <c r="D28" s="148"/>
      <c r="E28" s="15">
        <v>2.2999999999999998</v>
      </c>
      <c r="F28" s="15">
        <v>2.7</v>
      </c>
      <c r="G28" s="15">
        <v>4.5</v>
      </c>
      <c r="H28" s="15">
        <v>5</v>
      </c>
      <c r="I28" s="27">
        <v>5.5</v>
      </c>
      <c r="J28" s="20"/>
    </row>
    <row r="29" spans="2:10" s="2" customFormat="1" ht="12">
      <c r="B29" s="18"/>
      <c r="C29" s="18"/>
      <c r="D29" s="18"/>
      <c r="E29" s="18"/>
      <c r="F29" s="18"/>
      <c r="G29" s="18"/>
      <c r="H29" s="18"/>
      <c r="J29" s="20"/>
    </row>
    <row r="30" spans="2:10" ht="20.100000000000001" customHeight="1" thickBot="1">
      <c r="B30" s="35" t="s">
        <v>52</v>
      </c>
      <c r="C30" s="23"/>
      <c r="D30" s="23"/>
      <c r="E30" s="23"/>
      <c r="F30" s="23"/>
      <c r="G30" s="23"/>
      <c r="H30" s="23"/>
      <c r="I30" s="23"/>
    </row>
    <row r="31" spans="2:10" s="2" customFormat="1" ht="15" customHeight="1">
      <c r="B31" s="133" t="s">
        <v>28</v>
      </c>
      <c r="C31" s="134"/>
      <c r="D31" s="134"/>
      <c r="E31" s="134"/>
      <c r="F31" s="134"/>
      <c r="G31" s="134"/>
      <c r="H31" s="134"/>
      <c r="I31" s="135"/>
      <c r="J31" s="20"/>
    </row>
    <row r="32" spans="2:10" s="2" customFormat="1" ht="15" customHeight="1">
      <c r="B32" s="21" t="s">
        <v>2</v>
      </c>
      <c r="C32" s="36" t="s">
        <v>29</v>
      </c>
      <c r="D32" s="37"/>
      <c r="E32" s="37"/>
      <c r="F32" s="39">
        <f>MAX(0.3*D3,10*C11,100)</f>
        <v>320</v>
      </c>
      <c r="G32" s="36" t="s">
        <v>51</v>
      </c>
      <c r="H32" s="4"/>
      <c r="I32" s="17"/>
      <c r="J32" s="20"/>
    </row>
    <row r="33" spans="2:10" s="2" customFormat="1" ht="15" customHeight="1">
      <c r="B33" s="21" t="s">
        <v>3</v>
      </c>
      <c r="C33" s="36" t="s">
        <v>30</v>
      </c>
      <c r="D33" s="37"/>
      <c r="E33" s="37"/>
      <c r="F33" s="39">
        <f>MAX(0.6*D3,10*C11,100)</f>
        <v>367.48800000000006</v>
      </c>
      <c r="G33" s="36" t="s">
        <v>51</v>
      </c>
      <c r="H33" s="4"/>
      <c r="I33" s="17"/>
      <c r="J33" s="20"/>
    </row>
    <row r="34" spans="2:10" s="2" customFormat="1" ht="15" customHeight="1" thickBot="1">
      <c r="B34" s="22" t="s">
        <v>1</v>
      </c>
      <c r="C34" s="136" t="s">
        <v>31</v>
      </c>
      <c r="D34" s="137"/>
      <c r="E34" s="137"/>
      <c r="F34" s="137"/>
      <c r="G34" s="137"/>
      <c r="H34" s="137"/>
      <c r="I34" s="138"/>
      <c r="J34" s="20"/>
    </row>
  </sheetData>
  <mergeCells count="34">
    <mergeCell ref="D10:I10"/>
    <mergeCell ref="B1:I1"/>
    <mergeCell ref="B2:C2"/>
    <mergeCell ref="E2:I2"/>
    <mergeCell ref="B3:C3"/>
    <mergeCell ref="E3:I3"/>
    <mergeCell ref="D4:I4"/>
    <mergeCell ref="D5:I5"/>
    <mergeCell ref="D6:I6"/>
    <mergeCell ref="D7:I7"/>
    <mergeCell ref="D8:I8"/>
    <mergeCell ref="D9:I9"/>
    <mergeCell ref="B21:I21"/>
    <mergeCell ref="D11:I11"/>
    <mergeCell ref="D12:I12"/>
    <mergeCell ref="B14:I14"/>
    <mergeCell ref="B15:C15"/>
    <mergeCell ref="D15:E15"/>
    <mergeCell ref="F15:G15"/>
    <mergeCell ref="B16:B17"/>
    <mergeCell ref="D17:I17"/>
    <mergeCell ref="B18:B20"/>
    <mergeCell ref="D18:E18"/>
    <mergeCell ref="F18:G18"/>
    <mergeCell ref="B31:I31"/>
    <mergeCell ref="C34:I34"/>
    <mergeCell ref="B23:H23"/>
    <mergeCell ref="B24:B25"/>
    <mergeCell ref="C24:D25"/>
    <mergeCell ref="E24:I24"/>
    <mergeCell ref="C26:D26"/>
    <mergeCell ref="B27:B28"/>
    <mergeCell ref="C27:D27"/>
    <mergeCell ref="C28:D28"/>
  </mergeCells>
  <phoneticPr fontId="1" type="noConversion"/>
  <printOptions horizontalCentered="1" verticalCentered="1"/>
  <pageMargins left="0.59055118110236227" right="0.39370078740157483" top="0.39370078740157483" bottom="0.39370078740157483" header="0.51181102362204722" footer="0.31496062992125984"/>
  <pageSetup paperSize="9" orientation="portrait" blackAndWhite="1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64"/>
  <sheetViews>
    <sheetView showGridLines="0" tabSelected="1" zoomScaleNormal="100" workbookViewId="0">
      <selection activeCell="L6" sqref="L6"/>
    </sheetView>
  </sheetViews>
  <sheetFormatPr defaultRowHeight="15"/>
  <cols>
    <col min="1" max="1" width="5.25" style="1" customWidth="1"/>
    <col min="2" max="2" width="10.5" style="1" customWidth="1"/>
    <col min="3" max="3" width="8.75" style="1" customWidth="1"/>
    <col min="4" max="9" width="10.125" style="1" customWidth="1"/>
    <col min="10" max="10" width="9" style="29"/>
    <col min="11" max="12" width="9" style="1"/>
    <col min="13" max="17" width="0" style="1" hidden="1" customWidth="1"/>
    <col min="18" max="23" width="9" style="1"/>
    <col min="24" max="24" width="8.5" style="1" customWidth="1"/>
    <col min="25" max="25" width="11.125" style="1" customWidth="1"/>
    <col min="26" max="26" width="8.125" style="1" hidden="1" customWidth="1"/>
    <col min="27" max="27" width="13.625" style="1" hidden="1" customWidth="1"/>
    <col min="28" max="28" width="11.375" style="1" hidden="1" customWidth="1"/>
    <col min="29" max="29" width="0" style="1" hidden="1" customWidth="1"/>
    <col min="30" max="30" width="9.625" style="1" hidden="1" customWidth="1"/>
    <col min="31" max="34" width="0" style="1" hidden="1" customWidth="1"/>
    <col min="35" max="16384" width="9" style="1"/>
  </cols>
  <sheetData>
    <row r="1" spans="2:34" s="31" customFormat="1" ht="34.5" customHeight="1" thickBot="1">
      <c r="B1" s="167" t="s">
        <v>137</v>
      </c>
      <c r="C1" s="167"/>
      <c r="D1" s="167"/>
      <c r="E1" s="167"/>
      <c r="F1" s="167"/>
      <c r="G1" s="167"/>
      <c r="H1" s="167"/>
      <c r="I1" s="167"/>
      <c r="J1" s="30"/>
      <c r="AC1" s="190" t="s">
        <v>90</v>
      </c>
      <c r="AD1" s="192" t="s">
        <v>89</v>
      </c>
      <c r="AE1" s="179" t="s">
        <v>91</v>
      </c>
      <c r="AF1" s="179" t="s">
        <v>98</v>
      </c>
    </row>
    <row r="2" spans="2:34" s="2" customFormat="1" ht="20.100000000000001" customHeight="1">
      <c r="B2" s="230" t="s">
        <v>5</v>
      </c>
      <c r="C2" s="231"/>
      <c r="D2" s="77">
        <f>C4*C11*D3</f>
        <v>499.60416000000004</v>
      </c>
      <c r="E2" s="232" t="s">
        <v>62</v>
      </c>
      <c r="F2" s="233"/>
      <c r="G2" s="233"/>
      <c r="H2" s="233"/>
      <c r="I2" s="234"/>
      <c r="J2" s="20"/>
      <c r="AC2" s="191"/>
      <c r="AD2" s="192"/>
      <c r="AE2" s="179"/>
      <c r="AF2" s="179"/>
    </row>
    <row r="3" spans="2:34" s="2" customFormat="1" ht="20.100000000000001" customHeight="1">
      <c r="B3" s="235" t="s">
        <v>6</v>
      </c>
      <c r="C3" s="236"/>
      <c r="D3" s="48">
        <f>0.2*C12*C14*C13/C18</f>
        <v>359.04</v>
      </c>
      <c r="E3" s="237" t="s">
        <v>63</v>
      </c>
      <c r="F3" s="237"/>
      <c r="G3" s="237"/>
      <c r="H3" s="237"/>
      <c r="I3" s="238"/>
      <c r="J3" s="20"/>
      <c r="AC3" s="75" t="s">
        <v>74</v>
      </c>
      <c r="AD3" s="2">
        <v>6</v>
      </c>
      <c r="AE3" s="76" t="s">
        <v>92</v>
      </c>
      <c r="AF3" s="2">
        <v>25</v>
      </c>
      <c r="AG3" s="76" t="s">
        <v>120</v>
      </c>
      <c r="AH3" s="76" t="s">
        <v>127</v>
      </c>
    </row>
    <row r="4" spans="2:34" s="5" customFormat="1" ht="30" customHeight="1">
      <c r="B4" s="46" t="s">
        <v>7</v>
      </c>
      <c r="C4" s="49">
        <f>C8*C9*C10</f>
        <v>1.2649999999999999</v>
      </c>
      <c r="D4" s="257" t="s">
        <v>139</v>
      </c>
      <c r="E4" s="258"/>
      <c r="F4" s="258"/>
      <c r="G4" s="258"/>
      <c r="H4" s="258"/>
      <c r="I4" s="259"/>
      <c r="J4" s="20"/>
      <c r="Z4" s="2" t="str">
        <f>RIGHT(C5,2)</f>
        <v>30</v>
      </c>
      <c r="AA4" s="2"/>
      <c r="AB4" s="2"/>
      <c r="AC4" s="75" t="s">
        <v>75</v>
      </c>
      <c r="AD4" s="2">
        <v>7</v>
      </c>
      <c r="AE4" s="76" t="s">
        <v>93</v>
      </c>
      <c r="AF4" s="2">
        <v>30</v>
      </c>
      <c r="AG4" s="76" t="s">
        <v>121</v>
      </c>
      <c r="AH4" s="76" t="s">
        <v>128</v>
      </c>
    </row>
    <row r="5" spans="2:34" s="5" customFormat="1" ht="30" customHeight="1">
      <c r="B5" s="80" t="s">
        <v>88</v>
      </c>
      <c r="C5" s="78" t="s">
        <v>77</v>
      </c>
      <c r="D5" s="79" t="s">
        <v>89</v>
      </c>
      <c r="E5" s="51">
        <v>6</v>
      </c>
      <c r="H5" s="101"/>
      <c r="I5" s="85"/>
      <c r="J5" s="20"/>
      <c r="Z5" s="2">
        <f>C14*5</f>
        <v>110</v>
      </c>
      <c r="AA5" s="2">
        <f>C14*6</f>
        <v>132</v>
      </c>
      <c r="AB5" s="2">
        <f>C14*7</f>
        <v>154</v>
      </c>
      <c r="AC5" s="75" t="s">
        <v>76</v>
      </c>
      <c r="AD5" s="2">
        <v>8</v>
      </c>
      <c r="AE5" s="76" t="s">
        <v>94</v>
      </c>
      <c r="AF5" s="2">
        <v>35</v>
      </c>
    </row>
    <row r="6" spans="2:34" s="5" customFormat="1" ht="30" customHeight="1">
      <c r="B6" s="132" t="s">
        <v>97</v>
      </c>
      <c r="C6" s="82">
        <v>30</v>
      </c>
      <c r="D6" s="84" t="s">
        <v>91</v>
      </c>
      <c r="E6" s="51" t="s">
        <v>95</v>
      </c>
      <c r="F6" s="103"/>
      <c r="G6" s="102"/>
      <c r="H6" s="102"/>
      <c r="I6" s="100"/>
      <c r="J6" s="20"/>
      <c r="Z6" s="2">
        <f>C14*2.5</f>
        <v>55</v>
      </c>
      <c r="AA6" s="2">
        <f>C14*3</f>
        <v>66</v>
      </c>
      <c r="AB6" s="2">
        <f>C14*3.5</f>
        <v>77</v>
      </c>
      <c r="AC6" s="75" t="s">
        <v>77</v>
      </c>
      <c r="AD6" s="2"/>
      <c r="AE6" s="76" t="s">
        <v>96</v>
      </c>
      <c r="AF6" s="76">
        <v>40</v>
      </c>
    </row>
    <row r="7" spans="2:34" s="5" customFormat="1" ht="30" customHeight="1">
      <c r="B7" s="118" t="s">
        <v>99</v>
      </c>
      <c r="C7" s="82">
        <v>6</v>
      </c>
      <c r="D7" s="83" t="s">
        <v>100</v>
      </c>
      <c r="E7" s="51">
        <v>100</v>
      </c>
      <c r="F7" s="180" t="str">
        <f>IF(E7&gt;100,"在植筋深度范围内，s不应大于100mm","")</f>
        <v/>
      </c>
      <c r="G7" s="181"/>
      <c r="H7" s="181"/>
      <c r="I7" s="182"/>
      <c r="J7" s="20"/>
      <c r="AC7" s="75" t="s">
        <v>78</v>
      </c>
      <c r="AD7" s="2"/>
      <c r="AE7" s="2"/>
      <c r="AF7" s="2">
        <v>45</v>
      </c>
    </row>
    <row r="8" spans="2:34" s="2" customFormat="1" ht="54.95" customHeight="1">
      <c r="B8" s="81" t="s">
        <v>8</v>
      </c>
      <c r="C8" s="50">
        <v>1.1499999999999999</v>
      </c>
      <c r="D8" s="257" t="s">
        <v>41</v>
      </c>
      <c r="E8" s="258"/>
      <c r="F8" s="258"/>
      <c r="G8" s="258"/>
      <c r="H8" s="258"/>
      <c r="I8" s="259"/>
      <c r="J8" s="20"/>
      <c r="Z8" s="5"/>
      <c r="AA8" s="5"/>
      <c r="AB8" s="5"/>
      <c r="AC8" s="75" t="s">
        <v>79</v>
      </c>
      <c r="AF8" s="2">
        <v>50</v>
      </c>
      <c r="AG8" s="5"/>
      <c r="AH8" s="5"/>
    </row>
    <row r="9" spans="2:34" s="2" customFormat="1" ht="30" customHeight="1">
      <c r="B9" s="46" t="s">
        <v>9</v>
      </c>
      <c r="C9" s="50">
        <v>1.1000000000000001</v>
      </c>
      <c r="D9" s="257" t="s">
        <v>42</v>
      </c>
      <c r="E9" s="258"/>
      <c r="F9" s="258"/>
      <c r="G9" s="258"/>
      <c r="H9" s="258"/>
      <c r="I9" s="259"/>
      <c r="J9" s="20"/>
      <c r="AC9" s="75" t="s">
        <v>80</v>
      </c>
    </row>
    <row r="10" spans="2:34" s="2" customFormat="1" ht="54.95" customHeight="1">
      <c r="B10" s="46" t="s">
        <v>10</v>
      </c>
      <c r="C10" s="50">
        <v>1</v>
      </c>
      <c r="D10" s="257" t="s">
        <v>43</v>
      </c>
      <c r="E10" s="258"/>
      <c r="F10" s="258"/>
      <c r="G10" s="258"/>
      <c r="H10" s="258"/>
      <c r="I10" s="259"/>
      <c r="J10" s="20"/>
      <c r="AC10" s="75" t="s">
        <v>81</v>
      </c>
    </row>
    <row r="11" spans="2:34" s="2" customFormat="1" ht="54.95" customHeight="1">
      <c r="B11" s="46" t="s">
        <v>11</v>
      </c>
      <c r="C11" s="52">
        <f>IF(Z4&gt;"30",1,IF(E5=6,1.1,IF(E5=8,1.25,IF(AND(E5=7,OR(E6=AE3,E6=AE4)),1.1,1.25))))</f>
        <v>1.1000000000000001</v>
      </c>
      <c r="D11" s="257" t="s">
        <v>60</v>
      </c>
      <c r="E11" s="258"/>
      <c r="F11" s="258"/>
      <c r="G11" s="258"/>
      <c r="H11" s="258"/>
      <c r="I11" s="259"/>
      <c r="J11" s="20"/>
      <c r="AC11" s="75" t="s">
        <v>82</v>
      </c>
    </row>
    <row r="12" spans="2:34" s="2" customFormat="1" ht="30" customHeight="1">
      <c r="B12" s="46" t="s">
        <v>101</v>
      </c>
      <c r="C12" s="52">
        <f>AE54</f>
        <v>1.02</v>
      </c>
      <c r="D12" s="257" t="s">
        <v>58</v>
      </c>
      <c r="E12" s="258"/>
      <c r="F12" s="258"/>
      <c r="G12" s="258"/>
      <c r="H12" s="258"/>
      <c r="I12" s="259"/>
      <c r="J12" s="20"/>
      <c r="AC12" s="75" t="s">
        <v>83</v>
      </c>
    </row>
    <row r="13" spans="2:34" s="2" customFormat="1" ht="20.100000000000001" customHeight="1">
      <c r="B13" s="46" t="s">
        <v>13</v>
      </c>
      <c r="C13" s="51">
        <v>360</v>
      </c>
      <c r="D13" s="260" t="s">
        <v>73</v>
      </c>
      <c r="E13" s="261"/>
      <c r="F13" s="261"/>
      <c r="G13" s="261"/>
      <c r="H13" s="261"/>
      <c r="I13" s="262"/>
      <c r="J13" s="20"/>
      <c r="AC13" s="75" t="s">
        <v>84</v>
      </c>
    </row>
    <row r="14" spans="2:34" s="2" customFormat="1" ht="20.100000000000001" customHeight="1">
      <c r="B14" s="46" t="s">
        <v>14</v>
      </c>
      <c r="C14" s="51">
        <v>22</v>
      </c>
      <c r="D14" s="260" t="s">
        <v>64</v>
      </c>
      <c r="E14" s="261"/>
      <c r="F14" s="261"/>
      <c r="G14" s="261"/>
      <c r="H14" s="261"/>
      <c r="I14" s="262"/>
      <c r="J14" s="20"/>
      <c r="AC14" s="75" t="s">
        <v>85</v>
      </c>
    </row>
    <row r="15" spans="2:34" s="2" customFormat="1" ht="30" customHeight="1">
      <c r="B15" s="104" t="s">
        <v>106</v>
      </c>
      <c r="C15" s="74">
        <v>154</v>
      </c>
      <c r="D15" s="183" t="str">
        <f>IF(C15&lt;Z5,"s1＜5d，不满足构造要求","s1≥5d，满足构造要求")</f>
        <v>s1≥5d，满足构造要求</v>
      </c>
      <c r="E15" s="184"/>
      <c r="F15" s="184"/>
      <c r="G15" s="184"/>
      <c r="H15" s="184"/>
      <c r="I15" s="185"/>
      <c r="J15" s="20"/>
      <c r="AC15" s="75" t="s">
        <v>86</v>
      </c>
    </row>
    <row r="16" spans="2:34" s="2" customFormat="1" ht="30" customHeight="1">
      <c r="B16" s="104" t="s">
        <v>107</v>
      </c>
      <c r="C16" s="74">
        <v>77</v>
      </c>
      <c r="D16" s="183" t="str">
        <f>IF(C16&lt;Z6,"s2＜2.5d，不满足构造要求","s2≥2.5d，满足构造要求")</f>
        <v>s2≥2.5d，满足构造要求</v>
      </c>
      <c r="E16" s="184"/>
      <c r="F16" s="184"/>
      <c r="G16" s="184"/>
      <c r="H16" s="184"/>
      <c r="I16" s="185"/>
      <c r="J16" s="20"/>
      <c r="AC16" s="75" t="s">
        <v>87</v>
      </c>
    </row>
    <row r="17" spans="2:29" s="2" customFormat="1" ht="30" customHeight="1">
      <c r="B17" s="108" t="s">
        <v>119</v>
      </c>
      <c r="C17" s="74" t="s">
        <v>124</v>
      </c>
      <c r="D17" s="193" t="s">
        <v>123</v>
      </c>
      <c r="E17" s="194"/>
      <c r="F17" s="194"/>
      <c r="G17" s="194"/>
      <c r="H17" s="194"/>
      <c r="I17" s="195"/>
      <c r="J17" s="20"/>
      <c r="AC17" s="75"/>
    </row>
    <row r="18" spans="2:29" s="2" customFormat="1" ht="39.75" customHeight="1" thickBot="1">
      <c r="B18" s="47" t="s">
        <v>61</v>
      </c>
      <c r="C18" s="130">
        <f>IF(AND(Z4&gt;"30",C17="是"),0.8*AA64,AA64)</f>
        <v>4.5</v>
      </c>
      <c r="D18" s="210" t="s">
        <v>122</v>
      </c>
      <c r="E18" s="211"/>
      <c r="F18" s="211"/>
      <c r="G18" s="211"/>
      <c r="H18" s="211"/>
      <c r="I18" s="212"/>
      <c r="J18" s="20"/>
    </row>
    <row r="19" spans="2:29" s="2" customFormat="1" ht="22.5" customHeight="1">
      <c r="B19" s="201" t="s">
        <v>138</v>
      </c>
      <c r="C19" s="202"/>
      <c r="D19" s="202"/>
      <c r="E19" s="202"/>
      <c r="F19" s="202"/>
      <c r="G19" s="202"/>
      <c r="H19" s="202"/>
      <c r="I19" s="203"/>
      <c r="J19" s="20"/>
    </row>
    <row r="20" spans="2:29" s="2" customFormat="1" ht="21" customHeight="1" thickBot="1">
      <c r="B20" s="224" t="s">
        <v>136</v>
      </c>
      <c r="C20" s="225"/>
      <c r="D20" s="225"/>
      <c r="E20" s="225"/>
      <c r="F20" s="225"/>
      <c r="G20" s="225"/>
      <c r="H20" s="225"/>
      <c r="I20" s="226"/>
      <c r="J20" s="20"/>
      <c r="AC20" s="75"/>
    </row>
    <row r="21" spans="2:29" s="2" customFormat="1" ht="30" customHeight="1">
      <c r="B21" s="131"/>
      <c r="C21" s="131"/>
      <c r="D21" s="131"/>
      <c r="E21" s="131"/>
      <c r="F21" s="131"/>
      <c r="G21" s="131"/>
      <c r="H21" s="131"/>
      <c r="I21" s="131"/>
      <c r="J21" s="20"/>
      <c r="AC21" s="75"/>
    </row>
    <row r="22" spans="2:29" ht="20.100000000000001" customHeight="1" thickBot="1">
      <c r="B22" s="35" t="s">
        <v>52</v>
      </c>
      <c r="C22" s="23"/>
      <c r="D22" s="23"/>
      <c r="E22" s="23"/>
      <c r="F22" s="23"/>
      <c r="G22" s="23"/>
      <c r="H22" s="23"/>
      <c r="I22" s="23"/>
    </row>
    <row r="23" spans="2:29" ht="20.100000000000001" customHeight="1">
      <c r="B23" s="109" t="s">
        <v>125</v>
      </c>
      <c r="C23" s="110" t="s">
        <v>126</v>
      </c>
      <c r="D23" s="245" t="s">
        <v>129</v>
      </c>
      <c r="E23" s="245"/>
      <c r="F23" s="111" t="s">
        <v>124</v>
      </c>
      <c r="G23" s="112"/>
      <c r="H23" s="112"/>
      <c r="I23" s="113"/>
    </row>
    <row r="24" spans="2:29" ht="20.100000000000001" customHeight="1" thickBot="1">
      <c r="B24" s="246" t="s">
        <v>130</v>
      </c>
      <c r="C24" s="247"/>
      <c r="D24" s="247"/>
      <c r="E24" s="248">
        <f>IF(C23="受拉钢筋",IF(F23="是",F36*1.5,F36),IF(F23="是",F37*1.5,F37))</f>
        <v>220</v>
      </c>
      <c r="F24" s="249"/>
      <c r="G24" s="114"/>
      <c r="H24" s="114"/>
      <c r="I24" s="115"/>
    </row>
    <row r="25" spans="2:29" ht="20.100000000000001" customHeight="1" thickBot="1">
      <c r="B25" s="35"/>
      <c r="C25" s="23"/>
      <c r="D25" s="23"/>
      <c r="E25" s="23"/>
      <c r="F25" s="23"/>
      <c r="G25" s="23"/>
      <c r="H25" s="23"/>
      <c r="I25" s="23"/>
    </row>
    <row r="26" spans="2:29" ht="20.100000000000001" customHeight="1">
      <c r="B26" s="227" t="s">
        <v>65</v>
      </c>
      <c r="C26" s="228"/>
      <c r="D26" s="228"/>
      <c r="E26" s="228"/>
      <c r="F26" s="228"/>
      <c r="G26" s="228"/>
      <c r="H26" s="228"/>
      <c r="I26" s="229"/>
    </row>
    <row r="27" spans="2:29" ht="20.100000000000001" customHeight="1">
      <c r="B27" s="239" t="s">
        <v>66</v>
      </c>
      <c r="C27" s="240"/>
      <c r="D27" s="72">
        <f>D2+2*D28</f>
        <v>555.60416000000009</v>
      </c>
      <c r="E27" s="241" t="s">
        <v>67</v>
      </c>
      <c r="F27" s="241"/>
      <c r="G27" s="241"/>
      <c r="H27" s="241"/>
      <c r="I27" s="242"/>
    </row>
    <row r="28" spans="2:29" ht="20.100000000000001" customHeight="1" thickBot="1">
      <c r="B28" s="243" t="s">
        <v>68</v>
      </c>
      <c r="C28" s="244"/>
      <c r="D28" s="129">
        <f>IF(C14=M45,O45,IF(C14=M46,O46,IF(C14=M47,O47,IF(C14=M48,O48,IF(C14=M48,O48,IF(C14=M49,O49,IF(C14=M50,O50,IF(C14=M51,O51,IF(C14=M52,O52,IF(C14=M53,O53,“植筋直径超出规范范围”))))))))))</f>
        <v>28</v>
      </c>
      <c r="E28" s="254" t="s">
        <v>69</v>
      </c>
      <c r="F28" s="255"/>
      <c r="G28" s="255"/>
      <c r="H28" s="255"/>
      <c r="I28" s="256"/>
    </row>
    <row r="29" spans="2:29" ht="20.100000000000001" customHeight="1">
      <c r="B29" s="73"/>
      <c r="C29" s="73"/>
      <c r="D29" s="116"/>
      <c r="E29" s="117"/>
      <c r="F29" s="117"/>
      <c r="G29" s="117"/>
      <c r="H29" s="117"/>
      <c r="I29" s="117"/>
    </row>
    <row r="30" spans="2:29" ht="20.100000000000001" customHeight="1" thickBot="1">
      <c r="B30" s="35" t="s">
        <v>131</v>
      </c>
      <c r="C30" s="35"/>
      <c r="D30" s="116"/>
      <c r="E30" s="117"/>
      <c r="F30" s="117"/>
      <c r="G30" s="117"/>
      <c r="H30" s="117"/>
      <c r="I30" s="117"/>
    </row>
    <row r="31" spans="2:29" ht="20.100000000000001" customHeight="1">
      <c r="B31" s="125" t="s">
        <v>133</v>
      </c>
      <c r="C31" s="77">
        <f>MAX(D2,E24)</f>
        <v>499.60416000000004</v>
      </c>
      <c r="D31" s="126" t="s">
        <v>132</v>
      </c>
      <c r="E31" s="127"/>
      <c r="F31" s="127"/>
      <c r="G31" s="127"/>
      <c r="H31" s="127"/>
      <c r="I31" s="128"/>
    </row>
    <row r="32" spans="2:29" ht="20.100000000000001" customHeight="1" thickBot="1">
      <c r="B32" s="120" t="s">
        <v>135</v>
      </c>
      <c r="C32" s="121">
        <f>D2/C14</f>
        <v>22.709280000000003</v>
      </c>
      <c r="D32" s="122" t="s">
        <v>134</v>
      </c>
      <c r="E32" s="119"/>
      <c r="F32" s="123"/>
      <c r="G32" s="123"/>
      <c r="H32" s="123"/>
      <c r="I32" s="124"/>
    </row>
    <row r="33" spans="2:32" ht="20.100000000000001" customHeight="1">
      <c r="B33" s="73"/>
      <c r="C33" s="73"/>
      <c r="D33" s="116"/>
      <c r="E33" s="117"/>
      <c r="F33" s="117"/>
      <c r="G33" s="117"/>
      <c r="H33" s="117"/>
      <c r="I33" s="117"/>
    </row>
    <row r="34" spans="2:32" ht="20.100000000000001" customHeight="1">
      <c r="B34" s="35"/>
      <c r="C34" s="23"/>
      <c r="D34" s="23"/>
      <c r="E34" s="23"/>
      <c r="F34" s="23"/>
      <c r="G34" s="23"/>
      <c r="H34" s="23"/>
      <c r="I34" s="23"/>
    </row>
    <row r="35" spans="2:32" s="2" customFormat="1" ht="15" hidden="1" customHeight="1">
      <c r="B35" s="214" t="s">
        <v>28</v>
      </c>
      <c r="C35" s="222"/>
      <c r="D35" s="222"/>
      <c r="E35" s="222"/>
      <c r="F35" s="222"/>
      <c r="G35" s="222"/>
      <c r="H35" s="222"/>
      <c r="I35" s="223"/>
      <c r="J35" s="20"/>
    </row>
    <row r="36" spans="2:32" s="2" customFormat="1" ht="15" hidden="1" customHeight="1">
      <c r="B36" s="53" t="s">
        <v>2</v>
      </c>
      <c r="C36" s="54" t="s">
        <v>29</v>
      </c>
      <c r="D36" s="55"/>
      <c r="E36" s="55"/>
      <c r="F36" s="52">
        <f>MAX(0.3*D3,10*C14,100)</f>
        <v>220</v>
      </c>
      <c r="G36" s="54" t="s">
        <v>51</v>
      </c>
      <c r="H36" s="56"/>
      <c r="I36" s="57"/>
      <c r="J36" s="20"/>
    </row>
    <row r="37" spans="2:32" s="2" customFormat="1" ht="15" hidden="1" customHeight="1">
      <c r="B37" s="53" t="s">
        <v>3</v>
      </c>
      <c r="C37" s="54" t="s">
        <v>30</v>
      </c>
      <c r="D37" s="55"/>
      <c r="E37" s="55"/>
      <c r="F37" s="52">
        <f>MAX(0.6*D3,10*C14,100)</f>
        <v>220</v>
      </c>
      <c r="G37" s="54" t="s">
        <v>51</v>
      </c>
      <c r="H37" s="56"/>
      <c r="I37" s="57"/>
      <c r="J37" s="20"/>
    </row>
    <row r="38" spans="2:32" s="2" customFormat="1" ht="15" hidden="1" customHeight="1" thickBot="1">
      <c r="B38" s="58" t="s">
        <v>1</v>
      </c>
      <c r="C38" s="204" t="s">
        <v>31</v>
      </c>
      <c r="D38" s="205"/>
      <c r="E38" s="205"/>
      <c r="F38" s="205"/>
      <c r="G38" s="205"/>
      <c r="H38" s="205"/>
      <c r="I38" s="206"/>
      <c r="J38" s="20"/>
    </row>
    <row r="39" spans="2:32" hidden="1"/>
    <row r="40" spans="2:32" hidden="1"/>
    <row r="41" spans="2:32" hidden="1"/>
    <row r="42" spans="2:32" ht="15.75" hidden="1" thickBot="1">
      <c r="B42" s="213" t="s">
        <v>104</v>
      </c>
      <c r="C42" s="159"/>
      <c r="D42" s="159"/>
      <c r="E42" s="159"/>
      <c r="F42" s="159"/>
      <c r="G42" s="159"/>
      <c r="H42" s="159"/>
      <c r="I42" s="159"/>
    </row>
    <row r="43" spans="2:32" hidden="1">
      <c r="B43" s="214" t="s">
        <v>18</v>
      </c>
      <c r="C43" s="215"/>
      <c r="D43" s="215">
        <v>25</v>
      </c>
      <c r="E43" s="215"/>
      <c r="F43" s="215">
        <v>30</v>
      </c>
      <c r="G43" s="215"/>
      <c r="H43" s="66">
        <v>35</v>
      </c>
      <c r="I43" s="67">
        <v>40</v>
      </c>
      <c r="M43" s="43"/>
      <c r="N43" s="43"/>
      <c r="O43" s="43" t="s">
        <v>70</v>
      </c>
      <c r="P43" s="43"/>
      <c r="Q43" s="43"/>
      <c r="AF43" s="95"/>
    </row>
    <row r="44" spans="2:32" hidden="1">
      <c r="B44" s="216" t="s">
        <v>0</v>
      </c>
      <c r="C44" s="68" t="s">
        <v>19</v>
      </c>
      <c r="D44" s="56">
        <v>6</v>
      </c>
      <c r="E44" s="56" t="s">
        <v>20</v>
      </c>
      <c r="F44" s="56">
        <v>6</v>
      </c>
      <c r="G44" s="56" t="s">
        <v>20</v>
      </c>
      <c r="H44" s="68" t="s">
        <v>21</v>
      </c>
      <c r="I44" s="69" t="s">
        <v>21</v>
      </c>
      <c r="M44" s="240" t="s">
        <v>71</v>
      </c>
      <c r="N44" s="240"/>
      <c r="O44" s="240" t="s">
        <v>72</v>
      </c>
      <c r="P44" s="240"/>
      <c r="Q44" s="240"/>
      <c r="AF44" s="96"/>
    </row>
    <row r="45" spans="2:32" hidden="1">
      <c r="B45" s="217"/>
      <c r="C45" s="68" t="s">
        <v>22</v>
      </c>
      <c r="D45" s="218" t="s">
        <v>23</v>
      </c>
      <c r="E45" s="219"/>
      <c r="F45" s="219"/>
      <c r="G45" s="219"/>
      <c r="H45" s="219"/>
      <c r="I45" s="220"/>
      <c r="M45" s="240">
        <v>12</v>
      </c>
      <c r="N45" s="240"/>
      <c r="O45" s="240">
        <v>15</v>
      </c>
      <c r="P45" s="240"/>
      <c r="Q45" s="240"/>
      <c r="AF45" s="97"/>
    </row>
    <row r="46" spans="2:32" hidden="1">
      <c r="B46" s="216" t="s">
        <v>24</v>
      </c>
      <c r="C46" s="68" t="s">
        <v>25</v>
      </c>
      <c r="D46" s="221">
        <v>1</v>
      </c>
      <c r="E46" s="221"/>
      <c r="F46" s="221">
        <v>1</v>
      </c>
      <c r="G46" s="221"/>
      <c r="H46" s="62">
        <v>1</v>
      </c>
      <c r="I46" s="63">
        <v>1</v>
      </c>
      <c r="M46" s="240">
        <v>14</v>
      </c>
      <c r="N46" s="240"/>
      <c r="O46" s="250">
        <v>18</v>
      </c>
      <c r="P46" s="251"/>
      <c r="Q46" s="252"/>
      <c r="AF46" s="88"/>
    </row>
    <row r="47" spans="2:32" hidden="1">
      <c r="B47" s="217"/>
      <c r="C47" s="56">
        <v>25</v>
      </c>
      <c r="D47" s="62">
        <v>1.1000000000000001</v>
      </c>
      <c r="E47" s="70">
        <v>1.05</v>
      </c>
      <c r="F47" s="70">
        <v>1.05</v>
      </c>
      <c r="G47" s="62">
        <v>1</v>
      </c>
      <c r="H47" s="62">
        <v>1</v>
      </c>
      <c r="I47" s="63">
        <v>1</v>
      </c>
      <c r="M47" s="250">
        <v>16</v>
      </c>
      <c r="N47" s="252"/>
      <c r="O47" s="250">
        <v>20</v>
      </c>
      <c r="P47" s="251"/>
      <c r="Q47" s="252"/>
    </row>
    <row r="48" spans="2:32" hidden="1">
      <c r="B48" s="217"/>
      <c r="C48" s="56">
        <v>32</v>
      </c>
      <c r="D48" s="70">
        <v>1.25</v>
      </c>
      <c r="E48" s="70">
        <v>1.1499999999999999</v>
      </c>
      <c r="F48" s="70">
        <v>1.1499999999999999</v>
      </c>
      <c r="G48" s="62">
        <v>1.1000000000000001</v>
      </c>
      <c r="H48" s="62">
        <v>1.1000000000000001</v>
      </c>
      <c r="I48" s="71">
        <v>1.05</v>
      </c>
      <c r="M48" s="240">
        <v>18</v>
      </c>
      <c r="N48" s="240"/>
      <c r="O48" s="250">
        <v>22</v>
      </c>
      <c r="P48" s="251"/>
      <c r="Q48" s="252"/>
    </row>
    <row r="49" spans="2:31" ht="15.75" hidden="1" thickBot="1">
      <c r="B49" s="207" t="s">
        <v>26</v>
      </c>
      <c r="C49" s="208"/>
      <c r="D49" s="208"/>
      <c r="E49" s="208"/>
      <c r="F49" s="208"/>
      <c r="G49" s="208"/>
      <c r="H49" s="208"/>
      <c r="I49" s="209"/>
      <c r="M49" s="240">
        <v>20</v>
      </c>
      <c r="N49" s="240"/>
      <c r="O49" s="250">
        <v>25</v>
      </c>
      <c r="P49" s="251"/>
      <c r="Q49" s="252"/>
    </row>
    <row r="50" spans="2:31" ht="15.75" hidden="1" thickBot="1">
      <c r="B50" s="19"/>
      <c r="C50" s="2"/>
      <c r="D50" s="2"/>
      <c r="E50" s="2"/>
      <c r="F50" s="2"/>
      <c r="G50" s="2"/>
      <c r="H50" s="2"/>
      <c r="I50" s="2"/>
      <c r="M50" s="250">
        <v>22</v>
      </c>
      <c r="N50" s="252"/>
      <c r="O50" s="250">
        <v>28</v>
      </c>
      <c r="P50" s="251"/>
      <c r="Q50" s="252"/>
    </row>
    <row r="51" spans="2:31" ht="15.75" hidden="1" thickBot="1">
      <c r="B51" s="139" t="s">
        <v>59</v>
      </c>
      <c r="C51" s="139"/>
      <c r="D51" s="139"/>
      <c r="E51" s="139"/>
      <c r="F51" s="139"/>
      <c r="G51" s="139"/>
      <c r="H51" s="139"/>
      <c r="I51" s="16"/>
      <c r="M51" s="240">
        <v>25</v>
      </c>
      <c r="N51" s="240"/>
      <c r="O51" s="250">
        <v>32</v>
      </c>
      <c r="P51" s="251"/>
      <c r="Q51" s="252"/>
      <c r="AC51" s="86"/>
      <c r="AD51" s="87" t="s">
        <v>102</v>
      </c>
      <c r="AE51" s="92" t="s">
        <v>105</v>
      </c>
    </row>
    <row r="52" spans="2:31" hidden="1">
      <c r="B52" s="196" t="s">
        <v>53</v>
      </c>
      <c r="C52" s="198" t="s">
        <v>37</v>
      </c>
      <c r="D52" s="198"/>
      <c r="E52" s="198" t="s">
        <v>36</v>
      </c>
      <c r="F52" s="198"/>
      <c r="G52" s="198"/>
      <c r="H52" s="198"/>
      <c r="I52" s="200"/>
      <c r="M52" s="240">
        <v>28</v>
      </c>
      <c r="N52" s="240"/>
      <c r="O52" s="250">
        <v>35</v>
      </c>
      <c r="P52" s="251"/>
      <c r="Q52" s="252"/>
      <c r="AC52" s="91" t="s">
        <v>103</v>
      </c>
      <c r="AD52" s="98">
        <f>IF(AD54&lt;25,20,IF(AD54&gt;=32,32,25))</f>
        <v>20</v>
      </c>
      <c r="AE52" s="93">
        <f>IF(AD52=20,1,IF(AND(AD52=25,C6&gt;=30,C7&gt;6),1,IF(AND(AD52=25,C6=25,C7=6),1.1,IF(OR(AD52=25,AND(AD52=32,C6&gt;=40)),1.05,IF(OR(C6=35,AND(C7&gt;6,C6=30)),1.1,IF(AND(C6=25,C7=6),1.25,1.15))))))</f>
        <v>1</v>
      </c>
    </row>
    <row r="53" spans="2:31" ht="15.75" hidden="1" thickBot="1">
      <c r="B53" s="197"/>
      <c r="C53" s="199"/>
      <c r="D53" s="199"/>
      <c r="E53" s="59" t="s">
        <v>32</v>
      </c>
      <c r="F53" s="59" t="s">
        <v>33</v>
      </c>
      <c r="G53" s="59" t="s">
        <v>34</v>
      </c>
      <c r="H53" s="59" t="s">
        <v>35</v>
      </c>
      <c r="I53" s="60" t="s">
        <v>40</v>
      </c>
      <c r="M53" s="250">
        <v>32</v>
      </c>
      <c r="N53" s="252"/>
      <c r="O53" s="250">
        <v>40</v>
      </c>
      <c r="P53" s="251"/>
      <c r="Q53" s="252"/>
      <c r="AC53" s="91" t="s">
        <v>103</v>
      </c>
      <c r="AD53" s="99">
        <f>IF(AD54&lt;=20,20,IF(AD54&gt;25,32,25))</f>
        <v>25</v>
      </c>
      <c r="AE53" s="94">
        <f>IF(AD53=20,1,IF(AND(AD53=25,C6&gt;=30,C7&gt;6),1,IF(AND(AD53=25,C6=25,C7=6),1.1,IF(OR(AD53=25,AND(AD53=32,C6&gt;=40)),1.05,IF(OR(C6=35,AND(C7&gt;6,C6=30)),1.1,IF(AND(C6=25,C7=6),1.25,1.15))))))</f>
        <v>1.05</v>
      </c>
    </row>
    <row r="54" spans="2:31" hidden="1">
      <c r="B54" s="61" t="s">
        <v>38</v>
      </c>
      <c r="C54" s="188" t="s">
        <v>109</v>
      </c>
      <c r="D54" s="188"/>
      <c r="E54" s="62">
        <v>2.2999999999999998</v>
      </c>
      <c r="F54" s="62">
        <v>2.7</v>
      </c>
      <c r="G54" s="62">
        <v>3.7</v>
      </c>
      <c r="H54" s="62">
        <v>4</v>
      </c>
      <c r="I54" s="63">
        <v>4.5</v>
      </c>
      <c r="M54" s="253"/>
      <c r="N54" s="253"/>
      <c r="O54" s="253"/>
      <c r="P54" s="253"/>
      <c r="Q54" s="253"/>
      <c r="AC54" s="89" t="s">
        <v>103</v>
      </c>
      <c r="AD54" s="90">
        <f>C14</f>
        <v>22</v>
      </c>
      <c r="AE54" s="88">
        <f>IF(AD52=AD53,AE52,AE52+(AE53-AE52)*(AD54-AD52)/(AD53-AD52))</f>
        <v>1.02</v>
      </c>
    </row>
    <row r="55" spans="2:31" hidden="1">
      <c r="B55" s="186" t="s">
        <v>39</v>
      </c>
      <c r="C55" s="188" t="s">
        <v>112</v>
      </c>
      <c r="D55" s="188"/>
      <c r="E55" s="62">
        <v>2.2999999999999998</v>
      </c>
      <c r="F55" s="62">
        <v>2.7</v>
      </c>
      <c r="G55" s="62">
        <v>4</v>
      </c>
      <c r="H55" s="62">
        <v>4.5</v>
      </c>
      <c r="I55" s="63">
        <v>5</v>
      </c>
      <c r="M55" s="253"/>
      <c r="N55" s="253"/>
      <c r="O55" s="253"/>
      <c r="P55" s="253"/>
      <c r="Q55" s="253"/>
    </row>
    <row r="56" spans="2:31" ht="15.75" hidden="1" thickBot="1">
      <c r="B56" s="187"/>
      <c r="C56" s="189" t="s">
        <v>114</v>
      </c>
      <c r="D56" s="189"/>
      <c r="E56" s="64">
        <v>2.2999999999999998</v>
      </c>
      <c r="F56" s="64">
        <v>2.7</v>
      </c>
      <c r="G56" s="64">
        <v>4.5</v>
      </c>
      <c r="H56" s="64">
        <v>5</v>
      </c>
      <c r="I56" s="65">
        <v>5.5</v>
      </c>
      <c r="M56" s="253"/>
      <c r="N56" s="253"/>
      <c r="O56" s="253"/>
      <c r="P56" s="253"/>
      <c r="Q56" s="253"/>
    </row>
    <row r="57" spans="2:31">
      <c r="M57" s="253"/>
      <c r="N57" s="253"/>
      <c r="O57" s="253"/>
      <c r="P57" s="253"/>
      <c r="Q57" s="253"/>
      <c r="AA57" s="44"/>
      <c r="AB57" s="105" t="s">
        <v>108</v>
      </c>
      <c r="AC57" s="44"/>
      <c r="AD57" s="44"/>
      <c r="AE57" s="44"/>
    </row>
    <row r="58" spans="2:31">
      <c r="M58" s="45"/>
      <c r="N58" s="45"/>
      <c r="O58" s="45"/>
      <c r="P58" s="45"/>
      <c r="Q58" s="45"/>
      <c r="AA58" s="44"/>
      <c r="AB58" s="106" t="s">
        <v>111</v>
      </c>
      <c r="AC58" s="106" t="s">
        <v>116</v>
      </c>
      <c r="AD58" s="44" t="s">
        <v>117</v>
      </c>
      <c r="AE58" s="44" t="s">
        <v>118</v>
      </c>
    </row>
    <row r="59" spans="2:31">
      <c r="M59" s="45"/>
      <c r="N59" s="45"/>
      <c r="O59" s="45"/>
      <c r="P59" s="45"/>
      <c r="Q59" s="45"/>
      <c r="AA59" s="44" t="s">
        <v>110</v>
      </c>
      <c r="AB59" s="44">
        <v>3.85</v>
      </c>
      <c r="AC59" s="44">
        <v>4.125</v>
      </c>
      <c r="AD59" s="44">
        <v>4.25</v>
      </c>
      <c r="AE59" s="44">
        <v>5.375</v>
      </c>
    </row>
    <row r="60" spans="2:31">
      <c r="M60" s="45"/>
      <c r="N60" s="45"/>
      <c r="O60" s="45"/>
      <c r="P60" s="45"/>
      <c r="Q60" s="45"/>
      <c r="AA60" s="44" t="s">
        <v>113</v>
      </c>
      <c r="AB60" s="44">
        <v>4.25</v>
      </c>
      <c r="AC60" s="44">
        <v>4.625</v>
      </c>
      <c r="AD60" s="44">
        <v>4.75</v>
      </c>
      <c r="AE60" s="44">
        <v>4.875</v>
      </c>
    </row>
    <row r="61" spans="2:31" ht="15.75">
      <c r="M61" s="45"/>
      <c r="N61" s="45"/>
      <c r="O61" s="45"/>
      <c r="P61" s="45"/>
      <c r="Q61" s="45"/>
      <c r="AA61" s="44" t="s">
        <v>115</v>
      </c>
      <c r="AB61" s="44">
        <v>4.75</v>
      </c>
      <c r="AC61" s="44">
        <v>5.125</v>
      </c>
      <c r="AD61" s="107">
        <v>5.25</v>
      </c>
      <c r="AE61" s="44">
        <v>5.375</v>
      </c>
    </row>
    <row r="62" spans="2:31">
      <c r="M62" s="45"/>
      <c r="N62" s="45"/>
      <c r="O62" s="45"/>
      <c r="P62" s="45"/>
      <c r="Q62" s="45"/>
    </row>
    <row r="64" spans="2:31">
      <c r="AA64" s="1">
        <f>IF(Z4&lt;="20",2.3,IF(Z4="25",2.7,IF(AND(C15&gt;=AB5,C16&gt;=AB6),IF(Z4="30",G56,IF(Z4="35",AB61,IF(Z4="40",H56,IF(Z4="45",AC61,IF(Z4="50",AD61,IF(Z4="55",AE61,I56)))))),IF(AND(C15&gt;=AA5,C16&gt;=AA6,OR(C15&lt;AB5,C16&lt;AB6)),IF(Z4="30",G55,IF(Z4="35",AB60,IF(Z4="40",H55,IF(Z4="45",AC60,IF(Z4="50",AD60,IF(Z4="55",AE60,I55)))))),IF(AND(C15&gt;=Z5,C16&gt;=Z6,OR(C15&lt;AA5,C16&lt;AA6)),IF(Z4="30",G54,IF(Z4="35",AB59,IF(Z4="40",H54,IF(Z4="45",AC59,IF(Z4="50",AD59,IF(Z4="55",AE59,I54)))))))))))</f>
        <v>4.5</v>
      </c>
    </row>
  </sheetData>
  <mergeCells count="80">
    <mergeCell ref="D8:I8"/>
    <mergeCell ref="D4:I4"/>
    <mergeCell ref="D13:I13"/>
    <mergeCell ref="D14:I14"/>
    <mergeCell ref="D12:I12"/>
    <mergeCell ref="D11:I11"/>
    <mergeCell ref="D10:I10"/>
    <mergeCell ref="D9:I9"/>
    <mergeCell ref="M56:N56"/>
    <mergeCell ref="O56:Q56"/>
    <mergeCell ref="M57:N57"/>
    <mergeCell ref="O57:Q57"/>
    <mergeCell ref="E28:I28"/>
    <mergeCell ref="M53:N53"/>
    <mergeCell ref="O53:Q53"/>
    <mergeCell ref="M54:N54"/>
    <mergeCell ref="O54:Q54"/>
    <mergeCell ref="M55:N55"/>
    <mergeCell ref="O55:Q55"/>
    <mergeCell ref="M50:N50"/>
    <mergeCell ref="O50:Q50"/>
    <mergeCell ref="M51:N51"/>
    <mergeCell ref="O51:Q51"/>
    <mergeCell ref="M52:N52"/>
    <mergeCell ref="O52:Q52"/>
    <mergeCell ref="M47:N47"/>
    <mergeCell ref="O47:Q47"/>
    <mergeCell ref="M48:N48"/>
    <mergeCell ref="O48:Q48"/>
    <mergeCell ref="M49:N49"/>
    <mergeCell ref="O49:Q49"/>
    <mergeCell ref="M44:N44"/>
    <mergeCell ref="O44:Q44"/>
    <mergeCell ref="M45:N45"/>
    <mergeCell ref="M46:N46"/>
    <mergeCell ref="O45:Q45"/>
    <mergeCell ref="O46:Q46"/>
    <mergeCell ref="B27:C27"/>
    <mergeCell ref="E27:I27"/>
    <mergeCell ref="B28:C28"/>
    <mergeCell ref="D23:E23"/>
    <mergeCell ref="B24:D24"/>
    <mergeCell ref="E24:F24"/>
    <mergeCell ref="B1:I1"/>
    <mergeCell ref="B2:C2"/>
    <mergeCell ref="E2:I2"/>
    <mergeCell ref="B3:C3"/>
    <mergeCell ref="E3:I3"/>
    <mergeCell ref="C38:I38"/>
    <mergeCell ref="C54:D54"/>
    <mergeCell ref="B49:I49"/>
    <mergeCell ref="D18:I18"/>
    <mergeCell ref="B42:I42"/>
    <mergeCell ref="B43:C43"/>
    <mergeCell ref="D43:E43"/>
    <mergeCell ref="F43:G43"/>
    <mergeCell ref="B44:B45"/>
    <mergeCell ref="D45:I45"/>
    <mergeCell ref="B46:B48"/>
    <mergeCell ref="D46:E46"/>
    <mergeCell ref="F46:G46"/>
    <mergeCell ref="B35:I35"/>
    <mergeCell ref="B20:I20"/>
    <mergeCell ref="B26:I26"/>
    <mergeCell ref="AE1:AE2"/>
    <mergeCell ref="AF1:AF2"/>
    <mergeCell ref="F7:I7"/>
    <mergeCell ref="D15:I15"/>
    <mergeCell ref="B55:B56"/>
    <mergeCell ref="C55:D55"/>
    <mergeCell ref="C56:D56"/>
    <mergeCell ref="AC1:AC2"/>
    <mergeCell ref="AD1:AD2"/>
    <mergeCell ref="D16:I16"/>
    <mergeCell ref="D17:I17"/>
    <mergeCell ref="B51:H51"/>
    <mergeCell ref="B52:B53"/>
    <mergeCell ref="C52:D53"/>
    <mergeCell ref="E52:I52"/>
    <mergeCell ref="B19:I19"/>
  </mergeCells>
  <phoneticPr fontId="1" type="noConversion"/>
  <conditionalFormatting sqref="E7">
    <cfRule type="expression" dxfId="2" priority="7">
      <formula>$E$7&gt;100</formula>
    </cfRule>
  </conditionalFormatting>
  <conditionalFormatting sqref="C15:I15">
    <cfRule type="expression" dxfId="1" priority="8">
      <formula>$C$15&lt;$Z$5</formula>
    </cfRule>
  </conditionalFormatting>
  <conditionalFormatting sqref="C16:I16 C17:D17">
    <cfRule type="expression" dxfId="0" priority="10">
      <formula>$C$16&lt;$Z$6</formula>
    </cfRule>
  </conditionalFormatting>
  <dataValidations count="6">
    <dataValidation type="list" allowBlank="1" showInputMessage="1" showErrorMessage="1" sqref="C5">
      <formula1>砼强度等级</formula1>
    </dataValidation>
    <dataValidation type="list" allowBlank="1" showInputMessage="1" showErrorMessage="1" sqref="E5">
      <formula1>抗震设防烈度</formula1>
    </dataValidation>
    <dataValidation type="list" allowBlank="1" showInputMessage="1" showErrorMessage="1" sqref="E6">
      <formula1>场地类别</formula1>
    </dataValidation>
    <dataValidation type="list" allowBlank="1" showInputMessage="1" showErrorMessage="1" sqref="C6">
      <formula1>混凝土保护层厚度</formula1>
    </dataValidation>
    <dataValidation type="list" allowBlank="1" showInputMessage="1" showErrorMessage="1" sqref="C17 F23">
      <formula1>$AG$3:$AG$4</formula1>
    </dataValidation>
    <dataValidation type="list" allowBlank="1" showInputMessage="1" showErrorMessage="1" sqref="C23">
      <formula1>$AH$3:$AH$4</formula1>
    </dataValidation>
  </dataValidations>
  <printOptions horizontalCentered="1" verticalCentered="1"/>
  <pageMargins left="0.59055118110236227" right="0.39370078740157483" top="0.39370078740157483" bottom="0.39370078740157483" header="0.51181102362204722" footer="0.31496062992125984"/>
  <pageSetup paperSize="9" scale="82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20</vt:lpstr>
      <vt:lpstr>25</vt:lpstr>
      <vt:lpstr>32</vt:lpstr>
      <vt:lpstr>植筋长度计算</vt:lpstr>
      <vt:lpstr>'20'!Print_Area</vt:lpstr>
      <vt:lpstr>'25'!Print_Area</vt:lpstr>
      <vt:lpstr>'32'!Print_Area</vt:lpstr>
      <vt:lpstr>植筋长度计算!Print_Area</vt:lpstr>
      <vt:lpstr>γp列表</vt:lpstr>
      <vt:lpstr>场地类别</vt:lpstr>
      <vt:lpstr>端阻比列表</vt:lpstr>
      <vt:lpstr>混凝土保护层厚度</vt:lpstr>
      <vt:lpstr>抗震设防烈度</vt:lpstr>
      <vt:lpstr>砼强度等级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根据2006《混凝土结构加固设计规范》</dc:title>
  <dc:subject>植筋锚固深度计算表</dc:subject>
  <dc:creator/>
  <cp:lastModifiedBy/>
  <cp:lastPrinted>2008-06-28T04:11:43Z</cp:lastPrinted>
  <dcterms:created xsi:type="dcterms:W3CDTF">1996-12-17T01:32:42Z</dcterms:created>
  <dcterms:modified xsi:type="dcterms:W3CDTF">2024-03-12T10:19:59Z</dcterms:modified>
</cp:coreProperties>
</file>