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155" windowHeight="12090" firstSheet="1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Eigen" sheetId="7" r:id="rId7"/>
    <sheet name="Jacobi" sheetId="8" r:id="rId8"/>
    <sheet name="Power" sheetId="9" r:id="rId9"/>
    <sheet name="SVD" sheetId="10" r:id="rId10"/>
    <sheet name="LU in place" sheetId="11" r:id="rId11"/>
    <sheet name="Sheet7" sheetId="12" r:id="rId12"/>
  </sheets>
  <calcPr calcId="145621"/>
</workbook>
</file>

<file path=xl/calcChain.xml><?xml version="1.0" encoding="utf-8"?>
<calcChain xmlns="http://schemas.openxmlformats.org/spreadsheetml/2006/main">
  <c r="D4" i="12" l="1"/>
  <c r="C4" i="12"/>
  <c r="B4" i="12"/>
  <c r="D3" i="12"/>
  <c r="C3" i="12"/>
  <c r="B3" i="12"/>
  <c r="H4" i="12" s="1"/>
  <c r="A7" i="12" s="1"/>
  <c r="C7" i="12" l="1"/>
  <c r="D6" i="12"/>
  <c r="H3" i="12"/>
  <c r="A6" i="12" s="1"/>
  <c r="B7" i="12" l="1"/>
  <c r="B6" i="12"/>
  <c r="H7" i="12" s="1"/>
  <c r="A10" i="12" s="1"/>
  <c r="C6" i="12"/>
  <c r="D7" i="12"/>
  <c r="D9" i="12" l="1"/>
  <c r="C10" i="12"/>
  <c r="H6" i="12"/>
  <c r="A9" i="12" s="1"/>
  <c r="C9" i="12" l="1"/>
  <c r="B9" i="12"/>
  <c r="H10" i="12" s="1"/>
  <c r="A13" i="12" s="1"/>
  <c r="D10" i="12"/>
  <c r="B10" i="12"/>
  <c r="T46" i="11"/>
  <c r="T45" i="11"/>
  <c r="T44" i="11"/>
  <c r="T43" i="11"/>
  <c r="T42" i="11"/>
  <c r="S46" i="11"/>
  <c r="S45" i="11"/>
  <c r="S44" i="11"/>
  <c r="S43" i="11"/>
  <c r="S42" i="11"/>
  <c r="R46" i="11"/>
  <c r="R45" i="11"/>
  <c r="R44" i="11"/>
  <c r="R43" i="11"/>
  <c r="R42" i="11"/>
  <c r="Q45" i="11"/>
  <c r="Q44" i="11"/>
  <c r="Q43" i="11"/>
  <c r="Q46" i="11" s="1"/>
  <c r="Q42" i="11"/>
  <c r="P46" i="11"/>
  <c r="P45" i="11"/>
  <c r="P44" i="11"/>
  <c r="P43" i="11"/>
  <c r="P42" i="11"/>
  <c r="O46" i="11"/>
  <c r="O45" i="11"/>
  <c r="O44" i="11"/>
  <c r="O43" i="11"/>
  <c r="O42" i="11"/>
  <c r="N46" i="11"/>
  <c r="N45" i="11"/>
  <c r="N44" i="11"/>
  <c r="N43" i="11"/>
  <c r="N42" i="11"/>
  <c r="M46" i="11"/>
  <c r="M45" i="11"/>
  <c r="M44" i="11"/>
  <c r="M43" i="11"/>
  <c r="M42" i="11"/>
  <c r="L46" i="11"/>
  <c r="L45" i="11"/>
  <c r="L44" i="11"/>
  <c r="L43" i="11"/>
  <c r="L42" i="11"/>
  <c r="K46" i="11"/>
  <c r="K45" i="11"/>
  <c r="K44" i="11"/>
  <c r="K43" i="11"/>
  <c r="K42" i="11"/>
  <c r="K39" i="11"/>
  <c r="L39" i="11" s="1"/>
  <c r="M38" i="11"/>
  <c r="P37" i="11"/>
  <c r="T36" i="11"/>
  <c r="Z50" i="11"/>
  <c r="Y50" i="11"/>
  <c r="Y43" i="11"/>
  <c r="Z43" i="11"/>
  <c r="X43" i="11"/>
  <c r="Y42" i="11"/>
  <c r="Z42" i="11"/>
  <c r="X42" i="11"/>
  <c r="X37" i="11"/>
  <c r="Y37" i="11"/>
  <c r="Z37" i="11"/>
  <c r="W37" i="11"/>
  <c r="X36" i="11"/>
  <c r="Y36" i="11"/>
  <c r="Z36" i="11"/>
  <c r="W36" i="11"/>
  <c r="X35" i="11"/>
  <c r="Y35" i="11"/>
  <c r="Z35" i="11"/>
  <c r="W35" i="11"/>
  <c r="W30" i="11"/>
  <c r="X30" i="11"/>
  <c r="Y30" i="11"/>
  <c r="Z30" i="11"/>
  <c r="V30" i="11"/>
  <c r="W29" i="11"/>
  <c r="X29" i="11"/>
  <c r="Y29" i="11"/>
  <c r="Z29" i="11"/>
  <c r="V29" i="11"/>
  <c r="W28" i="11"/>
  <c r="X28" i="11"/>
  <c r="Y28" i="11"/>
  <c r="Z28" i="11"/>
  <c r="V28" i="11"/>
  <c r="W27" i="11"/>
  <c r="X27" i="11"/>
  <c r="Y27" i="11"/>
  <c r="Z27" i="11"/>
  <c r="V27" i="11"/>
  <c r="L35" i="11"/>
  <c r="M35" i="11" s="1"/>
  <c r="N35" i="11" s="1"/>
  <c r="O35" i="11" s="1"/>
  <c r="P35" i="11" s="1"/>
  <c r="Q35" i="11" s="1"/>
  <c r="R35" i="11" s="1"/>
  <c r="K36" i="11"/>
  <c r="L36" i="11" s="1"/>
  <c r="M36" i="11" s="1"/>
  <c r="N36" i="11" s="1"/>
  <c r="K37" i="11"/>
  <c r="K38" i="11"/>
  <c r="L38" i="11" s="1"/>
  <c r="K35" i="11"/>
  <c r="B9" i="11"/>
  <c r="C9" i="11"/>
  <c r="B8" i="11"/>
  <c r="C8" i="11"/>
  <c r="D12" i="12" l="1"/>
  <c r="C13" i="12"/>
  <c r="H9" i="12"/>
  <c r="A12" i="12" s="1"/>
  <c r="S35" i="11"/>
  <c r="M39" i="11"/>
  <c r="N39" i="11" s="1"/>
  <c r="L37" i="11"/>
  <c r="O36" i="11"/>
  <c r="W38" i="10"/>
  <c r="W39" i="10"/>
  <c r="W40" i="10"/>
  <c r="W37" i="10"/>
  <c r="V38" i="10"/>
  <c r="V39" i="10"/>
  <c r="V40" i="10"/>
  <c r="V37" i="10"/>
  <c r="K27" i="10"/>
  <c r="K28" i="10"/>
  <c r="K29" i="10"/>
  <c r="K26" i="10"/>
  <c r="A10" i="10"/>
  <c r="G1" i="9"/>
  <c r="A6" i="9" s="1"/>
  <c r="G6" i="9"/>
  <c r="J1" i="9"/>
  <c r="M62" i="9"/>
  <c r="M55" i="9"/>
  <c r="M56" i="9"/>
  <c r="M57" i="9"/>
  <c r="M54" i="9"/>
  <c r="N52" i="9"/>
  <c r="N55" i="9" s="1"/>
  <c r="M52" i="9"/>
  <c r="S45" i="9"/>
  <c r="S46" i="9"/>
  <c r="S47" i="9"/>
  <c r="S44" i="9"/>
  <c r="H93" i="9"/>
  <c r="H92" i="9"/>
  <c r="E93" i="9"/>
  <c r="E94" i="9"/>
  <c r="E95" i="9"/>
  <c r="E92" i="9"/>
  <c r="A93" i="9"/>
  <c r="A94" i="9"/>
  <c r="A95" i="9"/>
  <c r="A92" i="9"/>
  <c r="K40" i="9"/>
  <c r="K41" i="9"/>
  <c r="K42" i="9"/>
  <c r="K39" i="9"/>
  <c r="K34" i="9"/>
  <c r="K35" i="9"/>
  <c r="K36" i="9"/>
  <c r="K33" i="9"/>
  <c r="K28" i="9"/>
  <c r="K29" i="9"/>
  <c r="K30" i="9"/>
  <c r="K27" i="9"/>
  <c r="K21" i="9"/>
  <c r="K22" i="9"/>
  <c r="K23" i="9"/>
  <c r="K20" i="9"/>
  <c r="K15" i="9"/>
  <c r="K16" i="9"/>
  <c r="K17" i="9"/>
  <c r="K14" i="9"/>
  <c r="E86" i="9"/>
  <c r="E87" i="9"/>
  <c r="E88" i="9"/>
  <c r="E85" i="9"/>
  <c r="C86" i="9"/>
  <c r="C87" i="9"/>
  <c r="C88" i="9"/>
  <c r="C85" i="9"/>
  <c r="C80" i="9"/>
  <c r="C81" i="9"/>
  <c r="C82" i="9"/>
  <c r="C79" i="9"/>
  <c r="C74" i="9"/>
  <c r="C75" i="9"/>
  <c r="C76" i="9"/>
  <c r="C73" i="9"/>
  <c r="C68" i="9"/>
  <c r="C69" i="9"/>
  <c r="C70" i="9"/>
  <c r="C67" i="9"/>
  <c r="C62" i="9"/>
  <c r="C63" i="9"/>
  <c r="C64" i="9"/>
  <c r="C61" i="9"/>
  <c r="C56" i="9"/>
  <c r="C57" i="9"/>
  <c r="C58" i="9"/>
  <c r="C55" i="9"/>
  <c r="C50" i="9"/>
  <c r="C51" i="9"/>
  <c r="C52" i="9"/>
  <c r="C49" i="9"/>
  <c r="C44" i="9"/>
  <c r="C45" i="9"/>
  <c r="C46" i="9"/>
  <c r="C43" i="9"/>
  <c r="C38" i="9"/>
  <c r="C39" i="9"/>
  <c r="C40" i="9"/>
  <c r="C37" i="9"/>
  <c r="C32" i="9"/>
  <c r="C33" i="9"/>
  <c r="C34" i="9"/>
  <c r="C31" i="9"/>
  <c r="C26" i="9"/>
  <c r="C27" i="9"/>
  <c r="C28" i="9"/>
  <c r="C25" i="9"/>
  <c r="C20" i="9"/>
  <c r="C21" i="9"/>
  <c r="C22" i="9"/>
  <c r="C19" i="9"/>
  <c r="C15" i="9"/>
  <c r="C16" i="9"/>
  <c r="C17" i="9"/>
  <c r="C14" i="9"/>
  <c r="C12" i="12" l="1"/>
  <c r="D13" i="12"/>
  <c r="B13" i="12"/>
  <c r="B12" i="12"/>
  <c r="H13" i="12" s="1"/>
  <c r="A16" i="12" s="1"/>
  <c r="O39" i="11"/>
  <c r="P39" i="11" s="1"/>
  <c r="Q39" i="11" s="1"/>
  <c r="T35" i="11"/>
  <c r="P36" i="11"/>
  <c r="Q36" i="11" s="1"/>
  <c r="R36" i="11" s="1"/>
  <c r="S36" i="11" s="1"/>
  <c r="N38" i="11"/>
  <c r="O38" i="11" s="1"/>
  <c r="M37" i="11"/>
  <c r="N37" i="11" s="1"/>
  <c r="O37" i="11" s="1"/>
  <c r="B7" i="9"/>
  <c r="C8" i="9"/>
  <c r="D9" i="9"/>
  <c r="G4" i="9"/>
  <c r="N57" i="9"/>
  <c r="N56" i="9"/>
  <c r="N54" i="9"/>
  <c r="H37" i="8"/>
  <c r="H36" i="8"/>
  <c r="H35" i="8"/>
  <c r="H38" i="8"/>
  <c r="B27" i="8"/>
  <c r="A28" i="8"/>
  <c r="B21" i="8"/>
  <c r="A22" i="8"/>
  <c r="D15" i="12" l="1"/>
  <c r="C16" i="12"/>
  <c r="H12" i="12"/>
  <c r="A15" i="12" s="1"/>
  <c r="Q37" i="11"/>
  <c r="R37" i="11" s="1"/>
  <c r="S37" i="11" s="1"/>
  <c r="T37" i="11" s="1"/>
  <c r="P38" i="11"/>
  <c r="Q38" i="11" s="1"/>
  <c r="R38" i="11" s="1"/>
  <c r="R39" i="11"/>
  <c r="S39" i="11" s="1"/>
  <c r="T39" i="11" s="1"/>
  <c r="O52" i="9"/>
  <c r="O55" i="9" s="1"/>
  <c r="O60" i="9" s="1"/>
  <c r="N60" i="9"/>
  <c r="B14" i="8"/>
  <c r="B15" i="8" s="1"/>
  <c r="B10" i="8"/>
  <c r="B12" i="8" s="1"/>
  <c r="H8" i="8"/>
  <c r="H9" i="8" s="1"/>
  <c r="B15" i="12" l="1"/>
  <c r="H16" i="12" s="1"/>
  <c r="D16" i="12"/>
  <c r="B16" i="12"/>
  <c r="C15" i="12"/>
  <c r="S38" i="11"/>
  <c r="T38" i="11" s="1"/>
  <c r="O56" i="9"/>
  <c r="O54" i="9"/>
  <c r="O57" i="9"/>
  <c r="H10" i="8"/>
  <c r="H12" i="8" s="1"/>
  <c r="B16" i="8"/>
  <c r="E10" i="8" s="1"/>
  <c r="B11" i="8"/>
  <c r="B13" i="8" s="1"/>
  <c r="B17" i="8" s="1"/>
  <c r="H15" i="12" l="1"/>
  <c r="H11" i="8"/>
  <c r="B28" i="8"/>
  <c r="A27" i="8"/>
  <c r="B22" i="8"/>
  <c r="A21" i="8"/>
  <c r="B18" i="8"/>
  <c r="W23" i="7" l="1"/>
  <c r="W24" i="7"/>
  <c r="W25" i="7"/>
  <c r="W22" i="7"/>
  <c r="S30" i="7"/>
  <c r="S29" i="7"/>
  <c r="S28" i="7"/>
  <c r="S31" i="7"/>
  <c r="S24" i="7"/>
  <c r="S23" i="7"/>
  <c r="S22" i="7"/>
  <c r="S25" i="7"/>
  <c r="S17" i="7"/>
  <c r="S16" i="7"/>
  <c r="S15" i="7"/>
  <c r="S18" i="7"/>
  <c r="S8" i="7"/>
  <c r="S9" i="7"/>
  <c r="S10" i="7"/>
  <c r="S11" i="7"/>
  <c r="J185" i="7"/>
  <c r="J186" i="7"/>
  <c r="J187" i="7"/>
  <c r="J184" i="7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3" i="5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E77" i="4"/>
  <c r="F77" i="4"/>
  <c r="D77" i="4"/>
  <c r="C77" i="4"/>
  <c r="B77" i="4"/>
  <c r="A77" i="4"/>
  <c r="G10" i="4"/>
  <c r="G12" i="4"/>
  <c r="G11" i="4"/>
  <c r="V23" i="4"/>
  <c r="V17" i="4"/>
  <c r="V18" i="4"/>
  <c r="V19" i="4"/>
  <c r="V20" i="4"/>
  <c r="V21" i="4"/>
  <c r="V16" i="4"/>
  <c r="I62" i="4"/>
  <c r="I63" i="4"/>
  <c r="I64" i="4"/>
  <c r="I61" i="4"/>
  <c r="J16" i="4"/>
  <c r="J17" i="4"/>
  <c r="J18" i="4"/>
  <c r="J15" i="4"/>
  <c r="C49" i="3"/>
  <c r="C48" i="3"/>
  <c r="C47" i="3"/>
  <c r="C46" i="3"/>
  <c r="C45" i="3"/>
  <c r="O18" i="3" l="1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O13" i="3"/>
  <c r="N13" i="3"/>
  <c r="M13" i="3"/>
  <c r="L13" i="3"/>
  <c r="O12" i="3"/>
  <c r="N12" i="3"/>
  <c r="M12" i="3"/>
  <c r="L12" i="3"/>
  <c r="O11" i="3"/>
  <c r="N11" i="3"/>
  <c r="M11" i="3"/>
  <c r="L11" i="3"/>
  <c r="O10" i="3"/>
  <c r="N10" i="3"/>
  <c r="M10" i="3"/>
  <c r="L10" i="3"/>
  <c r="O5" i="3"/>
  <c r="O6" i="3"/>
  <c r="O7" i="3"/>
  <c r="O8" i="3"/>
  <c r="L6" i="3"/>
  <c r="M6" i="3"/>
  <c r="N6" i="3"/>
  <c r="L7" i="3"/>
  <c r="M7" i="3"/>
  <c r="N7" i="3"/>
  <c r="L8" i="3"/>
  <c r="M8" i="3"/>
  <c r="N8" i="3"/>
  <c r="M5" i="3"/>
  <c r="N5" i="3"/>
  <c r="L5" i="3"/>
  <c r="M33" i="2" l="1"/>
  <c r="L32" i="2"/>
  <c r="K31" i="2"/>
  <c r="K32" i="2"/>
  <c r="M32" i="2"/>
  <c r="K33" i="2"/>
  <c r="L33" i="2"/>
  <c r="L31" i="2"/>
  <c r="M31" i="2"/>
  <c r="E32" i="2"/>
  <c r="F32" i="2"/>
  <c r="G32" i="2"/>
  <c r="E33" i="2"/>
  <c r="F33" i="2"/>
  <c r="G33" i="2"/>
  <c r="F31" i="2"/>
  <c r="G31" i="2"/>
  <c r="E31" i="2"/>
  <c r="M24" i="2"/>
  <c r="L23" i="2"/>
  <c r="K22" i="2"/>
  <c r="J21" i="2"/>
  <c r="J22" i="2"/>
  <c r="L22" i="2"/>
  <c r="M22" i="2"/>
  <c r="J23" i="2"/>
  <c r="K23" i="2"/>
  <c r="M23" i="2"/>
  <c r="J24" i="2"/>
  <c r="K24" i="2"/>
  <c r="L24" i="2"/>
  <c r="K21" i="2"/>
  <c r="L21" i="2"/>
  <c r="M21" i="2"/>
  <c r="D22" i="2"/>
  <c r="E22" i="2"/>
  <c r="F22" i="2"/>
  <c r="G22" i="2"/>
  <c r="D23" i="2"/>
  <c r="E23" i="2"/>
  <c r="F23" i="2"/>
  <c r="G23" i="2"/>
  <c r="D24" i="2"/>
  <c r="E24" i="2"/>
  <c r="F24" i="2"/>
  <c r="G24" i="2"/>
  <c r="E21" i="2"/>
  <c r="F21" i="2"/>
  <c r="G21" i="2"/>
  <c r="D21" i="2"/>
  <c r="M16" i="2"/>
  <c r="L15" i="2"/>
  <c r="K14" i="2"/>
  <c r="J13" i="2"/>
  <c r="I12" i="2"/>
  <c r="I13" i="2"/>
  <c r="K13" i="2"/>
  <c r="L13" i="2"/>
  <c r="M13" i="2"/>
  <c r="I14" i="2"/>
  <c r="J14" i="2"/>
  <c r="L14" i="2"/>
  <c r="M14" i="2"/>
  <c r="I15" i="2"/>
  <c r="J15" i="2"/>
  <c r="K15" i="2"/>
  <c r="M15" i="2"/>
  <c r="I16" i="2"/>
  <c r="J16" i="2"/>
  <c r="K16" i="2"/>
  <c r="L16" i="2"/>
  <c r="J12" i="2"/>
  <c r="K12" i="2"/>
  <c r="L12" i="2"/>
  <c r="M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D12" i="2"/>
  <c r="E12" i="2"/>
  <c r="F12" i="2"/>
  <c r="G12" i="2"/>
  <c r="C12" i="2"/>
  <c r="B143" i="1"/>
  <c r="B144" i="1"/>
  <c r="B142" i="1"/>
  <c r="B116" i="1"/>
  <c r="B117" i="1"/>
  <c r="B118" i="1"/>
  <c r="B115" i="1"/>
  <c r="M177" i="1" l="1"/>
  <c r="Q170" i="1"/>
  <c r="P170" i="1"/>
  <c r="J195" i="1"/>
  <c r="J194" i="1"/>
  <c r="J193" i="1"/>
  <c r="H195" i="1"/>
  <c r="G194" i="1"/>
  <c r="F193" i="1"/>
  <c r="F194" i="1"/>
  <c r="H194" i="1"/>
  <c r="F195" i="1"/>
  <c r="G195" i="1"/>
  <c r="G193" i="1"/>
  <c r="H193" i="1"/>
  <c r="F189" i="1"/>
  <c r="G189" i="1"/>
  <c r="H189" i="1"/>
  <c r="F190" i="1"/>
  <c r="G190" i="1"/>
  <c r="H190" i="1"/>
  <c r="G188" i="1"/>
  <c r="H188" i="1"/>
  <c r="F188" i="1"/>
  <c r="N163" i="1"/>
  <c r="N164" i="1"/>
  <c r="N165" i="1"/>
  <c r="N166" i="1"/>
  <c r="N162" i="1"/>
  <c r="E150" i="1"/>
  <c r="E149" i="1"/>
  <c r="E156" i="1"/>
  <c r="E157" i="1"/>
  <c r="E155" i="1"/>
  <c r="A148" i="1"/>
  <c r="A143" i="1"/>
  <c r="A144" i="1"/>
  <c r="A142" i="1"/>
  <c r="E138" i="1"/>
  <c r="A136" i="1"/>
  <c r="E115" i="1"/>
  <c r="E114" i="1"/>
  <c r="E113" i="1"/>
  <c r="E112" i="1"/>
  <c r="E121" i="1"/>
  <c r="E122" i="1"/>
  <c r="E123" i="1"/>
  <c r="E120" i="1"/>
  <c r="D113" i="1"/>
  <c r="D112" i="1"/>
  <c r="D121" i="1"/>
  <c r="D122" i="1"/>
  <c r="D123" i="1"/>
  <c r="D120" i="1"/>
  <c r="C103" i="1"/>
  <c r="B99" i="1"/>
  <c r="A116" i="1"/>
  <c r="A117" i="1"/>
  <c r="A118" i="1"/>
  <c r="F76" i="1"/>
  <c r="F67" i="1"/>
  <c r="F68" i="1"/>
  <c r="F69" i="1"/>
  <c r="F70" i="1"/>
  <c r="F66" i="1"/>
  <c r="E74" i="1"/>
  <c r="E67" i="1"/>
  <c r="E68" i="1"/>
  <c r="E69" i="1"/>
  <c r="E70" i="1"/>
  <c r="E66" i="1"/>
  <c r="D72" i="1"/>
  <c r="D67" i="1"/>
  <c r="D68" i="1"/>
  <c r="D69" i="1"/>
  <c r="D70" i="1"/>
  <c r="D66" i="1"/>
  <c r="Q47" i="1"/>
  <c r="R47" i="1"/>
  <c r="P47" i="1"/>
  <c r="R71" i="1"/>
  <c r="R72" i="1"/>
  <c r="R73" i="1"/>
  <c r="R74" i="1"/>
  <c r="R70" i="1"/>
  <c r="Q71" i="1"/>
  <c r="Q72" i="1"/>
  <c r="Q73" i="1"/>
  <c r="Q74" i="1"/>
  <c r="Q70" i="1"/>
  <c r="P73" i="1"/>
  <c r="P72" i="1"/>
  <c r="P71" i="1"/>
  <c r="P70" i="1"/>
  <c r="P74" i="1"/>
  <c r="Q46" i="1"/>
  <c r="R46" i="1"/>
  <c r="P46" i="1"/>
  <c r="Q64" i="1"/>
  <c r="R64" i="1"/>
  <c r="Q65" i="1"/>
  <c r="R65" i="1"/>
  <c r="Q66" i="1"/>
  <c r="R66" i="1"/>
  <c r="Q67" i="1"/>
  <c r="R67" i="1"/>
  <c r="Q63" i="1"/>
  <c r="R63" i="1"/>
  <c r="P64" i="1"/>
  <c r="P65" i="1"/>
  <c r="P66" i="1"/>
  <c r="P67" i="1"/>
  <c r="P63" i="1"/>
  <c r="A71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T56" i="1"/>
  <c r="S56" i="1"/>
  <c r="R56" i="1"/>
  <c r="Q56" i="1"/>
  <c r="P56" i="1"/>
  <c r="A68" i="1"/>
  <c r="K50" i="1"/>
  <c r="L50" i="1"/>
  <c r="J50" i="1"/>
  <c r="K91" i="1"/>
  <c r="L91" i="1"/>
  <c r="K92" i="1"/>
  <c r="L92" i="1"/>
  <c r="K93" i="1"/>
  <c r="L93" i="1"/>
  <c r="K94" i="1"/>
  <c r="L94" i="1"/>
  <c r="K95" i="1"/>
  <c r="L95" i="1"/>
  <c r="J95" i="1"/>
  <c r="J94" i="1"/>
  <c r="J93" i="1"/>
  <c r="J92" i="1"/>
  <c r="J91" i="1"/>
  <c r="K49" i="1"/>
  <c r="L49" i="1"/>
  <c r="J49" i="1"/>
  <c r="K84" i="1"/>
  <c r="L84" i="1"/>
  <c r="K85" i="1"/>
  <c r="L85" i="1"/>
  <c r="K86" i="1"/>
  <c r="L86" i="1"/>
  <c r="K87" i="1"/>
  <c r="L87" i="1"/>
  <c r="K88" i="1"/>
  <c r="L88" i="1"/>
  <c r="J88" i="1"/>
  <c r="J87" i="1"/>
  <c r="J86" i="1"/>
  <c r="J85" i="1"/>
  <c r="J84" i="1"/>
  <c r="K48" i="1"/>
  <c r="L48" i="1"/>
  <c r="J48" i="1"/>
  <c r="K77" i="1"/>
  <c r="L77" i="1"/>
  <c r="K78" i="1"/>
  <c r="L78" i="1"/>
  <c r="K79" i="1"/>
  <c r="L79" i="1"/>
  <c r="K80" i="1"/>
  <c r="L80" i="1"/>
  <c r="K81" i="1"/>
  <c r="L81" i="1"/>
  <c r="J81" i="1"/>
  <c r="J80" i="1"/>
  <c r="J79" i="1"/>
  <c r="J78" i="1"/>
  <c r="J77" i="1"/>
  <c r="K47" i="1"/>
  <c r="L47" i="1"/>
  <c r="J47" i="1"/>
  <c r="K70" i="1"/>
  <c r="L70" i="1"/>
  <c r="K71" i="1"/>
  <c r="L71" i="1"/>
  <c r="K72" i="1"/>
  <c r="L72" i="1"/>
  <c r="K73" i="1"/>
  <c r="L73" i="1"/>
  <c r="K74" i="1"/>
  <c r="L74" i="1"/>
  <c r="J74" i="1"/>
  <c r="J73" i="1"/>
  <c r="J72" i="1"/>
  <c r="J71" i="1"/>
  <c r="J70" i="1"/>
  <c r="K63" i="1"/>
  <c r="L63" i="1"/>
  <c r="L46" i="1" s="1"/>
  <c r="K64" i="1"/>
  <c r="L64" i="1"/>
  <c r="K65" i="1"/>
  <c r="L65" i="1"/>
  <c r="K66" i="1"/>
  <c r="L66" i="1"/>
  <c r="K67" i="1"/>
  <c r="L67" i="1"/>
  <c r="J67" i="1"/>
  <c r="J66" i="1"/>
  <c r="J65" i="1"/>
  <c r="J64" i="1"/>
  <c r="J63" i="1"/>
  <c r="K46" i="1"/>
  <c r="B62" i="1"/>
  <c r="A66" i="1"/>
  <c r="N60" i="1"/>
  <c r="M59" i="1"/>
  <c r="L58" i="1"/>
  <c r="K57" i="1"/>
  <c r="J56" i="1"/>
  <c r="J57" i="1"/>
  <c r="L57" i="1"/>
  <c r="M57" i="1"/>
  <c r="N57" i="1"/>
  <c r="J58" i="1"/>
  <c r="K58" i="1"/>
  <c r="M58" i="1"/>
  <c r="N58" i="1"/>
  <c r="J59" i="1"/>
  <c r="K59" i="1"/>
  <c r="L59" i="1"/>
  <c r="N59" i="1"/>
  <c r="J60" i="1"/>
  <c r="K60" i="1"/>
  <c r="L60" i="1"/>
  <c r="M60" i="1"/>
  <c r="K56" i="1"/>
  <c r="L56" i="1"/>
  <c r="M56" i="1"/>
  <c r="N56" i="1"/>
  <c r="B57" i="1"/>
  <c r="B58" i="1"/>
  <c r="H58" i="1" s="1"/>
  <c r="B59" i="1"/>
  <c r="F59" i="1" s="1"/>
  <c r="B60" i="1"/>
  <c r="B56" i="1"/>
  <c r="A62" i="1"/>
  <c r="A58" i="1"/>
  <c r="A59" i="1"/>
  <c r="A60" i="1"/>
  <c r="A57" i="1"/>
  <c r="A56" i="1"/>
  <c r="E57" i="1"/>
  <c r="B53" i="1"/>
  <c r="A53" i="1"/>
  <c r="C40" i="1"/>
  <c r="C39" i="1"/>
  <c r="C37" i="1"/>
  <c r="C36" i="1"/>
  <c r="H40" i="1"/>
  <c r="H39" i="1"/>
  <c r="H36" i="1"/>
  <c r="H37" i="1"/>
  <c r="H35" i="1"/>
  <c r="K29" i="1"/>
  <c r="L29" i="1" s="1"/>
  <c r="G33" i="1"/>
  <c r="N21" i="1"/>
  <c r="N19" i="1"/>
  <c r="N20" i="1"/>
  <c r="N18" i="1"/>
  <c r="L19" i="1"/>
  <c r="I21" i="1"/>
  <c r="I20" i="1"/>
  <c r="I19" i="1"/>
  <c r="I18" i="1"/>
  <c r="Q9" i="1"/>
  <c r="Q10" i="1"/>
  <c r="Q11" i="1"/>
  <c r="Q12" i="1"/>
  <c r="P13" i="1"/>
  <c r="P12" i="1" s="1"/>
  <c r="P11" i="1" s="1"/>
  <c r="P10" i="1" s="1"/>
  <c r="P9" i="1" s="1"/>
  <c r="A31" i="1"/>
  <c r="A29" i="1"/>
  <c r="A30" i="1" s="1"/>
  <c r="B30" i="1" s="1"/>
  <c r="B11" i="1"/>
  <c r="A11" i="1"/>
  <c r="B10" i="1"/>
  <c r="A10" i="1"/>
  <c r="A9" i="1"/>
  <c r="B109" i="1" l="1"/>
  <c r="A115" i="1"/>
  <c r="F57" i="1"/>
  <c r="E59" i="1"/>
  <c r="H57" i="1"/>
  <c r="G57" i="1"/>
  <c r="G60" i="1"/>
  <c r="G58" i="1"/>
  <c r="H60" i="1"/>
  <c r="F60" i="1"/>
  <c r="F58" i="1"/>
  <c r="E60" i="1"/>
  <c r="E58" i="1"/>
  <c r="H59" i="1"/>
  <c r="D59" i="1"/>
  <c r="G59" i="1"/>
  <c r="D57" i="1"/>
  <c r="D60" i="1"/>
  <c r="F56" i="1"/>
  <c r="E56" i="1"/>
  <c r="D56" i="1"/>
  <c r="G56" i="1"/>
  <c r="D58" i="1"/>
  <c r="H56" i="1"/>
  <c r="H31" i="1"/>
  <c r="I31" i="1"/>
  <c r="G31" i="1"/>
  <c r="B31" i="1"/>
  <c r="J46" i="1" l="1"/>
</calcChain>
</file>

<file path=xl/sharedStrings.xml><?xml version="1.0" encoding="utf-8"?>
<sst xmlns="http://schemas.openxmlformats.org/spreadsheetml/2006/main" count="235" uniqueCount="101">
  <si>
    <t>x</t>
  </si>
  <si>
    <t>dot</t>
  </si>
  <si>
    <t>alpha</t>
  </si>
  <si>
    <t>Q</t>
  </si>
  <si>
    <t>u</t>
  </si>
  <si>
    <t>v</t>
  </si>
  <si>
    <t>mag u</t>
  </si>
  <si>
    <t>mag u^2</t>
  </si>
  <si>
    <t>store alphas in their own vectors</t>
  </si>
  <si>
    <t>row1</t>
  </si>
  <si>
    <t>row2</t>
  </si>
  <si>
    <t>row3</t>
  </si>
  <si>
    <t>row4</t>
  </si>
  <si>
    <t>row5</t>
  </si>
  <si>
    <t>Qmod</t>
  </si>
  <si>
    <t>0,0</t>
  </si>
  <si>
    <t>1,1</t>
  </si>
  <si>
    <t>4,1</t>
  </si>
  <si>
    <t>magU^2</t>
  </si>
  <si>
    <t>U</t>
  </si>
  <si>
    <t>A</t>
  </si>
  <si>
    <t>b</t>
  </si>
  <si>
    <t>A^T*b</t>
  </si>
  <si>
    <t>A^T*A</t>
  </si>
  <si>
    <t>V</t>
  </si>
  <si>
    <t>Q1</t>
  </si>
  <si>
    <t>Q2</t>
  </si>
  <si>
    <t>Q3</t>
  </si>
  <si>
    <t>Q^T</t>
  </si>
  <si>
    <t>R</t>
  </si>
  <si>
    <t>Point</t>
  </si>
  <si>
    <t>Mixture</t>
  </si>
  <si>
    <t>Spectrum 1</t>
  </si>
  <si>
    <t>Spectrum 2</t>
  </si>
  <si>
    <t>Spectrum 3</t>
  </si>
  <si>
    <t>A^T</t>
  </si>
  <si>
    <t>C</t>
  </si>
  <si>
    <t>B</t>
  </si>
  <si>
    <t>4x6</t>
  </si>
  <si>
    <t>6x4</t>
  </si>
  <si>
    <t>6x6</t>
  </si>
  <si>
    <t>6x1</t>
  </si>
  <si>
    <t>F</t>
  </si>
  <si>
    <t>4x1</t>
  </si>
  <si>
    <t>A^T*C</t>
  </si>
  <si>
    <t>A^T*C*B</t>
  </si>
  <si>
    <t>A^T*C*B - F</t>
  </si>
  <si>
    <t>A^T*C*A</t>
  </si>
  <si>
    <t>X</t>
  </si>
  <si>
    <t>A^T*B</t>
  </si>
  <si>
    <t>X2</t>
  </si>
  <si>
    <t>4x4</t>
  </si>
  <si>
    <t>*</t>
  </si>
  <si>
    <t>ATA</t>
  </si>
  <si>
    <t>ATB</t>
  </si>
  <si>
    <t>Fitted</t>
  </si>
  <si>
    <t>Actual</t>
  </si>
  <si>
    <t xml:space="preserve"> 5.000 -4.200  2.800  0.600</t>
  </si>
  <si>
    <t xml:space="preserve"> 0.000  4.936 -0.656  2.739</t>
  </si>
  <si>
    <t xml:space="preserve"> 0.000  0.000  3.119 -4.771</t>
  </si>
  <si>
    <t xml:space="preserve"> 0.000  0.000  0.000  0.611</t>
  </si>
  <si>
    <t xml:space="preserve"> 0.800  0.276 -0.019 -0.533</t>
  </si>
  <si>
    <t>-0.400  0.875  0.223 -0.156</t>
  </si>
  <si>
    <t xml:space="preserve"> 0.400  0.138  0.632  0.650</t>
  </si>
  <si>
    <t xml:space="preserve"> 0.200  0.373 -0.742  0.520</t>
  </si>
  <si>
    <t>USE THESE</t>
  </si>
  <si>
    <t>a10</t>
  </si>
  <si>
    <t>y</t>
  </si>
  <si>
    <t>check</t>
  </si>
  <si>
    <t>d</t>
  </si>
  <si>
    <t>r</t>
  </si>
  <si>
    <t>t1</t>
  </si>
  <si>
    <t>c</t>
  </si>
  <si>
    <t>t2</t>
  </si>
  <si>
    <t>s</t>
  </si>
  <si>
    <t>t</t>
  </si>
  <si>
    <t>theta</t>
  </si>
  <si>
    <t>S</t>
  </si>
  <si>
    <t>V^T</t>
  </si>
  <si>
    <t>AT</t>
  </si>
  <si>
    <t>Evals</t>
  </si>
  <si>
    <t>Evects</t>
  </si>
  <si>
    <t>AAT</t>
  </si>
  <si>
    <t>[</t>
  </si>
  <si>
    <t>]</t>
  </si>
  <si>
    <t>E32</t>
  </si>
  <si>
    <t>E31</t>
  </si>
  <si>
    <t>E21</t>
  </si>
  <si>
    <t>LU</t>
  </si>
  <si>
    <t>solution</t>
  </si>
  <si>
    <t>X:Vector(</t>
  </si>
  <si>
    <t>)</t>
  </si>
  <si>
    <t>=</t>
  </si>
  <si>
    <t>Ainv:Matrix(</t>
  </si>
  <si>
    <t>5x5</t>
  </si>
  <si>
    <t>A:Matrix(</t>
  </si>
  <si>
    <t>U:Matrix(</t>
  </si>
  <si>
    <t>f</t>
  </si>
  <si>
    <t>J</t>
  </si>
  <si>
    <t>J^-1</t>
  </si>
  <si>
    <t>X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</si>
</sst>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6.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1" fillId="0" borderId="11" xfId="0" applyFont="1" applyBorder="1" applyAlignment="1">
      <alignment vertical="center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Fitted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Sheet5!$A$2:$A$22</c:f>
              <c:numCache>
                <c:formatCode>General</c:formatCode>
                <c:ptCount val="2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1.7278759594743862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</c:numCache>
            </c:numRef>
          </c:xVal>
          <c:yVal>
            <c:numRef>
              <c:f>Sheet5!$B$2:$B$22</c:f>
              <c:numCache>
                <c:formatCode>General</c:formatCode>
                <c:ptCount val="21"/>
                <c:pt idx="0">
                  <c:v>0.4375</c:v>
                </c:pt>
                <c:pt idx="1">
                  <c:v>0.56124462471251324</c:v>
                </c:pt>
                <c:pt idx="2">
                  <c:v>0.66723383110746681</c:v>
                </c:pt>
                <c:pt idx="3">
                  <c:v>0.75546761918486049</c:v>
                </c:pt>
                <c:pt idx="4">
                  <c:v>0.82594598894469451</c:v>
                </c:pt>
                <c:pt idx="5">
                  <c:v>0.87866894038696863</c:v>
                </c:pt>
                <c:pt idx="6">
                  <c:v>0.9136364735116832</c:v>
                </c:pt>
                <c:pt idx="7">
                  <c:v>0.93084858831883788</c:v>
                </c:pt>
                <c:pt idx="8">
                  <c:v>0.93030528480843289</c:v>
                </c:pt>
                <c:pt idx="9">
                  <c:v>0.91200656298046812</c:v>
                </c:pt>
                <c:pt idx="10">
                  <c:v>0.87595242283494346</c:v>
                </c:pt>
                <c:pt idx="11">
                  <c:v>0.82214286437185913</c:v>
                </c:pt>
                <c:pt idx="12">
                  <c:v>0.75057788759121524</c:v>
                </c:pt>
                <c:pt idx="13">
                  <c:v>0.66125749249301147</c:v>
                </c:pt>
                <c:pt idx="14">
                  <c:v>0.5541816790772478</c:v>
                </c:pt>
                <c:pt idx="15">
                  <c:v>0.42935044734392425</c:v>
                </c:pt>
                <c:pt idx="16">
                  <c:v>0.28676379729304147</c:v>
                </c:pt>
                <c:pt idx="17">
                  <c:v>0.12642172892459858</c:v>
                </c:pt>
                <c:pt idx="18">
                  <c:v>-5.1675757761403762E-2</c:v>
                </c:pt>
                <c:pt idx="19">
                  <c:v>-0.24752866276496643</c:v>
                </c:pt>
                <c:pt idx="20">
                  <c:v>-0.46113698608608855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Sheet5!$A$2:$A$22</c:f>
              <c:numCache>
                <c:formatCode>General</c:formatCode>
                <c:ptCount val="2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1.7278759594743862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</c:numCache>
            </c:numRef>
          </c:xVal>
          <c:yVal>
            <c:numRef>
              <c:f>Sheet5!$C$2:$C$22</c:f>
              <c:numCache>
                <c:formatCode>General</c:formatCode>
                <c:ptCount val="21"/>
                <c:pt idx="0">
                  <c:v>0</c:v>
                </c:pt>
                <c:pt idx="1">
                  <c:v>0.15643446504023087</c:v>
                </c:pt>
                <c:pt idx="2">
                  <c:v>0.3090169943749474</c:v>
                </c:pt>
                <c:pt idx="3">
                  <c:v>0.45399049973954675</c:v>
                </c:pt>
                <c:pt idx="4">
                  <c:v>0.58778525229247314</c:v>
                </c:pt>
                <c:pt idx="5">
                  <c:v>0.70710678118654746</c:v>
                </c:pt>
                <c:pt idx="6">
                  <c:v>0.80901699437494745</c:v>
                </c:pt>
                <c:pt idx="7">
                  <c:v>0.89100652418836779</c:v>
                </c:pt>
                <c:pt idx="8">
                  <c:v>0.95105651629515353</c:v>
                </c:pt>
                <c:pt idx="9">
                  <c:v>0.98768834059513777</c:v>
                </c:pt>
                <c:pt idx="10">
                  <c:v>1</c:v>
                </c:pt>
                <c:pt idx="11">
                  <c:v>0.98768834059513777</c:v>
                </c:pt>
                <c:pt idx="12">
                  <c:v>0.95105651629515364</c:v>
                </c:pt>
                <c:pt idx="13">
                  <c:v>0.8910065241883679</c:v>
                </c:pt>
                <c:pt idx="14">
                  <c:v>0.80901699437494745</c:v>
                </c:pt>
                <c:pt idx="15">
                  <c:v>0.70710678118654757</c:v>
                </c:pt>
                <c:pt idx="16">
                  <c:v>0.58778525229247325</c:v>
                </c:pt>
                <c:pt idx="17">
                  <c:v>0.45399049973954686</c:v>
                </c:pt>
                <c:pt idx="18">
                  <c:v>0.30901699437494751</c:v>
                </c:pt>
                <c:pt idx="19">
                  <c:v>0.15643446504023098</c:v>
                </c:pt>
                <c:pt idx="20">
                  <c:v>1.22514845490862E-16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2400"/>
        <c:axId val="201716480"/>
      </c:scatterChart>
      <c:valAx>
        <c:axId val="2017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16480"/>
        <c:crosses val="autoZero"/>
        <c:crossBetween val="midCat"/>
      </c:valAx>
      <c:valAx>
        <c:axId val="2017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02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5</xdr:row>
      <xdr:rowOff>185737</xdr:rowOff>
    </xdr:from>
    <xdr:to>
      <xdr:col>12</xdr:col>
      <xdr:colOff>557212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466725</xdr:colOff>
      <xdr:row>1</xdr:row>
      <xdr:rowOff>38100</xdr:rowOff>
    </xdr:from>
    <xdr:to>
      <xdr:col>20</xdr:col>
      <xdr:colOff>437239</xdr:colOff>
      <xdr:row>6</xdr:row>
      <xdr:rowOff>9410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5" y="238125"/>
          <a:ext cx="7285714" cy="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5"/>
  <sheetViews>
    <sheetView topLeftCell="A37" workbookViewId="0">
      <selection activeCell="B233" sqref="B233:B235"/>
    </sheetView>
  </sheetViews>
  <sheetFormatPr defaultRowHeight="15" x14ac:dyDescent="0.25"/>
  <sheetData>
    <row r="1" spans="1:19" x14ac:dyDescent="0.25">
      <c r="A1">
        <v>15</v>
      </c>
      <c r="J1">
        <v>15</v>
      </c>
    </row>
    <row r="2" spans="1:19" x14ac:dyDescent="0.25">
      <c r="A2">
        <v>4</v>
      </c>
      <c r="B2">
        <v>10</v>
      </c>
      <c r="J2">
        <v>4</v>
      </c>
      <c r="K2">
        <v>10</v>
      </c>
    </row>
    <row r="3" spans="1:19" x14ac:dyDescent="0.25">
      <c r="A3">
        <v>2</v>
      </c>
      <c r="B3">
        <v>6</v>
      </c>
      <c r="C3">
        <v>8</v>
      </c>
      <c r="J3">
        <v>2</v>
      </c>
      <c r="K3">
        <v>6</v>
      </c>
      <c r="L3">
        <v>8</v>
      </c>
    </row>
    <row r="4" spans="1:19" x14ac:dyDescent="0.25">
      <c r="A4">
        <v>4</v>
      </c>
      <c r="B4">
        <v>-4</v>
      </c>
      <c r="C4">
        <v>1</v>
      </c>
      <c r="D4">
        <v>10</v>
      </c>
      <c r="J4">
        <v>4</v>
      </c>
      <c r="K4">
        <v>-4</v>
      </c>
      <c r="L4">
        <v>1</v>
      </c>
      <c r="M4">
        <v>10</v>
      </c>
    </row>
    <row r="5" spans="1:19" x14ac:dyDescent="0.25">
      <c r="A5">
        <v>5</v>
      </c>
      <c r="B5">
        <v>1</v>
      </c>
      <c r="C5">
        <v>1</v>
      </c>
      <c r="D5">
        <v>-1</v>
      </c>
      <c r="E5">
        <v>9</v>
      </c>
      <c r="J5">
        <v>5</v>
      </c>
      <c r="K5">
        <v>1</v>
      </c>
      <c r="L5">
        <v>1</v>
      </c>
      <c r="M5">
        <v>-1</v>
      </c>
      <c r="N5">
        <v>9</v>
      </c>
    </row>
    <row r="8" spans="1:19" x14ac:dyDescent="0.25">
      <c r="P8" t="s">
        <v>0</v>
      </c>
      <c r="Q8" t="s">
        <v>1</v>
      </c>
    </row>
    <row r="9" spans="1:19" x14ac:dyDescent="0.25">
      <c r="A9">
        <f>SQRT(A1)</f>
        <v>3.872983346207417</v>
      </c>
      <c r="J9">
        <v>3.872983346207417</v>
      </c>
      <c r="K9">
        <v>1.0327955589886444</v>
      </c>
      <c r="L9">
        <v>0.5163977794943222</v>
      </c>
      <c r="M9">
        <v>1.0327999999999999</v>
      </c>
      <c r="N9">
        <v>1.2909999999999999</v>
      </c>
      <c r="P9">
        <f>(S9-P10*K9-P11*L9-P12*M9-P13*N9)/J9</f>
        <v>0.28157128487539229</v>
      </c>
      <c r="Q9">
        <f>P10*K9+P11*L9+P12*M9+P13*N9</f>
        <v>-0.83242089709261857</v>
      </c>
      <c r="S9">
        <v>0.2581</v>
      </c>
    </row>
    <row r="10" spans="1:19" x14ac:dyDescent="0.25">
      <c r="A10">
        <f>1/A9*(A2)</f>
        <v>1.0327955589886444</v>
      </c>
      <c r="B10">
        <f>SQRT(B2-A10^2)</f>
        <v>2.9888682361946528</v>
      </c>
      <c r="K10">
        <v>2.9888682361946528</v>
      </c>
      <c r="L10">
        <v>1.8290089206564291</v>
      </c>
      <c r="M10">
        <v>-1.6952</v>
      </c>
      <c r="N10">
        <v>-0.1115</v>
      </c>
      <c r="P10">
        <f>(S10-P11*L10-P12*M10-P13*N10)/K10</f>
        <v>-0.75979048975901253</v>
      </c>
      <c r="Q10">
        <f>P11*L10+P12*M10+P13*N10</f>
        <v>1.8471236610034918</v>
      </c>
      <c r="S10">
        <v>-0.42379</v>
      </c>
    </row>
    <row r="11" spans="1:19" x14ac:dyDescent="0.25">
      <c r="A11">
        <f>1/$A9*(A3)</f>
        <v>0.5163977794943222</v>
      </c>
      <c r="B11">
        <f>1/B10*(B3-A11*A10)</f>
        <v>1.8290089206564291</v>
      </c>
      <c r="C11">
        <v>2.0948000000000002</v>
      </c>
      <c r="L11">
        <v>2.0948000000000002</v>
      </c>
      <c r="M11">
        <v>1.7029000000000001</v>
      </c>
      <c r="N11">
        <v>0.25650000000000001</v>
      </c>
      <c r="P11">
        <f>(S11-P12*M11-P13*N11)/L11</f>
        <v>0.79939293367069764</v>
      </c>
      <c r="Q11">
        <f>P12*M11+P13*N11</f>
        <v>-0.41346831745337753</v>
      </c>
      <c r="S11">
        <v>1.2611000000000001</v>
      </c>
    </row>
    <row r="12" spans="1:19" x14ac:dyDescent="0.25">
      <c r="A12">
        <v>1.0327999999999999</v>
      </c>
      <c r="B12">
        <v>-1.6952</v>
      </c>
      <c r="C12">
        <v>1.7029000000000001</v>
      </c>
      <c r="D12">
        <v>1.7776000000000001</v>
      </c>
      <c r="M12">
        <v>1.7776000000000001</v>
      </c>
      <c r="N12">
        <v>-1.6647000000000001</v>
      </c>
      <c r="P12">
        <f>(S12-P13*N12)/M12</f>
        <v>-0.21497713351618514</v>
      </c>
      <c r="Q12">
        <f>P13*N12</f>
        <v>0.30752335253837071</v>
      </c>
      <c r="S12">
        <v>-7.4620000000000006E-2</v>
      </c>
    </row>
    <row r="13" spans="1:19" x14ac:dyDescent="0.25">
      <c r="A13">
        <v>1.2909999999999999</v>
      </c>
      <c r="B13">
        <v>-0.1115</v>
      </c>
      <c r="C13">
        <v>0.25650000000000001</v>
      </c>
      <c r="D13">
        <v>-1.6647000000000001</v>
      </c>
      <c r="E13">
        <v>2.1175000000000002</v>
      </c>
      <c r="N13">
        <v>2.1175000000000002</v>
      </c>
      <c r="P13">
        <f>S13/N13</f>
        <v>-0.18473199527744982</v>
      </c>
      <c r="S13">
        <v>-0.39117000000000002</v>
      </c>
    </row>
    <row r="18" spans="1:14" x14ac:dyDescent="0.25">
      <c r="I18">
        <f>0.2*6</f>
        <v>1.2000000000000002</v>
      </c>
      <c r="M18">
        <v>-5</v>
      </c>
      <c r="N18">
        <f>2^M18</f>
        <v>3.125E-2</v>
      </c>
    </row>
    <row r="19" spans="1:14" x14ac:dyDescent="0.25">
      <c r="I19">
        <f>0.8*6</f>
        <v>4.8000000000000007</v>
      </c>
      <c r="L19">
        <f>2^-6</f>
        <v>1.5625E-2</v>
      </c>
      <c r="M19">
        <v>-6</v>
      </c>
      <c r="N19">
        <f t="shared" ref="N19:N21" si="0">2^M19</f>
        <v>1.5625E-2</v>
      </c>
    </row>
    <row r="20" spans="1:14" x14ac:dyDescent="0.25">
      <c r="I20">
        <f>0.4*6</f>
        <v>2.4000000000000004</v>
      </c>
      <c r="M20">
        <v>-7</v>
      </c>
      <c r="N20">
        <f t="shared" si="0"/>
        <v>7.8125E-3</v>
      </c>
    </row>
    <row r="21" spans="1:14" x14ac:dyDescent="0.25">
      <c r="A21">
        <v>15</v>
      </c>
      <c r="I21">
        <f>0.25*8</f>
        <v>2</v>
      </c>
      <c r="M21">
        <v>-8</v>
      </c>
      <c r="N21">
        <f t="shared" si="0"/>
        <v>3.90625E-3</v>
      </c>
    </row>
    <row r="22" spans="1:14" x14ac:dyDescent="0.25">
      <c r="A22">
        <v>4</v>
      </c>
      <c r="B22">
        <v>10</v>
      </c>
    </row>
    <row r="23" spans="1:14" x14ac:dyDescent="0.25">
      <c r="A23">
        <v>0</v>
      </c>
      <c r="B23">
        <v>6</v>
      </c>
      <c r="C23">
        <v>8</v>
      </c>
    </row>
    <row r="24" spans="1:14" x14ac:dyDescent="0.25">
      <c r="A24">
        <v>0</v>
      </c>
      <c r="B24">
        <v>-4</v>
      </c>
      <c r="C24">
        <v>1</v>
      </c>
      <c r="D24">
        <v>10</v>
      </c>
    </row>
    <row r="25" spans="1:14" x14ac:dyDescent="0.25">
      <c r="A25">
        <v>0</v>
      </c>
      <c r="B25">
        <v>0</v>
      </c>
      <c r="C25">
        <v>1</v>
      </c>
      <c r="D25">
        <v>-1</v>
      </c>
      <c r="E25">
        <v>9</v>
      </c>
    </row>
    <row r="29" spans="1:14" x14ac:dyDescent="0.25">
      <c r="A29">
        <f>SQRT(A21)</f>
        <v>3.872983346207417</v>
      </c>
      <c r="G29">
        <v>-2</v>
      </c>
      <c r="H29">
        <v>6</v>
      </c>
      <c r="I29">
        <v>-4</v>
      </c>
      <c r="K29">
        <f>G29^2+H29^2+I29^2</f>
        <v>56</v>
      </c>
      <c r="L29">
        <f>SQRT(K29)</f>
        <v>7.4833147735478827</v>
      </c>
    </row>
    <row r="30" spans="1:14" x14ac:dyDescent="0.25">
      <c r="A30">
        <f>1/A29*(A22)</f>
        <v>1.0327955589886444</v>
      </c>
      <c r="B30">
        <f>SQRT(B22-A30^2)</f>
        <v>2.9888682361946528</v>
      </c>
    </row>
    <row r="31" spans="1:14" x14ac:dyDescent="0.25">
      <c r="A31">
        <f>1/$A29*(A23)</f>
        <v>0</v>
      </c>
      <c r="B31">
        <f>1/B30*(B23-A31*A30)</f>
        <v>2.0074488153546173</v>
      </c>
      <c r="C31">
        <v>5</v>
      </c>
      <c r="G31">
        <f>G29/$L$29</f>
        <v>-0.2672612419124244</v>
      </c>
      <c r="H31">
        <f t="shared" ref="H31:I31" si="1">H29/$L$29</f>
        <v>0.80178372573727319</v>
      </c>
      <c r="I31">
        <f t="shared" si="1"/>
        <v>-0.53452248382484879</v>
      </c>
    </row>
    <row r="33" spans="2:18" x14ac:dyDescent="0.25">
      <c r="G33">
        <f>1/SQRT(14)</f>
        <v>0.2672612419124244</v>
      </c>
    </row>
    <row r="35" spans="2:18" x14ac:dyDescent="0.25">
      <c r="G35">
        <v>12</v>
      </c>
      <c r="H35">
        <f>G35^2</f>
        <v>144</v>
      </c>
    </row>
    <row r="36" spans="2:18" x14ac:dyDescent="0.25">
      <c r="B36">
        <v>-49</v>
      </c>
      <c r="C36">
        <f>B36^2</f>
        <v>2401</v>
      </c>
      <c r="G36">
        <v>6</v>
      </c>
      <c r="H36">
        <f t="shared" ref="H36:H37" si="2">G36^2</f>
        <v>36</v>
      </c>
    </row>
    <row r="37" spans="2:18" x14ac:dyDescent="0.25">
      <c r="B37">
        <v>168</v>
      </c>
      <c r="C37">
        <f>B37^2</f>
        <v>28224</v>
      </c>
      <c r="G37">
        <v>-4</v>
      </c>
      <c r="H37">
        <f t="shared" si="2"/>
        <v>16</v>
      </c>
    </row>
    <row r="39" spans="2:18" x14ac:dyDescent="0.25">
      <c r="C39">
        <f>SUM(C36:C37)</f>
        <v>30625</v>
      </c>
      <c r="H39">
        <f>SUM(H35:H37)</f>
        <v>196</v>
      </c>
    </row>
    <row r="40" spans="2:18" x14ac:dyDescent="0.25">
      <c r="C40">
        <f>SQRT(C39)</f>
        <v>175</v>
      </c>
      <c r="H40">
        <f>SQRT(H39)</f>
        <v>14</v>
      </c>
    </row>
    <row r="42" spans="2:18" x14ac:dyDescent="0.25">
      <c r="B42" t="s">
        <v>8</v>
      </c>
    </row>
    <row r="46" spans="2:18" x14ac:dyDescent="0.25">
      <c r="B46">
        <v>2</v>
      </c>
      <c r="C46">
        <v>4</v>
      </c>
      <c r="D46">
        <v>2</v>
      </c>
      <c r="I46" s="1"/>
      <c r="J46">
        <f>SUM(J63:J67)</f>
        <v>5.6568542494923815</v>
      </c>
      <c r="K46">
        <f>SUM(K63:K67)</f>
        <v>-0.70710678118654835</v>
      </c>
      <c r="L46">
        <f>SUM(L63:L67)</f>
        <v>1.2374368670764582</v>
      </c>
      <c r="P46">
        <f>SUM(P63:P67)/$A$71*-2+B$46</f>
        <v>5.6568542494923797</v>
      </c>
      <c r="Q46">
        <f t="shared" ref="Q46:R46" si="3">SUM(Q63:Q67)/$A$71*-2+C$46</f>
        <v>-0.70710678118654791</v>
      </c>
      <c r="R46">
        <f t="shared" si="3"/>
        <v>1.2374368670764577</v>
      </c>
    </row>
    <row r="47" spans="2:18" x14ac:dyDescent="0.25">
      <c r="B47">
        <v>-1</v>
      </c>
      <c r="C47">
        <v>-2</v>
      </c>
      <c r="D47">
        <v>6</v>
      </c>
      <c r="J47">
        <f>SUM(J70:J74)</f>
        <v>0</v>
      </c>
      <c r="K47">
        <f t="shared" ref="K47:L47" si="4">SUM(K70:K74)</f>
        <v>-3.2872010914408079</v>
      </c>
      <c r="L47">
        <f t="shared" si="4"/>
        <v>5.791470186970292</v>
      </c>
      <c r="P47">
        <f>SUM(P70:P74)*-2/$A$71+B47</f>
        <v>0</v>
      </c>
      <c r="Q47">
        <f t="shared" ref="Q47:R47" si="5">SUM(Q70:Q74)*-2/$A$71+C47</f>
        <v>-3.2872010914408074</v>
      </c>
      <c r="R47">
        <f t="shared" si="5"/>
        <v>5.7914701869702911</v>
      </c>
    </row>
    <row r="48" spans="2:18" x14ac:dyDescent="0.25">
      <c r="B48">
        <v>1</v>
      </c>
      <c r="C48">
        <v>-1</v>
      </c>
      <c r="D48">
        <v>5</v>
      </c>
      <c r="J48">
        <f>SUM(J77:J81)</f>
        <v>0</v>
      </c>
      <c r="K48">
        <f t="shared" ref="K48:L48" si="6">SUM(K77:K81)</f>
        <v>0.28720109144080797</v>
      </c>
      <c r="L48">
        <f t="shared" si="6"/>
        <v>5.208529813029708</v>
      </c>
    </row>
    <row r="49" spans="1:20" x14ac:dyDescent="0.25">
      <c r="B49">
        <v>1</v>
      </c>
      <c r="C49">
        <v>-3</v>
      </c>
      <c r="D49">
        <v>-1</v>
      </c>
      <c r="J49">
        <f>SUM(J84:J88)</f>
        <v>0</v>
      </c>
      <c r="K49">
        <f t="shared" ref="K49:L49" si="7">SUM(K84:K88)</f>
        <v>-1.7127989085591919</v>
      </c>
      <c r="L49">
        <f t="shared" si="7"/>
        <v>-0.79147018697029126</v>
      </c>
    </row>
    <row r="50" spans="1:20" x14ac:dyDescent="0.25">
      <c r="B50">
        <v>5</v>
      </c>
      <c r="C50">
        <v>-2</v>
      </c>
      <c r="D50">
        <v>1</v>
      </c>
      <c r="J50">
        <f>SUM(J91:J95)</f>
        <v>0</v>
      </c>
      <c r="K50">
        <f t="shared" ref="K50:L50" si="8">SUM(K91:K95)</f>
        <v>4.4360054572040397</v>
      </c>
      <c r="L50">
        <f t="shared" si="8"/>
        <v>2.0426490651485443</v>
      </c>
    </row>
    <row r="52" spans="1:20" x14ac:dyDescent="0.25">
      <c r="A52" t="s">
        <v>2</v>
      </c>
    </row>
    <row r="53" spans="1:20" x14ac:dyDescent="0.25">
      <c r="A53">
        <f>SQRT(B46^2+B47^2+B48^2+B49^2+B50^2)</f>
        <v>5.6568542494923806</v>
      </c>
      <c r="B53">
        <f>B46-A53</f>
        <v>-3.6568542494923806</v>
      </c>
    </row>
    <row r="54" spans="1:20" x14ac:dyDescent="0.25">
      <c r="J54" t="s">
        <v>3</v>
      </c>
      <c r="P54" t="s">
        <v>14</v>
      </c>
    </row>
    <row r="55" spans="1:20" x14ac:dyDescent="0.25">
      <c r="A55" t="s">
        <v>4</v>
      </c>
      <c r="B55" t="s">
        <v>5</v>
      </c>
    </row>
    <row r="56" spans="1:20" x14ac:dyDescent="0.25">
      <c r="A56">
        <f>B46-A53</f>
        <v>-3.6568542494923806</v>
      </c>
      <c r="B56">
        <f>A56/$A$62</f>
        <v>-0.56852731218769359</v>
      </c>
      <c r="D56">
        <f>B56*B$56</f>
        <v>0.32322330470336319</v>
      </c>
      <c r="E56">
        <f>B56*B$57</f>
        <v>8.838834764831846E-2</v>
      </c>
      <c r="F56">
        <f>B56*B$58</f>
        <v>-8.838834764831846E-2</v>
      </c>
      <c r="G56">
        <f>B56*B$59</f>
        <v>-8.838834764831846E-2</v>
      </c>
      <c r="H56">
        <f>B56*B$60</f>
        <v>-0.44194173824159227</v>
      </c>
      <c r="J56">
        <f>D56*(-2)+1</f>
        <v>0.35355339059327362</v>
      </c>
      <c r="K56">
        <f t="shared" ref="K56:N56" si="9">E56*(-2)</f>
        <v>-0.17677669529663692</v>
      </c>
      <c r="L56">
        <f t="shared" si="9"/>
        <v>0.17677669529663692</v>
      </c>
      <c r="M56">
        <f t="shared" si="9"/>
        <v>0.17677669529663692</v>
      </c>
      <c r="N56">
        <f t="shared" si="9"/>
        <v>0.88388347648318455</v>
      </c>
      <c r="P56">
        <f>A56*A$56</f>
        <v>13.372583002030481</v>
      </c>
      <c r="Q56">
        <f>A56*A$57</f>
        <v>3.6568542494923806</v>
      </c>
      <c r="R56">
        <f>A56*A$58</f>
        <v>-3.6568542494923806</v>
      </c>
      <c r="S56">
        <f>A56*A$59</f>
        <v>-3.6568542494923806</v>
      </c>
      <c r="T56">
        <f>A56*A$60</f>
        <v>-18.284271247461902</v>
      </c>
    </row>
    <row r="57" spans="1:20" x14ac:dyDescent="0.25">
      <c r="A57">
        <f>B47</f>
        <v>-1</v>
      </c>
      <c r="B57">
        <f t="shared" ref="B57:B60" si="10">A57/$A$62</f>
        <v>-0.15546895593845794</v>
      </c>
      <c r="D57">
        <f t="shared" ref="D57:D60" si="11">B57*B$56</f>
        <v>8.838834764831846E-2</v>
      </c>
      <c r="E57">
        <f t="shared" ref="E57:E60" si="12">B57*B$57</f>
        <v>2.4170596260594177E-2</v>
      </c>
      <c r="F57">
        <f t="shared" ref="F57:F60" si="13">B57*B$58</f>
        <v>-2.4170596260594177E-2</v>
      </c>
      <c r="G57">
        <f t="shared" ref="G57:G60" si="14">B57*B$59</f>
        <v>-2.4170596260594177E-2</v>
      </c>
      <c r="H57">
        <f t="shared" ref="H57:H60" si="15">B57*B$60</f>
        <v>-0.12085298130297088</v>
      </c>
      <c r="J57">
        <f t="shared" ref="J57:J60" si="16">D57*(-2)</f>
        <v>-0.17677669529663692</v>
      </c>
      <c r="K57">
        <f>E57*(-2)+1</f>
        <v>0.9516588074788116</v>
      </c>
      <c r="L57">
        <f t="shared" ref="L57:L60" si="17">F57*(-2)</f>
        <v>4.8341192521188354E-2</v>
      </c>
      <c r="M57">
        <f t="shared" ref="M57:M60" si="18">G57*(-2)</f>
        <v>4.8341192521188354E-2</v>
      </c>
      <c r="N57">
        <f t="shared" ref="N57:N59" si="19">H57*(-2)</f>
        <v>0.24170596260594177</v>
      </c>
      <c r="P57">
        <f>A57*A$56</f>
        <v>3.6568542494923806</v>
      </c>
      <c r="Q57">
        <f>A57*A$57</f>
        <v>1</v>
      </c>
      <c r="R57">
        <f>A57*A$58</f>
        <v>-1</v>
      </c>
      <c r="S57">
        <f>A57*A$59</f>
        <v>-1</v>
      </c>
      <c r="T57">
        <f>A57*A$60</f>
        <v>-5</v>
      </c>
    </row>
    <row r="58" spans="1:20" x14ac:dyDescent="0.25">
      <c r="A58">
        <f t="shared" ref="A58:A60" si="20">B48</f>
        <v>1</v>
      </c>
      <c r="B58">
        <f t="shared" si="10"/>
        <v>0.15546895593845794</v>
      </c>
      <c r="D58">
        <f t="shared" si="11"/>
        <v>-8.838834764831846E-2</v>
      </c>
      <c r="E58">
        <f t="shared" si="12"/>
        <v>-2.4170596260594177E-2</v>
      </c>
      <c r="F58">
        <f t="shared" si="13"/>
        <v>2.4170596260594177E-2</v>
      </c>
      <c r="G58">
        <f t="shared" si="14"/>
        <v>2.4170596260594177E-2</v>
      </c>
      <c r="H58">
        <f t="shared" si="15"/>
        <v>0.12085298130297088</v>
      </c>
      <c r="J58">
        <f t="shared" si="16"/>
        <v>0.17677669529663692</v>
      </c>
      <c r="K58">
        <f t="shared" ref="K58:K60" si="21">E58*(-2)</f>
        <v>4.8341192521188354E-2</v>
      </c>
      <c r="L58">
        <f>F58*(-2)+1</f>
        <v>0.9516588074788116</v>
      </c>
      <c r="M58">
        <f t="shared" si="18"/>
        <v>-4.8341192521188354E-2</v>
      </c>
      <c r="N58">
        <f t="shared" si="19"/>
        <v>-0.24170596260594177</v>
      </c>
      <c r="P58">
        <f>A58*A$56</f>
        <v>-3.6568542494923806</v>
      </c>
      <c r="Q58">
        <f>A58*A$57</f>
        <v>-1</v>
      </c>
      <c r="R58">
        <f>A58*A$58</f>
        <v>1</v>
      </c>
      <c r="S58">
        <f>A58*A$59</f>
        <v>1</v>
      </c>
      <c r="T58">
        <f>A58*A$60</f>
        <v>5</v>
      </c>
    </row>
    <row r="59" spans="1:20" x14ac:dyDescent="0.25">
      <c r="A59">
        <f t="shared" si="20"/>
        <v>1</v>
      </c>
      <c r="B59">
        <f t="shared" si="10"/>
        <v>0.15546895593845794</v>
      </c>
      <c r="D59">
        <f t="shared" si="11"/>
        <v>-8.838834764831846E-2</v>
      </c>
      <c r="E59">
        <f t="shared" si="12"/>
        <v>-2.4170596260594177E-2</v>
      </c>
      <c r="F59">
        <f t="shared" si="13"/>
        <v>2.4170596260594177E-2</v>
      </c>
      <c r="G59">
        <f t="shared" si="14"/>
        <v>2.4170596260594177E-2</v>
      </c>
      <c r="H59">
        <f t="shared" si="15"/>
        <v>0.12085298130297088</v>
      </c>
      <c r="J59">
        <f t="shared" si="16"/>
        <v>0.17677669529663692</v>
      </c>
      <c r="K59">
        <f t="shared" si="21"/>
        <v>4.8341192521188354E-2</v>
      </c>
      <c r="L59">
        <f t="shared" si="17"/>
        <v>-4.8341192521188354E-2</v>
      </c>
      <c r="M59">
        <f>G59*(-2)+1</f>
        <v>0.9516588074788116</v>
      </c>
      <c r="N59">
        <f t="shared" si="19"/>
        <v>-0.24170596260594177</v>
      </c>
      <c r="P59">
        <f>A59*A$56</f>
        <v>-3.6568542494923806</v>
      </c>
      <c r="Q59">
        <f>A59*A$57</f>
        <v>-1</v>
      </c>
      <c r="R59">
        <f>A59*A$58</f>
        <v>1</v>
      </c>
      <c r="S59">
        <f>A59*A$59</f>
        <v>1</v>
      </c>
      <c r="T59">
        <f>A59*A$60</f>
        <v>5</v>
      </c>
    </row>
    <row r="60" spans="1:20" x14ac:dyDescent="0.25">
      <c r="A60">
        <f t="shared" si="20"/>
        <v>5</v>
      </c>
      <c r="B60">
        <f t="shared" si="10"/>
        <v>0.77734477969228966</v>
      </c>
      <c r="D60">
        <f t="shared" si="11"/>
        <v>-0.44194173824159227</v>
      </c>
      <c r="E60">
        <f t="shared" si="12"/>
        <v>-0.12085298130297088</v>
      </c>
      <c r="F60">
        <f t="shared" si="13"/>
        <v>0.12085298130297088</v>
      </c>
      <c r="G60">
        <f t="shared" si="14"/>
        <v>0.12085298130297088</v>
      </c>
      <c r="H60">
        <f t="shared" si="15"/>
        <v>0.60426490651485432</v>
      </c>
      <c r="J60">
        <f t="shared" si="16"/>
        <v>0.88388347648318455</v>
      </c>
      <c r="K60">
        <f t="shared" si="21"/>
        <v>0.24170596260594177</v>
      </c>
      <c r="L60">
        <f t="shared" si="17"/>
        <v>-0.24170596260594177</v>
      </c>
      <c r="M60">
        <f t="shared" si="18"/>
        <v>-0.24170596260594177</v>
      </c>
      <c r="N60">
        <f>H60*(-2)+1</f>
        <v>-0.20852981302970863</v>
      </c>
      <c r="P60">
        <f>A60*A$56</f>
        <v>-18.284271247461902</v>
      </c>
      <c r="Q60">
        <f>A60*A$57</f>
        <v>-5</v>
      </c>
      <c r="R60">
        <f>A60*A$58</f>
        <v>5</v>
      </c>
      <c r="S60">
        <f>A60*A$59</f>
        <v>5</v>
      </c>
      <c r="T60">
        <f>A60*A$60</f>
        <v>25</v>
      </c>
    </row>
    <row r="61" spans="1:20" x14ac:dyDescent="0.25">
      <c r="A61" t="s">
        <v>6</v>
      </c>
    </row>
    <row r="62" spans="1:20" x14ac:dyDescent="0.25">
      <c r="A62">
        <f>SQRT(A56^2+A57^2+A58^2+A59^2+A60^2)</f>
        <v>6.4321522838028704</v>
      </c>
      <c r="B62">
        <f>SQRT(B56^2+B57^2+B58^2+B59^2+B60^2)</f>
        <v>1</v>
      </c>
      <c r="J62" t="s">
        <v>9</v>
      </c>
      <c r="P62" t="s">
        <v>9</v>
      </c>
    </row>
    <row r="63" spans="1:20" x14ac:dyDescent="0.25">
      <c r="J63">
        <f>$J56*B$46</f>
        <v>0.70710678118654724</v>
      </c>
      <c r="K63">
        <f t="shared" ref="K63:L63" si="22">$J56*C$46</f>
        <v>1.4142135623730945</v>
      </c>
      <c r="L63">
        <f t="shared" si="22"/>
        <v>0.70710678118654724</v>
      </c>
      <c r="P63">
        <f>P56*B46</f>
        <v>26.745166004060962</v>
      </c>
      <c r="Q63">
        <f>P56*C46</f>
        <v>53.490332008121925</v>
      </c>
      <c r="R63">
        <f>P56*D46</f>
        <v>26.745166004060962</v>
      </c>
    </row>
    <row r="64" spans="1:20" x14ac:dyDescent="0.25">
      <c r="J64">
        <f>$J57*B$47</f>
        <v>0.17677669529663692</v>
      </c>
      <c r="K64">
        <f t="shared" ref="K64:L64" si="23">$J57*C$47</f>
        <v>0.35355339059327384</v>
      </c>
      <c r="L64">
        <f t="shared" si="23"/>
        <v>-1.0606601717798214</v>
      </c>
      <c r="P64">
        <f t="shared" ref="P64:P67" si="24">P57*B47</f>
        <v>-3.6568542494923806</v>
      </c>
      <c r="Q64">
        <f t="shared" ref="Q64:Q67" si="25">P57*C47</f>
        <v>-7.3137084989847612</v>
      </c>
      <c r="R64">
        <f t="shared" ref="R64:R67" si="26">P57*D47</f>
        <v>21.941125496954285</v>
      </c>
    </row>
    <row r="65" spans="1:18" x14ac:dyDescent="0.25">
      <c r="J65">
        <f>$J58*B$48</f>
        <v>0.17677669529663692</v>
      </c>
      <c r="K65">
        <f t="shared" ref="K65:L65" si="27">$J58*C$48</f>
        <v>-0.17677669529663692</v>
      </c>
      <c r="L65">
        <f t="shared" si="27"/>
        <v>0.88388347648318466</v>
      </c>
      <c r="P65">
        <f t="shared" si="24"/>
        <v>-3.6568542494923806</v>
      </c>
      <c r="Q65">
        <f t="shared" si="25"/>
        <v>3.6568542494923806</v>
      </c>
      <c r="R65">
        <f t="shared" si="26"/>
        <v>-18.284271247461902</v>
      </c>
    </row>
    <row r="66" spans="1:18" x14ac:dyDescent="0.25">
      <c r="A66">
        <f>SQRT(A53^2-A57^2-A58^2-A59^2-A60^2)</f>
        <v>2.0000000000000018</v>
      </c>
      <c r="D66">
        <f>A56*B46</f>
        <v>-7.3137084989847612</v>
      </c>
      <c r="E66">
        <f>A56*C46</f>
        <v>-14.627416997969522</v>
      </c>
      <c r="F66">
        <f>A56*C46</f>
        <v>-14.627416997969522</v>
      </c>
      <c r="J66">
        <f>$J59*B$49</f>
        <v>0.17677669529663692</v>
      </c>
      <c r="K66">
        <f t="shared" ref="K66:L66" si="28">$J59*C$49</f>
        <v>-0.53033008588991071</v>
      </c>
      <c r="L66">
        <f t="shared" si="28"/>
        <v>-0.17677669529663692</v>
      </c>
      <c r="P66">
        <f t="shared" si="24"/>
        <v>-3.6568542494923806</v>
      </c>
      <c r="Q66">
        <f t="shared" si="25"/>
        <v>10.970562748477143</v>
      </c>
      <c r="R66">
        <f t="shared" si="26"/>
        <v>3.6568542494923806</v>
      </c>
    </row>
    <row r="67" spans="1:18" x14ac:dyDescent="0.25">
      <c r="D67">
        <f t="shared" ref="D67:D70" si="29">A57*B47</f>
        <v>1</v>
      </c>
      <c r="E67">
        <f t="shared" ref="E67:E70" si="30">A57*C47</f>
        <v>2</v>
      </c>
      <c r="F67">
        <f t="shared" ref="F67:F70" si="31">A57*C47</f>
        <v>2</v>
      </c>
      <c r="J67">
        <f>$J60*B$50</f>
        <v>4.4194173824159231</v>
      </c>
      <c r="K67">
        <f t="shared" ref="K67:L67" si="32">$J60*C$50</f>
        <v>-1.7677669529663691</v>
      </c>
      <c r="L67">
        <f t="shared" si="32"/>
        <v>0.88388347648318455</v>
      </c>
      <c r="P67">
        <f t="shared" si="24"/>
        <v>-91.42135623730951</v>
      </c>
      <c r="Q67">
        <f t="shared" si="25"/>
        <v>36.568542494923804</v>
      </c>
      <c r="R67">
        <f t="shared" si="26"/>
        <v>-18.284271247461902</v>
      </c>
    </row>
    <row r="68" spans="1:18" x14ac:dyDescent="0.25">
      <c r="A68">
        <f>A62-A53</f>
        <v>0.77529803431048983</v>
      </c>
      <c r="D68">
        <f t="shared" si="29"/>
        <v>1</v>
      </c>
      <c r="E68">
        <f t="shared" si="30"/>
        <v>-1</v>
      </c>
      <c r="F68">
        <f t="shared" si="31"/>
        <v>-1</v>
      </c>
    </row>
    <row r="69" spans="1:18" x14ac:dyDescent="0.25">
      <c r="D69">
        <f t="shared" si="29"/>
        <v>1</v>
      </c>
      <c r="E69">
        <f t="shared" si="30"/>
        <v>-3</v>
      </c>
      <c r="F69">
        <f t="shared" si="31"/>
        <v>-3</v>
      </c>
      <c r="J69" t="s">
        <v>10</v>
      </c>
      <c r="P69" t="s">
        <v>10</v>
      </c>
    </row>
    <row r="70" spans="1:18" x14ac:dyDescent="0.25">
      <c r="A70" t="s">
        <v>7</v>
      </c>
      <c r="D70">
        <f t="shared" si="29"/>
        <v>25</v>
      </c>
      <c r="E70">
        <f t="shared" si="30"/>
        <v>-10</v>
      </c>
      <c r="F70">
        <f t="shared" si="31"/>
        <v>-10</v>
      </c>
      <c r="J70">
        <f>$K56*B$46</f>
        <v>-0.35355339059327384</v>
      </c>
      <c r="K70">
        <f t="shared" ref="K70:L70" si="33">$K56*C$46</f>
        <v>-0.70710678118654768</v>
      </c>
      <c r="L70">
        <f t="shared" si="33"/>
        <v>-0.35355339059327384</v>
      </c>
      <c r="P70">
        <f>Q56*B46</f>
        <v>7.3137084989847612</v>
      </c>
      <c r="Q70">
        <f>Q56*C46</f>
        <v>14.627416997969522</v>
      </c>
      <c r="R70">
        <f>Q56*D46</f>
        <v>7.3137084989847612</v>
      </c>
    </row>
    <row r="71" spans="1:18" x14ac:dyDescent="0.25">
      <c r="A71">
        <f>A62^2</f>
        <v>41.372583002030481</v>
      </c>
      <c r="J71">
        <f>$K57*B$47</f>
        <v>-0.9516588074788116</v>
      </c>
      <c r="K71">
        <f t="shared" ref="K71:L71" si="34">$K57*C$47</f>
        <v>-1.9033176149576232</v>
      </c>
      <c r="L71">
        <f t="shared" si="34"/>
        <v>5.7099528448728698</v>
      </c>
      <c r="P71">
        <f>Q57*B47</f>
        <v>-1</v>
      </c>
      <c r="Q71">
        <f t="shared" ref="Q71:Q74" si="35">Q57*C47</f>
        <v>-2</v>
      </c>
      <c r="R71">
        <f t="shared" ref="R71:R74" si="36">Q57*D47</f>
        <v>6</v>
      </c>
    </row>
    <row r="72" spans="1:18" x14ac:dyDescent="0.25">
      <c r="C72" t="s">
        <v>15</v>
      </c>
      <c r="D72">
        <f>SUM(D66:D70)*A56/A71*-2+B46</f>
        <v>5.6568542494923806</v>
      </c>
      <c r="J72">
        <f>$K58*B$48</f>
        <v>4.8341192521188354E-2</v>
      </c>
      <c r="K72">
        <f t="shared" ref="K72:L72" si="37">$K58*C$48</f>
        <v>-4.8341192521188354E-2</v>
      </c>
      <c r="L72">
        <f t="shared" si="37"/>
        <v>0.24170596260594177</v>
      </c>
      <c r="P72">
        <f>Q58*B48</f>
        <v>-1</v>
      </c>
      <c r="Q72">
        <f t="shared" si="35"/>
        <v>1</v>
      </c>
      <c r="R72">
        <f t="shared" si="36"/>
        <v>-5</v>
      </c>
    </row>
    <row r="73" spans="1:18" x14ac:dyDescent="0.25">
      <c r="J73">
        <f>$K59*B$49</f>
        <v>4.8341192521188354E-2</v>
      </c>
      <c r="K73">
        <f t="shared" ref="K73:L73" si="38">$K59*C$49</f>
        <v>-0.14502357756356507</v>
      </c>
      <c r="L73">
        <f t="shared" si="38"/>
        <v>-4.8341192521188354E-2</v>
      </c>
      <c r="P73">
        <f>Q59*B49</f>
        <v>-1</v>
      </c>
      <c r="Q73">
        <f t="shared" si="35"/>
        <v>3</v>
      </c>
      <c r="R73">
        <f t="shared" si="36"/>
        <v>1</v>
      </c>
    </row>
    <row r="74" spans="1:18" x14ac:dyDescent="0.25">
      <c r="D74" t="s">
        <v>16</v>
      </c>
      <c r="E74">
        <f>SUM(E66:E70)*A57*-2/A71+C47</f>
        <v>-3.2872010914408074</v>
      </c>
      <c r="J74">
        <f>$K60*B$50</f>
        <v>1.2085298130297089</v>
      </c>
      <c r="K74">
        <f t="shared" ref="K74:L74" si="39">$K60*C$50</f>
        <v>-0.48341192521188353</v>
      </c>
      <c r="L74">
        <f t="shared" si="39"/>
        <v>0.24170596260594177</v>
      </c>
      <c r="P74">
        <f>Q60*B50</f>
        <v>-25</v>
      </c>
      <c r="Q74">
        <f t="shared" si="35"/>
        <v>10</v>
      </c>
      <c r="R74">
        <f t="shared" si="36"/>
        <v>-5</v>
      </c>
    </row>
    <row r="76" spans="1:18" x14ac:dyDescent="0.25">
      <c r="E76" t="s">
        <v>17</v>
      </c>
      <c r="F76">
        <f>SUM(F66:F70)*A60/A71*-2+C50</f>
        <v>4.4360054572040388</v>
      </c>
      <c r="J76" t="s">
        <v>11</v>
      </c>
    </row>
    <row r="77" spans="1:18" x14ac:dyDescent="0.25">
      <c r="J77">
        <f>$L56*B$46</f>
        <v>0.35355339059327384</v>
      </c>
      <c r="K77">
        <f t="shared" ref="K77:L77" si="40">$L56*C$46</f>
        <v>0.70710678118654768</v>
      </c>
      <c r="L77">
        <f t="shared" si="40"/>
        <v>0.35355339059327384</v>
      </c>
    </row>
    <row r="78" spans="1:18" x14ac:dyDescent="0.25">
      <c r="J78">
        <f>$L57*B$47</f>
        <v>-4.8341192521188354E-2</v>
      </c>
      <c r="K78">
        <f t="shared" ref="K78:L78" si="41">$L57*C$47</f>
        <v>-9.6682385042376709E-2</v>
      </c>
      <c r="L78">
        <f t="shared" si="41"/>
        <v>0.29004715512713014</v>
      </c>
    </row>
    <row r="79" spans="1:18" x14ac:dyDescent="0.25">
      <c r="J79">
        <f>$L58*B$48</f>
        <v>0.9516588074788116</v>
      </c>
      <c r="K79">
        <f t="shared" ref="K79:L79" si="42">$L58*C$48</f>
        <v>-0.9516588074788116</v>
      </c>
      <c r="L79">
        <f t="shared" si="42"/>
        <v>4.7582940373940579</v>
      </c>
    </row>
    <row r="80" spans="1:18" x14ac:dyDescent="0.25">
      <c r="J80">
        <f>$L59*B$49</f>
        <v>-4.8341192521188354E-2</v>
      </c>
      <c r="K80">
        <f t="shared" ref="K80:L80" si="43">$L59*C$49</f>
        <v>0.14502357756356507</v>
      </c>
      <c r="L80">
        <f t="shared" si="43"/>
        <v>4.8341192521188354E-2</v>
      </c>
    </row>
    <row r="81" spans="2:12" x14ac:dyDescent="0.25">
      <c r="J81">
        <f>$L60*B$50</f>
        <v>-1.2085298130297089</v>
      </c>
      <c r="K81">
        <f t="shared" ref="K81:L81" si="44">$L60*C$50</f>
        <v>0.48341192521188353</v>
      </c>
      <c r="L81">
        <f t="shared" si="44"/>
        <v>-0.24170596260594177</v>
      </c>
    </row>
    <row r="83" spans="2:12" x14ac:dyDescent="0.25">
      <c r="J83" t="s">
        <v>12</v>
      </c>
    </row>
    <row r="84" spans="2:12" x14ac:dyDescent="0.25">
      <c r="J84">
        <f>$M56*B$46</f>
        <v>0.35355339059327384</v>
      </c>
      <c r="K84">
        <f t="shared" ref="K84:L84" si="45">$M56*C$46</f>
        <v>0.70710678118654768</v>
      </c>
      <c r="L84">
        <f t="shared" si="45"/>
        <v>0.35355339059327384</v>
      </c>
    </row>
    <row r="85" spans="2:12" x14ac:dyDescent="0.25">
      <c r="J85">
        <f>$M57*B$47</f>
        <v>-4.8341192521188354E-2</v>
      </c>
      <c r="K85">
        <f t="shared" ref="K85:L85" si="46">$M57*C$47</f>
        <v>-9.6682385042376709E-2</v>
      </c>
      <c r="L85">
        <f t="shared" si="46"/>
        <v>0.29004715512713014</v>
      </c>
    </row>
    <row r="86" spans="2:12" x14ac:dyDescent="0.25">
      <c r="J86">
        <f>$M58*B$48</f>
        <v>-4.8341192521188354E-2</v>
      </c>
      <c r="K86">
        <f t="shared" ref="K86:L86" si="47">$M58*C$48</f>
        <v>4.8341192521188354E-2</v>
      </c>
      <c r="L86">
        <f t="shared" si="47"/>
        <v>-0.24170596260594177</v>
      </c>
    </row>
    <row r="87" spans="2:12" x14ac:dyDescent="0.25">
      <c r="J87">
        <f>$M59*B$49</f>
        <v>0.9516588074788116</v>
      </c>
      <c r="K87">
        <f t="shared" ref="K87:L87" si="48">$M59*C$49</f>
        <v>-2.8549764224364349</v>
      </c>
      <c r="L87">
        <f t="shared" si="48"/>
        <v>-0.9516588074788116</v>
      </c>
    </row>
    <row r="88" spans="2:12" x14ac:dyDescent="0.25">
      <c r="J88">
        <f>$M60*B$50</f>
        <v>-1.2085298130297089</v>
      </c>
      <c r="K88">
        <f t="shared" ref="K88:L88" si="49">$M60*C$50</f>
        <v>0.48341192521188353</v>
      </c>
      <c r="L88">
        <f t="shared" si="49"/>
        <v>-0.24170596260594177</v>
      </c>
    </row>
    <row r="89" spans="2:12" x14ac:dyDescent="0.25">
      <c r="B89" t="s">
        <v>20</v>
      </c>
    </row>
    <row r="90" spans="2:12" x14ac:dyDescent="0.25">
      <c r="B90">
        <v>5.6568542494923815</v>
      </c>
      <c r="C90">
        <v>-0.70710678118654835</v>
      </c>
      <c r="D90">
        <v>1.2374368670764582</v>
      </c>
      <c r="J90" t="s">
        <v>13</v>
      </c>
    </row>
    <row r="91" spans="2:12" x14ac:dyDescent="0.25">
      <c r="B91">
        <v>0</v>
      </c>
      <c r="C91">
        <v>-3.2872010914408079</v>
      </c>
      <c r="D91">
        <v>5.791470186970292</v>
      </c>
      <c r="J91">
        <f>$N56*B$46</f>
        <v>1.7677669529663691</v>
      </c>
      <c r="K91">
        <f t="shared" ref="K91:L91" si="50">$N56*C$46</f>
        <v>3.5355339059327382</v>
      </c>
      <c r="L91">
        <f t="shared" si="50"/>
        <v>1.7677669529663691</v>
      </c>
    </row>
    <row r="92" spans="2:12" x14ac:dyDescent="0.25">
      <c r="B92">
        <v>0</v>
      </c>
      <c r="C92">
        <v>0.28720109144080797</v>
      </c>
      <c r="D92">
        <v>5.208529813029708</v>
      </c>
      <c r="J92">
        <f>$N57*B$47</f>
        <v>-0.24170596260594177</v>
      </c>
      <c r="K92">
        <f t="shared" ref="K92:L92" si="51">$N57*C$47</f>
        <v>-0.48341192521188353</v>
      </c>
      <c r="L92">
        <f t="shared" si="51"/>
        <v>1.4502357756356505</v>
      </c>
    </row>
    <row r="93" spans="2:12" x14ac:dyDescent="0.25">
      <c r="B93">
        <v>0</v>
      </c>
      <c r="C93">
        <v>-1.7127989085591919</v>
      </c>
      <c r="D93">
        <v>-0.79147018697029126</v>
      </c>
      <c r="J93">
        <f>$N58*B$48</f>
        <v>-0.24170596260594177</v>
      </c>
      <c r="K93">
        <f t="shared" ref="K93:L93" si="52">$N58*C$48</f>
        <v>0.24170596260594177</v>
      </c>
      <c r="L93">
        <f t="shared" si="52"/>
        <v>-1.2085298130297089</v>
      </c>
    </row>
    <row r="94" spans="2:12" x14ac:dyDescent="0.25">
      <c r="B94">
        <v>0</v>
      </c>
      <c r="C94">
        <v>4.4360054572040397</v>
      </c>
      <c r="D94">
        <v>2.0426490651485443</v>
      </c>
      <c r="J94">
        <f>$N59*B$49</f>
        <v>-0.24170596260594177</v>
      </c>
      <c r="K94">
        <f t="shared" ref="K94:L94" si="53">$N59*C$49</f>
        <v>0.72511788781782527</v>
      </c>
      <c r="L94">
        <f t="shared" si="53"/>
        <v>0.24170596260594177</v>
      </c>
    </row>
    <row r="95" spans="2:12" x14ac:dyDescent="0.25">
      <c r="J95">
        <f>$N60*B$50</f>
        <v>-1.0426490651485432</v>
      </c>
      <c r="K95">
        <f t="shared" ref="K95:L95" si="54">$N60*C$50</f>
        <v>0.41705962605941727</v>
      </c>
      <c r="L95">
        <f t="shared" si="54"/>
        <v>-0.20852981302970863</v>
      </c>
    </row>
    <row r="99" spans="1:5" x14ac:dyDescent="0.25">
      <c r="A99" t="s">
        <v>2</v>
      </c>
      <c r="B99">
        <f>SQRT(C91^2+C92^2+C93^2+C94^2)</f>
        <v>5.7879184513951136</v>
      </c>
    </row>
    <row r="102" spans="1:5" x14ac:dyDescent="0.25">
      <c r="B102">
        <v>5.6568542494923815</v>
      </c>
      <c r="C102">
        <v>-0.70710678118654835</v>
      </c>
      <c r="D102">
        <v>1.2374368670764582</v>
      </c>
    </row>
    <row r="103" spans="1:5" x14ac:dyDescent="0.25">
      <c r="B103">
        <v>0</v>
      </c>
      <c r="C103">
        <f>C91-B99</f>
        <v>-9.075119542835921</v>
      </c>
      <c r="D103">
        <v>5.791470186970292</v>
      </c>
    </row>
    <row r="104" spans="1:5" x14ac:dyDescent="0.25">
      <c r="B104">
        <v>0</v>
      </c>
      <c r="C104">
        <v>0.28720109144080797</v>
      </c>
      <c r="D104">
        <v>5.208529813029708</v>
      </c>
    </row>
    <row r="105" spans="1:5" x14ac:dyDescent="0.25">
      <c r="B105">
        <v>0</v>
      </c>
      <c r="C105">
        <v>-1.7127989085591919</v>
      </c>
      <c r="D105">
        <v>-0.79147018697029126</v>
      </c>
    </row>
    <row r="106" spans="1:5" x14ac:dyDescent="0.25">
      <c r="B106">
        <v>0</v>
      </c>
      <c r="C106">
        <v>4.4360054572040397</v>
      </c>
      <c r="D106">
        <v>2.0426490651485443</v>
      </c>
    </row>
    <row r="109" spans="1:5" x14ac:dyDescent="0.25">
      <c r="A109" t="s">
        <v>18</v>
      </c>
      <c r="B109">
        <f>C103^2+C104^2+C105^2+C106^2</f>
        <v>105.05210370119283</v>
      </c>
    </row>
    <row r="111" spans="1:5" x14ac:dyDescent="0.25">
      <c r="B111" s="1"/>
      <c r="C111">
        <v>5.6568542494923815</v>
      </c>
      <c r="D111">
        <v>-0.70710678118654835</v>
      </c>
      <c r="E111">
        <v>1.2374368670764582</v>
      </c>
    </row>
    <row r="112" spans="1:5" x14ac:dyDescent="0.25">
      <c r="D112">
        <f>SUM(D120:D123)*A115*-2/B109+C91</f>
        <v>5.7879184513951127</v>
      </c>
      <c r="E112">
        <f>SUM(E120:E123)*A115*-2/B109+D91</f>
        <v>-1.2310125064534372</v>
      </c>
    </row>
    <row r="113" spans="1:5" x14ac:dyDescent="0.25">
      <c r="D113">
        <f>SUM(D120:D123)*A116*-2/B109+C92</f>
        <v>0</v>
      </c>
      <c r="E113">
        <f>SUM(E120:E123)*A116*-2/B109+D92</f>
        <v>5.4307709289351873</v>
      </c>
    </row>
    <row r="114" spans="1:5" x14ac:dyDescent="0.25">
      <c r="A114" t="s">
        <v>19</v>
      </c>
      <c r="B114" t="s">
        <v>24</v>
      </c>
      <c r="E114">
        <f>SUM(E120:E123)*A117*-2/B109+D93</f>
        <v>-2.116863272526635</v>
      </c>
    </row>
    <row r="115" spans="1:5" x14ac:dyDescent="0.25">
      <c r="A115">
        <f>C103</f>
        <v>-9.075119542835921</v>
      </c>
      <c r="B115">
        <f>A115/SQRT($B$109)</f>
        <v>-0.88542132521372552</v>
      </c>
      <c r="E115">
        <f>SUM(E120:E123)*A118*-2/B109+D94</f>
        <v>5.4753059468686764</v>
      </c>
    </row>
    <row r="116" spans="1:5" x14ac:dyDescent="0.25">
      <c r="A116">
        <f t="shared" ref="A116:A118" si="55">C104</f>
        <v>0.28720109144080797</v>
      </c>
      <c r="B116">
        <f t="shared" ref="B116:B118" si="56">A116/SQRT($B$109)</f>
        <v>2.8021005099276432E-2</v>
      </c>
    </row>
    <row r="117" spans="1:5" x14ac:dyDescent="0.25">
      <c r="A117">
        <f t="shared" si="55"/>
        <v>-1.7127989085591919</v>
      </c>
      <c r="B117">
        <f t="shared" si="56"/>
        <v>-0.16711060083371529</v>
      </c>
    </row>
    <row r="118" spans="1:5" x14ac:dyDescent="0.25">
      <c r="A118">
        <f t="shared" si="55"/>
        <v>4.4360054572040397</v>
      </c>
      <c r="B118">
        <f t="shared" si="56"/>
        <v>0.43280243439586974</v>
      </c>
    </row>
    <row r="120" spans="1:5" x14ac:dyDescent="0.25">
      <c r="D120">
        <f>A115*C91</f>
        <v>29.831742866166046</v>
      </c>
      <c r="E120">
        <f>A115*D91</f>
        <v>-52.5582842755257</v>
      </c>
    </row>
    <row r="121" spans="1:5" x14ac:dyDescent="0.25">
      <c r="D121">
        <f>A116*C92</f>
        <v>8.2484466924791333E-2</v>
      </c>
      <c r="E121">
        <f t="shared" ref="E121:E123" si="57">A116*D92</f>
        <v>1.4958954471041195</v>
      </c>
    </row>
    <row r="122" spans="1:5" x14ac:dyDescent="0.25">
      <c r="D122">
        <f>A117*C93</f>
        <v>2.933680101161559</v>
      </c>
      <c r="E122">
        <f t="shared" si="57"/>
        <v>1.3556292723998544</v>
      </c>
    </row>
    <row r="123" spans="1:5" x14ac:dyDescent="0.25">
      <c r="D123">
        <f>A118*C94</f>
        <v>19.678144416344022</v>
      </c>
      <c r="E123">
        <f t="shared" si="57"/>
        <v>9.0612024001516733</v>
      </c>
    </row>
    <row r="128" spans="1:5" x14ac:dyDescent="0.25">
      <c r="B128" t="s">
        <v>20</v>
      </c>
      <c r="C128">
        <v>5.6568542494923815</v>
      </c>
      <c r="D128">
        <v>-0.70710678118654835</v>
      </c>
      <c r="E128">
        <v>1.2374368670764582</v>
      </c>
    </row>
    <row r="129" spans="1:14" x14ac:dyDescent="0.25">
      <c r="D129">
        <v>5.7879184513951127</v>
      </c>
      <c r="E129">
        <v>-1.2310125064534372</v>
      </c>
    </row>
    <row r="130" spans="1:14" x14ac:dyDescent="0.25">
      <c r="D130">
        <v>0</v>
      </c>
      <c r="E130">
        <v>5.4307709289351873</v>
      </c>
    </row>
    <row r="131" spans="1:14" x14ac:dyDescent="0.25">
      <c r="E131">
        <v>-2.116863272526635</v>
      </c>
    </row>
    <row r="132" spans="1:14" x14ac:dyDescent="0.25">
      <c r="E132">
        <v>5.4753059468686764</v>
      </c>
    </row>
    <row r="135" spans="1:14" x14ac:dyDescent="0.25">
      <c r="A135" t="s">
        <v>2</v>
      </c>
    </row>
    <row r="136" spans="1:14" x14ac:dyDescent="0.25">
      <c r="A136">
        <f>SQRT(E130^2+E131^2+E132^2)</f>
        <v>7.9970843567487284</v>
      </c>
      <c r="C136">
        <v>5.6568542494923815</v>
      </c>
      <c r="D136">
        <v>-0.70710678118654835</v>
      </c>
      <c r="E136">
        <v>1.2374368670764582</v>
      </c>
      <c r="F136" s="1"/>
    </row>
    <row r="137" spans="1:14" x14ac:dyDescent="0.25">
      <c r="D137">
        <v>5.7879184513951127</v>
      </c>
      <c r="E137">
        <v>-1.2310125064534372</v>
      </c>
    </row>
    <row r="138" spans="1:14" x14ac:dyDescent="0.25">
      <c r="D138">
        <v>0</v>
      </c>
      <c r="E138">
        <f>E130-A136</f>
        <v>-2.5663134278135411</v>
      </c>
    </row>
    <row r="139" spans="1:14" x14ac:dyDescent="0.25">
      <c r="E139">
        <v>-2.116863272526635</v>
      </c>
    </row>
    <row r="140" spans="1:14" x14ac:dyDescent="0.25">
      <c r="E140">
        <v>5.4753059468686764</v>
      </c>
    </row>
    <row r="141" spans="1:14" x14ac:dyDescent="0.25">
      <c r="A141" t="s">
        <v>19</v>
      </c>
      <c r="B141" t="s">
        <v>24</v>
      </c>
    </row>
    <row r="142" spans="1:14" x14ac:dyDescent="0.25">
      <c r="A142">
        <f>E138</f>
        <v>-2.5663134278135411</v>
      </c>
      <c r="B142">
        <f>A142/SQRT($A$148)</f>
        <v>-0.40056593368154986</v>
      </c>
    </row>
    <row r="143" spans="1:14" x14ac:dyDescent="0.25">
      <c r="A143">
        <f t="shared" ref="A143:A144" si="58">E139</f>
        <v>-2.116863272526635</v>
      </c>
      <c r="B143">
        <f t="shared" ref="B143:B144" si="59">A143/SQRT($A$148)</f>
        <v>-0.33041299790035666</v>
      </c>
    </row>
    <row r="144" spans="1:14" x14ac:dyDescent="0.25">
      <c r="A144">
        <f t="shared" si="58"/>
        <v>5.4753059468686764</v>
      </c>
      <c r="B144">
        <f t="shared" si="59"/>
        <v>0.85461932086299519</v>
      </c>
      <c r="L144">
        <v>5.6568542494923815</v>
      </c>
      <c r="M144">
        <v>-0.70710678118654835</v>
      </c>
      <c r="N144">
        <v>1.2374368670764582</v>
      </c>
    </row>
    <row r="145" spans="1:14" x14ac:dyDescent="0.25">
      <c r="L145">
        <v>0</v>
      </c>
      <c r="M145">
        <v>5.7879184513951127</v>
      </c>
      <c r="N145">
        <v>-1.2310125064534372</v>
      </c>
    </row>
    <row r="146" spans="1:14" x14ac:dyDescent="0.25">
      <c r="L146">
        <v>0</v>
      </c>
      <c r="M146">
        <v>0</v>
      </c>
      <c r="N146">
        <v>7.9970843567487293</v>
      </c>
    </row>
    <row r="147" spans="1:14" x14ac:dyDescent="0.25">
      <c r="A147" t="s">
        <v>18</v>
      </c>
      <c r="C147">
        <v>5.6568542494923815</v>
      </c>
      <c r="D147">
        <v>-0.70710678118654835</v>
      </c>
      <c r="E147">
        <v>1.2374368670764582</v>
      </c>
      <c r="N147">
        <v>0</v>
      </c>
    </row>
    <row r="148" spans="1:14" x14ac:dyDescent="0.25">
      <c r="A148">
        <f>A142^2+A143^2+A144^2</f>
        <v>41.046049936163755</v>
      </c>
      <c r="D148">
        <v>5.7879184513951127</v>
      </c>
      <c r="E148">
        <v>-1.2310125064534372</v>
      </c>
    </row>
    <row r="149" spans="1:14" x14ac:dyDescent="0.25">
      <c r="D149">
        <v>0</v>
      </c>
      <c r="E149">
        <f>SUM(E155:E157)*A142*-2/A148+E130</f>
        <v>7.9970843567487293</v>
      </c>
    </row>
    <row r="150" spans="1:14" x14ac:dyDescent="0.25">
      <c r="E150">
        <f>SUM(E155:E157)*A143*-2/A148+E131</f>
        <v>0</v>
      </c>
    </row>
    <row r="155" spans="1:14" x14ac:dyDescent="0.25">
      <c r="E155">
        <f>A142*E130</f>
        <v>-13.937060358305789</v>
      </c>
    </row>
    <row r="156" spans="1:14" x14ac:dyDescent="0.25">
      <c r="E156">
        <f>A143*E131</f>
        <v>4.4811101145721741</v>
      </c>
    </row>
    <row r="157" spans="1:14" x14ac:dyDescent="0.25">
      <c r="E157">
        <f>A144*E132</f>
        <v>29.978975211815495</v>
      </c>
    </row>
    <row r="161" spans="1:17" x14ac:dyDescent="0.25">
      <c r="A161" t="s">
        <v>20</v>
      </c>
      <c r="E161" t="s">
        <v>0</v>
      </c>
      <c r="G161" t="s">
        <v>21</v>
      </c>
    </row>
    <row r="162" spans="1:17" x14ac:dyDescent="0.25">
      <c r="A162">
        <v>2</v>
      </c>
      <c r="B162">
        <v>4</v>
      </c>
      <c r="C162">
        <v>2</v>
      </c>
      <c r="G162">
        <v>1</v>
      </c>
      <c r="J162">
        <v>0.83499999999999996</v>
      </c>
      <c r="K162">
        <v>0.129</v>
      </c>
      <c r="L162">
        <v>0.42</v>
      </c>
      <c r="N162">
        <f>A162*$J$162+B162*$K$162+C162*$L$162</f>
        <v>3.0259999999999998</v>
      </c>
    </row>
    <row r="163" spans="1:17" x14ac:dyDescent="0.25">
      <c r="A163">
        <v>-1</v>
      </c>
      <c r="B163">
        <v>-2</v>
      </c>
      <c r="C163">
        <v>6</v>
      </c>
      <c r="G163">
        <v>2</v>
      </c>
      <c r="N163">
        <f t="shared" ref="N163:N166" si="60">A163*$J$162+B163*$K$162+C163*$L$162</f>
        <v>1.427</v>
      </c>
    </row>
    <row r="164" spans="1:17" x14ac:dyDescent="0.25">
      <c r="A164">
        <v>1</v>
      </c>
      <c r="B164">
        <v>-1</v>
      </c>
      <c r="C164">
        <v>5</v>
      </c>
      <c r="G164">
        <v>3</v>
      </c>
      <c r="N164">
        <f t="shared" si="60"/>
        <v>2.806</v>
      </c>
    </row>
    <row r="165" spans="1:17" x14ac:dyDescent="0.25">
      <c r="A165">
        <v>1</v>
      </c>
      <c r="B165">
        <v>-3</v>
      </c>
      <c r="C165">
        <v>-1</v>
      </c>
      <c r="G165">
        <v>4</v>
      </c>
      <c r="N165">
        <f t="shared" si="60"/>
        <v>2.7999999999999969E-2</v>
      </c>
    </row>
    <row r="166" spans="1:17" x14ac:dyDescent="0.25">
      <c r="A166">
        <v>5</v>
      </c>
      <c r="B166">
        <v>-2</v>
      </c>
      <c r="C166">
        <v>1</v>
      </c>
      <c r="G166">
        <v>5</v>
      </c>
      <c r="N166">
        <f t="shared" si="60"/>
        <v>4.3369999999999997</v>
      </c>
    </row>
    <row r="170" spans="1:17" x14ac:dyDescent="0.25">
      <c r="A170" t="s">
        <v>23</v>
      </c>
      <c r="E170" t="s">
        <v>0</v>
      </c>
      <c r="G170" t="s">
        <v>22</v>
      </c>
      <c r="J170">
        <v>5.6569000000000003</v>
      </c>
      <c r="K170">
        <v>-3.6568999999999998</v>
      </c>
      <c r="N170">
        <v>-1.1805000000000001</v>
      </c>
      <c r="P170">
        <f>N170*J170/K170</f>
        <v>1.8261288112882499</v>
      </c>
      <c r="Q170">
        <f>N170*K170/J170</f>
        <v>0.76313359790698088</v>
      </c>
    </row>
    <row r="171" spans="1:17" x14ac:dyDescent="0.25">
      <c r="A171" s="2">
        <v>32</v>
      </c>
      <c r="B171">
        <v>-4</v>
      </c>
      <c r="C171">
        <v>7</v>
      </c>
      <c r="E171">
        <v>0.86599999999999999</v>
      </c>
      <c r="G171">
        <v>32</v>
      </c>
      <c r="J171">
        <v>5.7878999999999996</v>
      </c>
      <c r="K171">
        <v>-9.0751000000000008</v>
      </c>
      <c r="N171">
        <v>-0.10879999999999999</v>
      </c>
    </row>
    <row r="172" spans="1:17" x14ac:dyDescent="0.25">
      <c r="A172" s="2">
        <v>-4</v>
      </c>
      <c r="B172">
        <v>34</v>
      </c>
      <c r="C172">
        <v>-8</v>
      </c>
      <c r="E172">
        <v>-0.56499999999999995</v>
      </c>
      <c r="G172">
        <v>-25</v>
      </c>
      <c r="J172">
        <v>7.9970999999999997</v>
      </c>
      <c r="K172">
        <v>-2.5663</v>
      </c>
      <c r="N172">
        <v>0.61329999999999996</v>
      </c>
    </row>
    <row r="173" spans="1:17" x14ac:dyDescent="0.25">
      <c r="A173">
        <v>7</v>
      </c>
      <c r="B173">
        <v>-8</v>
      </c>
      <c r="C173">
        <v>67</v>
      </c>
      <c r="E173">
        <v>0.28999999999999998</v>
      </c>
      <c r="G173">
        <v>30</v>
      </c>
    </row>
    <row r="177" spans="2:13" x14ac:dyDescent="0.25">
      <c r="M177">
        <f>3.3581/7.9971</f>
        <v>0.41991471908566858</v>
      </c>
    </row>
    <row r="179" spans="2:13" x14ac:dyDescent="0.25">
      <c r="B179">
        <v>-3.6568542494923806</v>
      </c>
    </row>
    <row r="180" spans="2:13" x14ac:dyDescent="0.25">
      <c r="B180">
        <v>-1</v>
      </c>
      <c r="C180">
        <v>-9.075119542835921</v>
      </c>
    </row>
    <row r="181" spans="2:13" x14ac:dyDescent="0.25">
      <c r="B181">
        <v>1</v>
      </c>
      <c r="C181">
        <v>0.28720109144080797</v>
      </c>
      <c r="D181">
        <v>-2.5663134278135411</v>
      </c>
    </row>
    <row r="182" spans="2:13" x14ac:dyDescent="0.25">
      <c r="B182">
        <v>1</v>
      </c>
      <c r="C182">
        <v>-1.7127989085591919</v>
      </c>
      <c r="D182">
        <v>-2.116863272526635</v>
      </c>
    </row>
    <row r="183" spans="2:13" x14ac:dyDescent="0.25">
      <c r="B183">
        <v>5</v>
      </c>
      <c r="C183">
        <v>4.4360054572040397</v>
      </c>
      <c r="D183">
        <v>5.4753059468686764</v>
      </c>
    </row>
    <row r="186" spans="2:13" x14ac:dyDescent="0.25">
      <c r="F186">
        <v>-2.5663134278135411</v>
      </c>
      <c r="G186">
        <v>-2.116863272526635</v>
      </c>
      <c r="H186">
        <v>5.4753059468686764</v>
      </c>
    </row>
    <row r="188" spans="2:13" x14ac:dyDescent="0.25">
      <c r="D188">
        <v>-2.5663134278135411</v>
      </c>
      <c r="F188">
        <f>$D188*F$186</f>
        <v>6.5859646097760871</v>
      </c>
      <c r="G188">
        <f t="shared" ref="G188:H190" si="61">$D188*G$186</f>
        <v>5.4325346411304185</v>
      </c>
      <c r="H188">
        <f t="shared" si="61"/>
        <v>-14.051351172836419</v>
      </c>
    </row>
    <row r="189" spans="2:13" x14ac:dyDescent="0.25">
      <c r="D189">
        <v>-2.116863272526635</v>
      </c>
      <c r="F189">
        <f t="shared" ref="F189:F190" si="62">$D189*F$186</f>
        <v>5.4325346411304185</v>
      </c>
      <c r="G189">
        <f t="shared" si="61"/>
        <v>4.4811101145721741</v>
      </c>
      <c r="H189">
        <f t="shared" si="61"/>
        <v>-11.590474064772971</v>
      </c>
    </row>
    <row r="190" spans="2:13" x14ac:dyDescent="0.25">
      <c r="D190">
        <v>5.4753059468686764</v>
      </c>
      <c r="F190">
        <f t="shared" si="62"/>
        <v>-14.051351172836419</v>
      </c>
      <c r="G190">
        <f t="shared" si="61"/>
        <v>-11.590474064772971</v>
      </c>
      <c r="H190">
        <f t="shared" si="61"/>
        <v>29.978975211815495</v>
      </c>
    </row>
    <row r="193" spans="1:10" x14ac:dyDescent="0.25">
      <c r="F193">
        <f>F188*-2/$A$148+1</f>
        <v>0.67909386554765638</v>
      </c>
      <c r="G193">
        <f t="shared" ref="G193:H193" si="63">G188*-2/$A$148</f>
        <v>-0.26470438200895263</v>
      </c>
      <c r="H193">
        <f t="shared" si="63"/>
        <v>0.68466277240755535</v>
      </c>
      <c r="J193">
        <f>F193*G164+F194*G165+F195*G166</f>
        <v>4.4017779306449345</v>
      </c>
    </row>
    <row r="194" spans="1:10" x14ac:dyDescent="0.25">
      <c r="F194">
        <f t="shared" ref="F194:H194" si="64">F189*-2/$A$148</f>
        <v>-0.26470438200895263</v>
      </c>
      <c r="G194">
        <f>G189*-2/$A$148+1</f>
        <v>0.78165450163699779</v>
      </c>
      <c r="H194">
        <f t="shared" si="64"/>
        <v>0.56475466373981809</v>
      </c>
      <c r="J194">
        <f>G193*G164+G194*G165+G195*G166</f>
        <v>5.156278179220223</v>
      </c>
    </row>
    <row r="195" spans="1:10" x14ac:dyDescent="0.25">
      <c r="F195">
        <f t="shared" ref="F195:G195" si="65">F190*-2/$A$148</f>
        <v>0.68466277240755535</v>
      </c>
      <c r="G195">
        <f t="shared" si="65"/>
        <v>0.56475466373981809</v>
      </c>
      <c r="H195">
        <f>H190*-2/$A$148+1</f>
        <v>-0.46074836718465439</v>
      </c>
      <c r="J195">
        <f>H193*G164+H194*G165+H195*G166</f>
        <v>2.0092651362586662</v>
      </c>
    </row>
    <row r="203" spans="1:10" x14ac:dyDescent="0.25">
      <c r="A203" t="s">
        <v>20</v>
      </c>
      <c r="E203" t="s">
        <v>0</v>
      </c>
      <c r="G203" t="s">
        <v>21</v>
      </c>
    </row>
    <row r="204" spans="1:10" x14ac:dyDescent="0.25">
      <c r="A204">
        <v>2</v>
      </c>
      <c r="B204">
        <v>4</v>
      </c>
      <c r="C204">
        <v>2</v>
      </c>
      <c r="G204">
        <v>1</v>
      </c>
    </row>
    <row r="205" spans="1:10" x14ac:dyDescent="0.25">
      <c r="A205">
        <v>-1</v>
      </c>
      <c r="B205">
        <v>-2</v>
      </c>
      <c r="C205">
        <v>6</v>
      </c>
      <c r="G205">
        <v>2</v>
      </c>
    </row>
    <row r="206" spans="1:10" x14ac:dyDescent="0.25">
      <c r="A206">
        <v>1</v>
      </c>
      <c r="B206">
        <v>-1</v>
      </c>
      <c r="C206">
        <v>5</v>
      </c>
      <c r="G206">
        <v>3</v>
      </c>
    </row>
    <row r="207" spans="1:10" x14ac:dyDescent="0.25">
      <c r="A207">
        <v>1</v>
      </c>
      <c r="B207">
        <v>-3</v>
      </c>
      <c r="C207">
        <v>-1</v>
      </c>
      <c r="G207">
        <v>4</v>
      </c>
    </row>
    <row r="208" spans="1:10" x14ac:dyDescent="0.25">
      <c r="A208">
        <v>5</v>
      </c>
      <c r="B208">
        <v>-2</v>
      </c>
      <c r="C208">
        <v>1</v>
      </c>
      <c r="G208">
        <v>5</v>
      </c>
    </row>
    <row r="212" spans="1:11" x14ac:dyDescent="0.25">
      <c r="A212" t="s">
        <v>3</v>
      </c>
    </row>
    <row r="213" spans="1:11" x14ac:dyDescent="0.25">
      <c r="A213">
        <v>0.35399999999999998</v>
      </c>
      <c r="B213">
        <v>0.73399999999999999</v>
      </c>
      <c r="C213">
        <v>0.308</v>
      </c>
      <c r="G213">
        <v>0.35399999999999998</v>
      </c>
      <c r="H213">
        <v>-0.17699999999999999</v>
      </c>
      <c r="I213">
        <v>0.17699999999999999</v>
      </c>
      <c r="J213">
        <v>0.17699999999999999</v>
      </c>
      <c r="K213">
        <v>0.88400000000000001</v>
      </c>
    </row>
    <row r="214" spans="1:11" x14ac:dyDescent="0.25">
      <c r="A214">
        <v>-0.17699999999999999</v>
      </c>
      <c r="B214">
        <v>-0.36699999999999999</v>
      </c>
      <c r="C214">
        <v>0.72099999999999997</v>
      </c>
      <c r="G214">
        <v>0.73399999999999999</v>
      </c>
      <c r="H214">
        <v>-0.36699999999999999</v>
      </c>
      <c r="I214">
        <v>-0.151</v>
      </c>
      <c r="J214">
        <v>-0.497</v>
      </c>
      <c r="K214">
        <v>-0.23799999999999999</v>
      </c>
    </row>
    <row r="215" spans="1:11" x14ac:dyDescent="0.25">
      <c r="A215">
        <v>0.17699999999999999</v>
      </c>
      <c r="B215">
        <v>-0.151</v>
      </c>
      <c r="C215">
        <v>0.57499999999999996</v>
      </c>
      <c r="G215">
        <v>0.308</v>
      </c>
      <c r="H215">
        <v>0.72099999999999997</v>
      </c>
      <c r="I215">
        <v>0.57499999999999996</v>
      </c>
      <c r="J215">
        <v>-0.22900000000000001</v>
      </c>
      <c r="K215">
        <v>-4.8000000000000001E-2</v>
      </c>
    </row>
    <row r="216" spans="1:11" x14ac:dyDescent="0.25">
      <c r="A216">
        <v>0.17699999999999999</v>
      </c>
      <c r="B216">
        <v>-0.497</v>
      </c>
      <c r="C216">
        <v>-0.22900000000000001</v>
      </c>
    </row>
    <row r="217" spans="1:11" x14ac:dyDescent="0.25">
      <c r="A217">
        <v>0.88400000000000001</v>
      </c>
      <c r="B217">
        <v>-0.23799999999999999</v>
      </c>
      <c r="C217">
        <v>-4.8000000000000001E-2</v>
      </c>
    </row>
    <row r="219" spans="1:11" x14ac:dyDescent="0.25">
      <c r="A219" t="s">
        <v>29</v>
      </c>
    </row>
    <row r="220" spans="1:11" x14ac:dyDescent="0.25">
      <c r="A220">
        <v>5.657</v>
      </c>
      <c r="B220">
        <v>-0.70699999999999996</v>
      </c>
      <c r="C220">
        <v>1.2370000000000001</v>
      </c>
    </row>
    <row r="221" spans="1:11" x14ac:dyDescent="0.25">
      <c r="A221">
        <v>0</v>
      </c>
      <c r="B221">
        <v>5.7880000000000003</v>
      </c>
      <c r="C221">
        <v>-1.2310000000000001</v>
      </c>
    </row>
    <row r="222" spans="1:11" x14ac:dyDescent="0.25">
      <c r="A222">
        <v>0</v>
      </c>
      <c r="B222">
        <v>0</v>
      </c>
      <c r="C222">
        <v>7.9969999999999999</v>
      </c>
    </row>
    <row r="227" spans="1:5" x14ac:dyDescent="0.25">
      <c r="A227">
        <v>2</v>
      </c>
      <c r="B227">
        <v>-1</v>
      </c>
      <c r="C227">
        <v>1</v>
      </c>
      <c r="D227">
        <v>1</v>
      </c>
      <c r="E227">
        <v>5</v>
      </c>
    </row>
    <row r="228" spans="1:5" x14ac:dyDescent="0.25">
      <c r="A228">
        <v>4</v>
      </c>
      <c r="B228">
        <v>-2</v>
      </c>
      <c r="C228">
        <v>-1</v>
      </c>
      <c r="D228">
        <v>-3</v>
      </c>
      <c r="E228">
        <v>-2</v>
      </c>
    </row>
    <row r="229" spans="1:5" x14ac:dyDescent="0.25">
      <c r="A229">
        <v>2</v>
      </c>
      <c r="B229">
        <v>6</v>
      </c>
      <c r="C229">
        <v>5</v>
      </c>
      <c r="D229">
        <v>-1</v>
      </c>
      <c r="E229">
        <v>1</v>
      </c>
    </row>
    <row r="233" spans="1:5" x14ac:dyDescent="0.25">
      <c r="B233" s="2">
        <v>5.6589999999999998</v>
      </c>
    </row>
    <row r="234" spans="1:5" x14ac:dyDescent="0.25">
      <c r="B234" s="2">
        <v>-3.6309999999999998</v>
      </c>
    </row>
    <row r="235" spans="1:5" x14ac:dyDescent="0.25">
      <c r="B235" s="2">
        <v>2.319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7" workbookViewId="0">
      <selection activeCell="W37" sqref="W37:W40"/>
    </sheetView>
  </sheetViews>
  <sheetFormatPr defaultRowHeight="15" x14ac:dyDescent="0.25"/>
  <sheetData>
    <row r="1" spans="1:19" x14ac:dyDescent="0.25">
      <c r="A1">
        <v>4</v>
      </c>
      <c r="B1">
        <v>2</v>
      </c>
      <c r="C1">
        <v>1</v>
      </c>
      <c r="D1">
        <v>1</v>
      </c>
      <c r="G1" t="s">
        <v>79</v>
      </c>
      <c r="H1">
        <v>4</v>
      </c>
      <c r="I1">
        <v>4</v>
      </c>
      <c r="J1">
        <v>3</v>
      </c>
      <c r="K1">
        <v>1</v>
      </c>
      <c r="N1" s="2" t="s">
        <v>53</v>
      </c>
      <c r="O1">
        <v>42</v>
      </c>
      <c r="P1">
        <v>30</v>
      </c>
      <c r="Q1">
        <v>0</v>
      </c>
      <c r="R1">
        <v>23</v>
      </c>
    </row>
    <row r="2" spans="1:19" x14ac:dyDescent="0.25">
      <c r="A2">
        <v>4</v>
      </c>
      <c r="B2">
        <v>6</v>
      </c>
      <c r="C2">
        <v>-2</v>
      </c>
      <c r="D2">
        <v>5</v>
      </c>
      <c r="H2">
        <v>2</v>
      </c>
      <c r="I2">
        <v>6</v>
      </c>
      <c r="J2">
        <v>-1</v>
      </c>
      <c r="K2">
        <v>1</v>
      </c>
      <c r="N2" s="2"/>
      <c r="O2">
        <v>30</v>
      </c>
      <c r="P2">
        <v>42</v>
      </c>
      <c r="Q2">
        <v>-14</v>
      </c>
      <c r="R2">
        <v>39</v>
      </c>
    </row>
    <row r="3" spans="1:19" x14ac:dyDescent="0.25">
      <c r="A3">
        <v>3</v>
      </c>
      <c r="B3">
        <v>-1</v>
      </c>
      <c r="C3">
        <v>2</v>
      </c>
      <c r="D3">
        <v>-2</v>
      </c>
      <c r="H3">
        <v>1</v>
      </c>
      <c r="I3">
        <v>-2</v>
      </c>
      <c r="J3">
        <v>2</v>
      </c>
      <c r="K3">
        <v>-2</v>
      </c>
      <c r="N3" s="2"/>
      <c r="O3">
        <v>0</v>
      </c>
      <c r="P3">
        <v>-14</v>
      </c>
      <c r="Q3">
        <v>13</v>
      </c>
      <c r="R3">
        <v>-23</v>
      </c>
    </row>
    <row r="4" spans="1:19" x14ac:dyDescent="0.25">
      <c r="A4">
        <v>1</v>
      </c>
      <c r="B4">
        <v>1</v>
      </c>
      <c r="C4">
        <v>-2</v>
      </c>
      <c r="D4">
        <v>5</v>
      </c>
      <c r="H4">
        <v>1</v>
      </c>
      <c r="I4">
        <v>5</v>
      </c>
      <c r="J4">
        <v>-2</v>
      </c>
      <c r="K4">
        <v>5</v>
      </c>
      <c r="N4" s="2"/>
      <c r="O4">
        <v>23</v>
      </c>
      <c r="P4">
        <v>39</v>
      </c>
      <c r="Q4">
        <v>-23</v>
      </c>
      <c r="R4">
        <v>55</v>
      </c>
    </row>
    <row r="6" spans="1:19" x14ac:dyDescent="0.25">
      <c r="A6" t="s">
        <v>19</v>
      </c>
      <c r="G6" t="s">
        <v>82</v>
      </c>
      <c r="O6" t="s">
        <v>80</v>
      </c>
    </row>
    <row r="7" spans="1:19" x14ac:dyDescent="0.25">
      <c r="A7" s="2">
        <v>-0.315</v>
      </c>
      <c r="B7">
        <v>0.57299999999999995</v>
      </c>
      <c r="C7">
        <v>-0.14000000000000001</v>
      </c>
      <c r="D7">
        <v>0.74399999999999999</v>
      </c>
      <c r="G7" s="2"/>
      <c r="H7">
        <v>22</v>
      </c>
      <c r="I7">
        <v>31</v>
      </c>
      <c r="J7">
        <v>10</v>
      </c>
      <c r="K7">
        <v>9</v>
      </c>
      <c r="N7" s="2"/>
      <c r="O7">
        <v>114.062</v>
      </c>
    </row>
    <row r="8" spans="1:19" x14ac:dyDescent="0.25">
      <c r="A8" s="2">
        <v>-0.83599999999999997</v>
      </c>
      <c r="B8">
        <v>7.4999999999999997E-2</v>
      </c>
      <c r="C8">
        <v>0.432</v>
      </c>
      <c r="D8">
        <v>-0.33</v>
      </c>
      <c r="G8" s="2"/>
      <c r="H8">
        <v>31</v>
      </c>
      <c r="I8">
        <v>81</v>
      </c>
      <c r="J8">
        <v>-8</v>
      </c>
      <c r="K8">
        <v>39</v>
      </c>
      <c r="N8" s="2"/>
      <c r="O8">
        <v>32.075000000000003</v>
      </c>
    </row>
    <row r="9" spans="1:19" x14ac:dyDescent="0.25">
      <c r="A9">
        <v>9.1999999999999998E-2</v>
      </c>
      <c r="B9">
        <v>0.70899999999999996</v>
      </c>
      <c r="C9">
        <v>-0.38900000000000001</v>
      </c>
      <c r="D9">
        <v>-0.58099999999999996</v>
      </c>
      <c r="G9" s="2"/>
      <c r="H9">
        <v>10</v>
      </c>
      <c r="I9">
        <v>-8</v>
      </c>
      <c r="J9">
        <v>18</v>
      </c>
      <c r="K9">
        <v>-12</v>
      </c>
      <c r="N9" s="2"/>
      <c r="O9">
        <v>0.11899999999999999</v>
      </c>
    </row>
    <row r="10" spans="1:19" x14ac:dyDescent="0.25">
      <c r="A10" s="2">
        <f>-0.44</f>
        <v>-0.44</v>
      </c>
      <c r="B10">
        <v>-0.40400000000000003</v>
      </c>
      <c r="C10">
        <v>-0.80200000000000005</v>
      </c>
      <c r="D10">
        <v>-2.5000000000000001E-2</v>
      </c>
      <c r="G10" s="2"/>
      <c r="H10">
        <v>9</v>
      </c>
      <c r="I10">
        <v>39</v>
      </c>
      <c r="J10">
        <v>-12</v>
      </c>
      <c r="K10">
        <v>31</v>
      </c>
      <c r="N10" s="2"/>
      <c r="O10">
        <v>5.7439999999999998</v>
      </c>
    </row>
    <row r="11" spans="1:19" x14ac:dyDescent="0.25">
      <c r="A11" t="s">
        <v>77</v>
      </c>
    </row>
    <row r="12" spans="1:19" x14ac:dyDescent="0.25">
      <c r="A12" s="2">
        <v>10.68</v>
      </c>
      <c r="B12">
        <v>0</v>
      </c>
      <c r="C12">
        <v>0</v>
      </c>
      <c r="D12">
        <v>0</v>
      </c>
      <c r="G12" t="s">
        <v>81</v>
      </c>
      <c r="O12" s="2" t="s">
        <v>81</v>
      </c>
      <c r="P12">
        <v>0.44600000000000001</v>
      </c>
      <c r="Q12">
        <v>0.76200000000000001</v>
      </c>
      <c r="R12">
        <v>-0.32900000000000001</v>
      </c>
      <c r="S12">
        <v>0.33500000000000002</v>
      </c>
    </row>
    <row r="13" spans="1:19" x14ac:dyDescent="0.25">
      <c r="A13" s="2">
        <v>0</v>
      </c>
      <c r="B13">
        <v>5.6630000000000003</v>
      </c>
      <c r="C13">
        <v>0</v>
      </c>
      <c r="D13">
        <v>0</v>
      </c>
      <c r="H13">
        <v>-0.315</v>
      </c>
      <c r="I13">
        <v>-0.57299999999999995</v>
      </c>
      <c r="J13">
        <v>0.74399999999999999</v>
      </c>
      <c r="K13">
        <v>0.14000000000000001</v>
      </c>
      <c r="O13" s="2"/>
      <c r="P13">
        <v>0.57799999999999996</v>
      </c>
      <c r="Q13">
        <v>8.5000000000000006E-2</v>
      </c>
      <c r="R13">
        <v>0.17599999999999999</v>
      </c>
      <c r="S13">
        <v>-0.79200000000000004</v>
      </c>
    </row>
    <row r="14" spans="1:19" x14ac:dyDescent="0.25">
      <c r="A14" s="2">
        <v>0</v>
      </c>
      <c r="B14">
        <v>0</v>
      </c>
      <c r="C14">
        <v>2.3969999999999998</v>
      </c>
      <c r="D14">
        <v>0</v>
      </c>
      <c r="H14">
        <v>-0.83599999999999997</v>
      </c>
      <c r="I14">
        <v>-7.4999999999999997E-2</v>
      </c>
      <c r="J14">
        <v>-0.33</v>
      </c>
      <c r="K14">
        <v>-0.432</v>
      </c>
      <c r="O14" s="2"/>
      <c r="P14">
        <v>-0.22700000000000001</v>
      </c>
      <c r="Q14">
        <v>0.46800000000000003</v>
      </c>
      <c r="R14">
        <v>0.85099999999999998</v>
      </c>
      <c r="S14">
        <v>7.3999999999999996E-2</v>
      </c>
    </row>
    <row r="15" spans="1:19" x14ac:dyDescent="0.25">
      <c r="A15" s="2">
        <v>0</v>
      </c>
      <c r="B15">
        <v>0</v>
      </c>
      <c r="C15">
        <v>0</v>
      </c>
      <c r="D15">
        <v>0.34499999999999997</v>
      </c>
      <c r="H15">
        <v>9.1999999999999998E-2</v>
      </c>
      <c r="I15">
        <v>-0.70899999999999996</v>
      </c>
      <c r="J15">
        <v>-0.58099999999999996</v>
      </c>
      <c r="K15">
        <v>0.38900000000000001</v>
      </c>
      <c r="O15" s="2"/>
      <c r="P15">
        <v>0.64400000000000002</v>
      </c>
      <c r="Q15">
        <v>-0.44</v>
      </c>
      <c r="R15">
        <v>0.36899999999999999</v>
      </c>
      <c r="S15">
        <v>0.505</v>
      </c>
    </row>
    <row r="16" spans="1:19" x14ac:dyDescent="0.25">
      <c r="H16">
        <v>-0.44</v>
      </c>
      <c r="I16">
        <v>0.40400000000000003</v>
      </c>
      <c r="J16">
        <v>-2.5000000000000001E-2</v>
      </c>
      <c r="K16">
        <v>0.80200000000000005</v>
      </c>
    </row>
    <row r="17" spans="1:14" x14ac:dyDescent="0.25">
      <c r="A17" t="s">
        <v>78</v>
      </c>
    </row>
    <row r="18" spans="1:14" x14ac:dyDescent="0.25">
      <c r="A18" s="2">
        <v>-0.44600000000000001</v>
      </c>
      <c r="B18">
        <v>-0.57799999999999996</v>
      </c>
      <c r="C18">
        <v>0.22700000000000001</v>
      </c>
      <c r="D18">
        <v>-0.64400000000000002</v>
      </c>
      <c r="F18">
        <v>-0.44600000000000001</v>
      </c>
      <c r="G18">
        <v>0.76200000000000001</v>
      </c>
      <c r="H18">
        <v>-0.33500000000000002</v>
      </c>
      <c r="I18">
        <v>-0.32900000000000001</v>
      </c>
    </row>
    <row r="19" spans="1:14" x14ac:dyDescent="0.25">
      <c r="A19" s="2">
        <v>0.76200000000000001</v>
      </c>
      <c r="B19">
        <v>8.5000000000000006E-2</v>
      </c>
      <c r="C19">
        <v>0.46800000000000003</v>
      </c>
      <c r="D19">
        <v>-0.44</v>
      </c>
      <c r="F19">
        <v>-0.57799999999999996</v>
      </c>
      <c r="G19">
        <v>8.5000000000000006E-2</v>
      </c>
      <c r="H19">
        <v>0.79200000000000004</v>
      </c>
      <c r="I19">
        <v>0.17599999999999999</v>
      </c>
    </row>
    <row r="20" spans="1:14" x14ac:dyDescent="0.25">
      <c r="A20" s="2">
        <v>-0.33500000000000002</v>
      </c>
      <c r="B20">
        <v>0.79200000000000004</v>
      </c>
      <c r="C20">
        <v>-7.3999999999999996E-2</v>
      </c>
      <c r="D20">
        <v>-0.505</v>
      </c>
      <c r="F20">
        <v>0.22700000000000001</v>
      </c>
      <c r="G20" s="2">
        <v>0.46800000000000003</v>
      </c>
      <c r="H20">
        <v>-7.3999999999999996E-2</v>
      </c>
      <c r="I20">
        <v>0.85099999999999998</v>
      </c>
    </row>
    <row r="21" spans="1:14" x14ac:dyDescent="0.25">
      <c r="A21" s="2">
        <v>-0.32900000000000001</v>
      </c>
      <c r="B21">
        <v>0.17599999999999999</v>
      </c>
      <c r="C21">
        <v>0.85099999999999998</v>
      </c>
      <c r="D21">
        <v>0.36899999999999999</v>
      </c>
      <c r="F21">
        <v>-0.64400000000000002</v>
      </c>
      <c r="G21" s="2">
        <v>-0.44</v>
      </c>
      <c r="H21">
        <v>-0.505</v>
      </c>
      <c r="I21">
        <v>0.36899999999999999</v>
      </c>
    </row>
    <row r="22" spans="1:14" x14ac:dyDescent="0.25">
      <c r="G22" s="2"/>
    </row>
    <row r="23" spans="1:14" x14ac:dyDescent="0.25">
      <c r="G23" s="2"/>
      <c r="M23" s="2"/>
    </row>
    <row r="24" spans="1:14" x14ac:dyDescent="0.25">
      <c r="G24" s="2"/>
      <c r="M24" s="2"/>
    </row>
    <row r="25" spans="1:14" x14ac:dyDescent="0.25">
      <c r="G25" s="2"/>
      <c r="M25" s="2"/>
    </row>
    <row r="26" spans="1:14" x14ac:dyDescent="0.25">
      <c r="A26">
        <v>1.1548</v>
      </c>
      <c r="B26">
        <v>-0.96730000000000005</v>
      </c>
      <c r="C26">
        <v>-0.41099999999999998</v>
      </c>
      <c r="D26">
        <v>1</v>
      </c>
      <c r="F26">
        <v>-29.527000000000001</v>
      </c>
      <c r="G26" s="2">
        <v>0.71509999999999996</v>
      </c>
      <c r="H26">
        <v>-1.4189000000000001</v>
      </c>
      <c r="I26">
        <v>0.17399999999999999</v>
      </c>
      <c r="K26">
        <f>F26*$D$10</f>
        <v>0.73817500000000003</v>
      </c>
      <c r="M26" s="2"/>
    </row>
    <row r="27" spans="1:14" x14ac:dyDescent="0.25">
      <c r="A27">
        <v>0.20599999999999999</v>
      </c>
      <c r="B27">
        <v>-0.56259999999999999</v>
      </c>
      <c r="C27">
        <v>0.56259999999999999</v>
      </c>
      <c r="D27">
        <v>1</v>
      </c>
      <c r="F27">
        <v>13.115</v>
      </c>
      <c r="G27" s="2">
        <v>1.9006000000000001</v>
      </c>
      <c r="H27">
        <v>-0.1852</v>
      </c>
      <c r="I27">
        <v>-0.5383</v>
      </c>
      <c r="K27">
        <f t="shared" ref="K27:K29" si="0">F27*$D$10</f>
        <v>-0.32787500000000003</v>
      </c>
      <c r="M27" s="2"/>
    </row>
    <row r="28" spans="1:14" x14ac:dyDescent="0.25">
      <c r="A28">
        <v>0.16500000000000001</v>
      </c>
      <c r="B28">
        <v>-0.52590000000000003</v>
      </c>
      <c r="C28">
        <v>0.42709999999999998</v>
      </c>
      <c r="D28">
        <v>1</v>
      </c>
      <c r="F28">
        <v>23.0518</v>
      </c>
      <c r="G28">
        <v>-0.20880000000000001</v>
      </c>
      <c r="H28">
        <v>-1.7555000000000001</v>
      </c>
      <c r="I28">
        <v>0.48580000000000001</v>
      </c>
      <c r="K28">
        <f t="shared" si="0"/>
        <v>-0.576295</v>
      </c>
    </row>
    <row r="29" spans="1:14" x14ac:dyDescent="0.25">
      <c r="A29">
        <v>0.17430000000000001</v>
      </c>
      <c r="B29">
        <v>-0.53859999999999997</v>
      </c>
      <c r="C29">
        <v>0.48680000000000001</v>
      </c>
      <c r="D29">
        <v>1</v>
      </c>
      <c r="F29">
        <v>1</v>
      </c>
      <c r="G29">
        <v>1</v>
      </c>
      <c r="H29">
        <v>1</v>
      </c>
      <c r="I29">
        <v>1</v>
      </c>
      <c r="K29">
        <f t="shared" si="0"/>
        <v>-2.5000000000000001E-2</v>
      </c>
    </row>
    <row r="32" spans="1:14" x14ac:dyDescent="0.25">
      <c r="K32">
        <v>0.69310000000000005</v>
      </c>
      <c r="L32">
        <v>0.89810000000000001</v>
      </c>
      <c r="M32">
        <v>-0.35199999999999998</v>
      </c>
      <c r="N32">
        <v>1</v>
      </c>
    </row>
    <row r="33" spans="3:23" x14ac:dyDescent="0.25">
      <c r="K33">
        <v>-1.7323999999999999</v>
      </c>
      <c r="L33">
        <v>-0.19350000000000001</v>
      </c>
      <c r="M33">
        <v>-1.0638000000000001</v>
      </c>
      <c r="N33">
        <v>1</v>
      </c>
    </row>
    <row r="34" spans="3:23" x14ac:dyDescent="0.25">
      <c r="C34">
        <v>-29.527000000000001</v>
      </c>
      <c r="D34">
        <v>13.115</v>
      </c>
      <c r="E34">
        <v>23.0518</v>
      </c>
      <c r="F34">
        <v>1</v>
      </c>
      <c r="K34">
        <v>-0.89149999999999996</v>
      </c>
      <c r="L34">
        <v>0.47789999999999999</v>
      </c>
      <c r="M34">
        <v>2.3050000000000002</v>
      </c>
      <c r="N34">
        <v>1</v>
      </c>
    </row>
    <row r="35" spans="3:23" x14ac:dyDescent="0.25">
      <c r="C35">
        <v>0.71509999999999996</v>
      </c>
      <c r="D35">
        <v>1.9006000000000001</v>
      </c>
      <c r="E35">
        <v>-0.20880000000000001</v>
      </c>
      <c r="F35">
        <v>1</v>
      </c>
      <c r="K35">
        <v>0.66200000000000003</v>
      </c>
      <c r="L35">
        <v>-1.5667</v>
      </c>
      <c r="M35">
        <v>0.14699999999999999</v>
      </c>
      <c r="N35">
        <v>1</v>
      </c>
    </row>
    <row r="36" spans="3:23" x14ac:dyDescent="0.25">
      <c r="C36">
        <v>-1.4189000000000001</v>
      </c>
      <c r="D36">
        <v>-0.1852</v>
      </c>
      <c r="E36">
        <v>-1.7555000000000001</v>
      </c>
      <c r="F36">
        <v>1</v>
      </c>
    </row>
    <row r="37" spans="3:23" x14ac:dyDescent="0.25">
      <c r="C37">
        <v>0.17399999999999999</v>
      </c>
      <c r="D37">
        <v>-0.5383</v>
      </c>
      <c r="E37">
        <v>0.48580000000000001</v>
      </c>
      <c r="F37">
        <v>1</v>
      </c>
      <c r="K37" t="s">
        <v>83</v>
      </c>
      <c r="L37">
        <v>-0.89149999999999996</v>
      </c>
      <c r="M37">
        <v>0.47789999999999999</v>
      </c>
      <c r="N37">
        <v>2.3050000000000002</v>
      </c>
      <c r="O37">
        <v>1</v>
      </c>
      <c r="P37" t="s">
        <v>84</v>
      </c>
      <c r="Q37">
        <v>-0.89149999999999996</v>
      </c>
      <c r="R37">
        <v>0.69310000000000005</v>
      </c>
      <c r="S37">
        <v>-1.7323999999999999</v>
      </c>
      <c r="T37">
        <v>0.66200000000000003</v>
      </c>
      <c r="V37">
        <f>R37*$F$21</f>
        <v>-0.44635640000000004</v>
      </c>
      <c r="W37">
        <f>S37*$G$21</f>
        <v>0.76225599999999993</v>
      </c>
    </row>
    <row r="38" spans="3:23" x14ac:dyDescent="0.25">
      <c r="K38" t="s">
        <v>83</v>
      </c>
      <c r="L38">
        <v>0.69310000000000005</v>
      </c>
      <c r="M38">
        <v>0.89810000000000001</v>
      </c>
      <c r="N38">
        <v>-0.35199999999999998</v>
      </c>
      <c r="O38">
        <v>1</v>
      </c>
      <c r="P38" t="s">
        <v>84</v>
      </c>
      <c r="Q38">
        <v>0.47789999999999999</v>
      </c>
      <c r="R38">
        <v>0.89810000000000001</v>
      </c>
      <c r="S38">
        <v>-0.19350000000000001</v>
      </c>
      <c r="T38">
        <v>-1.5667</v>
      </c>
      <c r="V38">
        <f t="shared" ref="V38:V40" si="1">R38*$F$21</f>
        <v>-0.57837640000000001</v>
      </c>
      <c r="W38">
        <f t="shared" ref="W38:W40" si="2">S38*$G$21</f>
        <v>8.5140000000000007E-2</v>
      </c>
    </row>
    <row r="39" spans="3:23" x14ac:dyDescent="0.25">
      <c r="K39" t="s">
        <v>83</v>
      </c>
      <c r="L39">
        <v>-1.7323999999999999</v>
      </c>
      <c r="M39">
        <v>-0.19350000000000001</v>
      </c>
      <c r="N39">
        <v>-1.0638000000000001</v>
      </c>
      <c r="O39">
        <v>1</v>
      </c>
      <c r="P39" t="s">
        <v>84</v>
      </c>
      <c r="Q39">
        <v>2.3050000000000002</v>
      </c>
      <c r="R39">
        <v>-0.35199999999999998</v>
      </c>
      <c r="S39">
        <v>-1.0638000000000001</v>
      </c>
      <c r="T39">
        <v>0.14699999999999999</v>
      </c>
      <c r="V39">
        <f t="shared" si="1"/>
        <v>0.226688</v>
      </c>
      <c r="W39">
        <f t="shared" si="2"/>
        <v>0.46807200000000004</v>
      </c>
    </row>
    <row r="40" spans="3:23" x14ac:dyDescent="0.25">
      <c r="K40" t="s">
        <v>83</v>
      </c>
      <c r="L40">
        <v>0.66200000000000003</v>
      </c>
      <c r="M40">
        <v>-1.5667</v>
      </c>
      <c r="N40">
        <v>0.14699999999999999</v>
      </c>
      <c r="O40">
        <v>1</v>
      </c>
      <c r="P40" t="s">
        <v>84</v>
      </c>
      <c r="Q40">
        <v>1</v>
      </c>
      <c r="R40">
        <v>1</v>
      </c>
      <c r="S40">
        <v>1</v>
      </c>
      <c r="T40">
        <v>1</v>
      </c>
      <c r="V40">
        <f t="shared" si="1"/>
        <v>-0.64400000000000002</v>
      </c>
      <c r="W40">
        <f t="shared" si="2"/>
        <v>-0.44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A19" workbookViewId="0">
      <selection activeCell="H24" sqref="H24"/>
    </sheetView>
  </sheetViews>
  <sheetFormatPr defaultRowHeight="15" x14ac:dyDescent="0.25"/>
  <sheetData>
    <row r="1" spans="1:8" x14ac:dyDescent="0.25">
      <c r="A1" t="s">
        <v>20</v>
      </c>
      <c r="E1" t="s">
        <v>37</v>
      </c>
      <c r="H1" t="s">
        <v>48</v>
      </c>
    </row>
    <row r="2" spans="1:8" x14ac:dyDescent="0.25">
      <c r="A2">
        <v>2</v>
      </c>
      <c r="B2">
        <v>4</v>
      </c>
      <c r="C2">
        <v>2</v>
      </c>
      <c r="E2">
        <v>1</v>
      </c>
      <c r="H2" s="2">
        <v>-3.875</v>
      </c>
    </row>
    <row r="3" spans="1:8" x14ac:dyDescent="0.25">
      <c r="A3">
        <v>-1</v>
      </c>
      <c r="B3">
        <v>-3</v>
      </c>
      <c r="C3">
        <v>6</v>
      </c>
      <c r="E3">
        <v>2</v>
      </c>
      <c r="H3" s="2">
        <v>1.875</v>
      </c>
    </row>
    <row r="4" spans="1:8" x14ac:dyDescent="0.25">
      <c r="A4">
        <v>1</v>
      </c>
      <c r="B4">
        <v>2</v>
      </c>
      <c r="C4">
        <v>5</v>
      </c>
      <c r="E4">
        <v>3</v>
      </c>
      <c r="H4" s="2">
        <v>0.625</v>
      </c>
    </row>
    <row r="7" spans="1:8" x14ac:dyDescent="0.25">
      <c r="A7">
        <v>2</v>
      </c>
      <c r="B7">
        <v>4</v>
      </c>
      <c r="C7">
        <v>2</v>
      </c>
    </row>
    <row r="8" spans="1:8" x14ac:dyDescent="0.25">
      <c r="A8">
        <v>0.5</v>
      </c>
      <c r="B8">
        <f t="shared" ref="B8:C8" si="0">0.5*B2+B3</f>
        <v>-1</v>
      </c>
      <c r="C8">
        <f t="shared" si="0"/>
        <v>7</v>
      </c>
    </row>
    <row r="9" spans="1:8" x14ac:dyDescent="0.25">
      <c r="A9">
        <v>-0.5</v>
      </c>
      <c r="B9">
        <f t="shared" ref="B9:C9" si="1">-0.5*B2+B4</f>
        <v>0</v>
      </c>
      <c r="C9">
        <f t="shared" si="1"/>
        <v>4</v>
      </c>
    </row>
    <row r="11" spans="1:8" x14ac:dyDescent="0.25">
      <c r="A11" t="s">
        <v>85</v>
      </c>
    </row>
    <row r="12" spans="1:8" x14ac:dyDescent="0.25">
      <c r="A12">
        <v>1</v>
      </c>
    </row>
    <row r="13" spans="1:8" x14ac:dyDescent="0.25">
      <c r="A13">
        <v>2</v>
      </c>
    </row>
    <row r="14" spans="1:8" x14ac:dyDescent="0.25">
      <c r="A14">
        <v>3</v>
      </c>
    </row>
    <row r="16" spans="1:8" x14ac:dyDescent="0.25">
      <c r="A16" t="s">
        <v>86</v>
      </c>
    </row>
    <row r="17" spans="1:26" x14ac:dyDescent="0.25">
      <c r="A17">
        <v>1</v>
      </c>
    </row>
    <row r="18" spans="1:26" x14ac:dyDescent="0.25">
      <c r="A18">
        <v>2</v>
      </c>
    </row>
    <row r="19" spans="1:26" x14ac:dyDescent="0.25">
      <c r="A19">
        <v>2.5</v>
      </c>
      <c r="I19" t="s">
        <v>95</v>
      </c>
      <c r="J19" t="s">
        <v>94</v>
      </c>
      <c r="K19" t="s">
        <v>91</v>
      </c>
      <c r="L19" t="s">
        <v>92</v>
      </c>
      <c r="R19" t="s">
        <v>37</v>
      </c>
    </row>
    <row r="20" spans="1:26" x14ac:dyDescent="0.25">
      <c r="J20" t="s">
        <v>83</v>
      </c>
      <c r="K20">
        <v>2</v>
      </c>
      <c r="L20">
        <v>4</v>
      </c>
      <c r="M20">
        <v>2</v>
      </c>
      <c r="N20">
        <v>4</v>
      </c>
      <c r="O20">
        <v>2</v>
      </c>
      <c r="P20" t="s">
        <v>84</v>
      </c>
      <c r="R20">
        <v>1</v>
      </c>
      <c r="V20">
        <v>2</v>
      </c>
      <c r="W20">
        <v>4</v>
      </c>
      <c r="X20">
        <v>2</v>
      </c>
      <c r="Y20">
        <v>4</v>
      </c>
      <c r="Z20">
        <v>2</v>
      </c>
    </row>
    <row r="21" spans="1:26" x14ac:dyDescent="0.25">
      <c r="A21" t="s">
        <v>87</v>
      </c>
      <c r="J21" t="s">
        <v>83</v>
      </c>
      <c r="K21">
        <v>-1</v>
      </c>
      <c r="L21">
        <v>-3</v>
      </c>
      <c r="M21">
        <v>6</v>
      </c>
      <c r="N21">
        <v>-4</v>
      </c>
      <c r="O21">
        <v>1</v>
      </c>
      <c r="P21" t="s">
        <v>84</v>
      </c>
      <c r="R21">
        <v>-1</v>
      </c>
      <c r="V21">
        <v>-1</v>
      </c>
      <c r="W21">
        <v>-3</v>
      </c>
      <c r="X21">
        <v>6</v>
      </c>
      <c r="Y21">
        <v>-4</v>
      </c>
      <c r="Z21">
        <v>1</v>
      </c>
    </row>
    <row r="22" spans="1:26" x14ac:dyDescent="0.25">
      <c r="A22">
        <v>1</v>
      </c>
      <c r="J22" t="s">
        <v>83</v>
      </c>
      <c r="K22">
        <v>1</v>
      </c>
      <c r="L22">
        <v>-1</v>
      </c>
      <c r="M22">
        <v>5</v>
      </c>
      <c r="N22">
        <v>1</v>
      </c>
      <c r="O22">
        <v>1</v>
      </c>
      <c r="P22" t="s">
        <v>84</v>
      </c>
      <c r="R22">
        <v>2</v>
      </c>
      <c r="V22">
        <v>1</v>
      </c>
      <c r="W22">
        <v>-1</v>
      </c>
      <c r="X22">
        <v>5</v>
      </c>
      <c r="Y22">
        <v>1</v>
      </c>
      <c r="Z22">
        <v>1</v>
      </c>
    </row>
    <row r="23" spans="1:26" x14ac:dyDescent="0.25">
      <c r="A23">
        <v>2.5</v>
      </c>
      <c r="J23" t="s">
        <v>83</v>
      </c>
      <c r="K23">
        <v>1</v>
      </c>
      <c r="L23">
        <v>4</v>
      </c>
      <c r="M23">
        <v>-1</v>
      </c>
      <c r="N23">
        <v>2</v>
      </c>
      <c r="O23">
        <v>-1</v>
      </c>
      <c r="P23" t="s">
        <v>84</v>
      </c>
      <c r="R23">
        <v>3</v>
      </c>
      <c r="V23">
        <v>1</v>
      </c>
      <c r="W23">
        <v>4</v>
      </c>
      <c r="X23">
        <v>-1</v>
      </c>
      <c r="Y23">
        <v>2</v>
      </c>
      <c r="Z23">
        <v>-1</v>
      </c>
    </row>
    <row r="24" spans="1:26" x14ac:dyDescent="0.25">
      <c r="A24">
        <v>2.5</v>
      </c>
      <c r="J24" t="s">
        <v>83</v>
      </c>
      <c r="K24">
        <v>5</v>
      </c>
      <c r="L24">
        <v>-2</v>
      </c>
      <c r="M24">
        <v>-1</v>
      </c>
      <c r="N24">
        <v>2</v>
      </c>
      <c r="O24">
        <v>-3</v>
      </c>
      <c r="P24" t="s">
        <v>84</v>
      </c>
      <c r="R24">
        <v>0</v>
      </c>
      <c r="V24">
        <v>5</v>
      </c>
      <c r="W24">
        <v>-2</v>
      </c>
      <c r="X24">
        <v>-1</v>
      </c>
      <c r="Y24">
        <v>2</v>
      </c>
      <c r="Z24">
        <v>-3</v>
      </c>
    </row>
    <row r="26" spans="1:26" x14ac:dyDescent="0.25">
      <c r="J26" t="s">
        <v>96</v>
      </c>
      <c r="K26" t="s">
        <v>94</v>
      </c>
      <c r="L26" t="s">
        <v>91</v>
      </c>
      <c r="M26" t="s">
        <v>92</v>
      </c>
      <c r="V26">
        <v>2</v>
      </c>
      <c r="W26">
        <v>4</v>
      </c>
      <c r="X26">
        <v>2</v>
      </c>
      <c r="Y26">
        <v>4</v>
      </c>
      <c r="Z26">
        <v>2</v>
      </c>
    </row>
    <row r="27" spans="1:26" x14ac:dyDescent="0.25">
      <c r="J27" t="s">
        <v>83</v>
      </c>
      <c r="K27">
        <v>2</v>
      </c>
      <c r="L27">
        <v>4</v>
      </c>
      <c r="M27">
        <v>2</v>
      </c>
      <c r="N27">
        <v>4</v>
      </c>
      <c r="O27">
        <v>2</v>
      </c>
      <c r="P27" t="s">
        <v>84</v>
      </c>
      <c r="Q27">
        <v>1</v>
      </c>
      <c r="R27">
        <v>0</v>
      </c>
      <c r="S27">
        <v>0</v>
      </c>
      <c r="T27">
        <v>0</v>
      </c>
      <c r="U27">
        <v>0</v>
      </c>
      <c r="V27">
        <f>$K$28*V20+V21</f>
        <v>0</v>
      </c>
      <c r="W27">
        <f t="shared" ref="W27:Z27" si="2">$K$28*W20+W21</f>
        <v>-1</v>
      </c>
      <c r="X27">
        <f t="shared" si="2"/>
        <v>7</v>
      </c>
      <c r="Y27">
        <f t="shared" si="2"/>
        <v>-2</v>
      </c>
      <c r="Z27">
        <f t="shared" si="2"/>
        <v>2</v>
      </c>
    </row>
    <row r="28" spans="1:26" x14ac:dyDescent="0.25">
      <c r="B28" t="s">
        <v>88</v>
      </c>
      <c r="C28" t="s">
        <v>89</v>
      </c>
      <c r="D28" s="4">
        <v>0.20833333333333334</v>
      </c>
      <c r="J28" t="s">
        <v>83</v>
      </c>
      <c r="K28">
        <v>0.5</v>
      </c>
      <c r="L28">
        <v>-1</v>
      </c>
      <c r="M28">
        <v>7</v>
      </c>
      <c r="N28">
        <v>-2</v>
      </c>
      <c r="O28">
        <v>2</v>
      </c>
      <c r="P28" t="s">
        <v>84</v>
      </c>
      <c r="Q28">
        <v>0</v>
      </c>
      <c r="R28">
        <v>1</v>
      </c>
      <c r="S28">
        <v>0</v>
      </c>
      <c r="T28">
        <v>0</v>
      </c>
      <c r="U28">
        <v>0</v>
      </c>
      <c r="V28">
        <f>$K$29*V20+V22</f>
        <v>0</v>
      </c>
      <c r="W28">
        <f t="shared" ref="W28:Z28" si="3">$K$29*W20+W22</f>
        <v>-3</v>
      </c>
      <c r="X28">
        <f t="shared" si="3"/>
        <v>4</v>
      </c>
      <c r="Y28">
        <f t="shared" si="3"/>
        <v>-1</v>
      </c>
      <c r="Z28">
        <f t="shared" si="3"/>
        <v>0</v>
      </c>
    </row>
    <row r="29" spans="1:26" x14ac:dyDescent="0.25">
      <c r="A29" t="s">
        <v>90</v>
      </c>
      <c r="B29">
        <v>5</v>
      </c>
      <c r="C29" t="s">
        <v>91</v>
      </c>
      <c r="D29" t="s">
        <v>92</v>
      </c>
      <c r="J29" t="s">
        <v>83</v>
      </c>
      <c r="K29">
        <v>-0.5</v>
      </c>
      <c r="L29">
        <v>-3</v>
      </c>
      <c r="M29">
        <v>-17</v>
      </c>
      <c r="N29">
        <v>5</v>
      </c>
      <c r="O29">
        <v>-6</v>
      </c>
      <c r="P29" t="s">
        <v>84</v>
      </c>
      <c r="Q29">
        <v>0</v>
      </c>
      <c r="R29">
        <v>0</v>
      </c>
      <c r="S29">
        <v>1</v>
      </c>
      <c r="T29">
        <v>0</v>
      </c>
      <c r="U29">
        <v>0</v>
      </c>
      <c r="V29">
        <f>$K$30*V20+V23</f>
        <v>0</v>
      </c>
      <c r="W29">
        <f t="shared" ref="W29:Z29" si="4">$K$30*W20+W23</f>
        <v>2</v>
      </c>
      <c r="X29">
        <f t="shared" si="4"/>
        <v>-2</v>
      </c>
      <c r="Y29">
        <f t="shared" si="4"/>
        <v>0</v>
      </c>
      <c r="Z29">
        <f t="shared" si="4"/>
        <v>-2</v>
      </c>
    </row>
    <row r="30" spans="1:26" x14ac:dyDescent="0.25">
      <c r="B30" t="s">
        <v>83</v>
      </c>
      <c r="C30">
        <v>-1.4145000000000001</v>
      </c>
      <c r="D30" t="s">
        <v>84</v>
      </c>
      <c r="J30" t="s">
        <v>83</v>
      </c>
      <c r="K30">
        <v>-0.5</v>
      </c>
      <c r="L30">
        <v>2</v>
      </c>
      <c r="M30">
        <v>0.70589999999999997</v>
      </c>
      <c r="N30">
        <v>-0.47060000000000002</v>
      </c>
      <c r="O30">
        <v>-2.2353000000000001</v>
      </c>
      <c r="P30" t="s">
        <v>84</v>
      </c>
      <c r="Q30">
        <v>0</v>
      </c>
      <c r="R30">
        <v>0</v>
      </c>
      <c r="S30">
        <v>0</v>
      </c>
      <c r="T30">
        <v>1</v>
      </c>
      <c r="U30">
        <v>0</v>
      </c>
      <c r="V30">
        <f>$K$31*V20+V24</f>
        <v>0</v>
      </c>
      <c r="W30">
        <f t="shared" ref="W30:Z30" si="5">$K$31*W20+W24</f>
        <v>-12</v>
      </c>
      <c r="X30">
        <f t="shared" si="5"/>
        <v>-6</v>
      </c>
      <c r="Y30">
        <f t="shared" si="5"/>
        <v>-8</v>
      </c>
      <c r="Z30">
        <f t="shared" si="5"/>
        <v>-8</v>
      </c>
    </row>
    <row r="31" spans="1:26" x14ac:dyDescent="0.25">
      <c r="B31" t="s">
        <v>83</v>
      </c>
      <c r="C31">
        <v>0.1908</v>
      </c>
      <c r="D31" t="s">
        <v>84</v>
      </c>
      <c r="J31" t="s">
        <v>83</v>
      </c>
      <c r="K31">
        <v>-2.5</v>
      </c>
      <c r="L31">
        <v>-12</v>
      </c>
      <c r="M31">
        <v>-5.2941000000000003</v>
      </c>
      <c r="N31">
        <v>-22.25</v>
      </c>
      <c r="O31">
        <v>49.5</v>
      </c>
      <c r="P31" t="s">
        <v>84</v>
      </c>
      <c r="Q31">
        <v>0</v>
      </c>
      <c r="R31">
        <v>0</v>
      </c>
      <c r="S31">
        <v>0</v>
      </c>
      <c r="T31">
        <v>-22.5</v>
      </c>
      <c r="U31">
        <v>1</v>
      </c>
    </row>
    <row r="32" spans="1:26" x14ac:dyDescent="0.25">
      <c r="B32" t="s">
        <v>83</v>
      </c>
      <c r="C32">
        <v>0.84209999999999996</v>
      </c>
      <c r="D32" t="s">
        <v>84</v>
      </c>
    </row>
    <row r="33" spans="1:26" x14ac:dyDescent="0.25">
      <c r="B33" t="s">
        <v>83</v>
      </c>
      <c r="C33">
        <v>1.2961</v>
      </c>
      <c r="D33" t="s">
        <v>84</v>
      </c>
      <c r="V33">
        <v>2</v>
      </c>
      <c r="W33">
        <v>4</v>
      </c>
      <c r="X33">
        <v>2</v>
      </c>
      <c r="Y33">
        <v>4</v>
      </c>
      <c r="Z33">
        <v>2</v>
      </c>
    </row>
    <row r="34" spans="1:26" x14ac:dyDescent="0.25">
      <c r="B34" t="s">
        <v>83</v>
      </c>
      <c r="C34">
        <v>-1.9013</v>
      </c>
      <c r="D34" t="s">
        <v>84</v>
      </c>
      <c r="V34">
        <v>0</v>
      </c>
      <c r="W34">
        <v>-1</v>
      </c>
      <c r="X34">
        <v>7</v>
      </c>
      <c r="Y34">
        <v>-2</v>
      </c>
      <c r="Z34">
        <v>2</v>
      </c>
    </row>
    <row r="35" spans="1:26" x14ac:dyDescent="0.25">
      <c r="J35">
        <v>1</v>
      </c>
      <c r="K35">
        <f t="shared" ref="K35:T35" si="6">J35</f>
        <v>1</v>
      </c>
      <c r="L35">
        <f t="shared" si="6"/>
        <v>1</v>
      </c>
      <c r="M35">
        <f t="shared" si="6"/>
        <v>1</v>
      </c>
      <c r="N35">
        <f t="shared" si="6"/>
        <v>1</v>
      </c>
      <c r="O35">
        <f t="shared" si="6"/>
        <v>1</v>
      </c>
      <c r="P35">
        <f t="shared" si="6"/>
        <v>1</v>
      </c>
      <c r="Q35">
        <f t="shared" si="6"/>
        <v>1</v>
      </c>
      <c r="R35">
        <f t="shared" si="6"/>
        <v>1</v>
      </c>
      <c r="S35">
        <f t="shared" si="6"/>
        <v>1</v>
      </c>
      <c r="T35">
        <f t="shared" si="6"/>
        <v>1</v>
      </c>
      <c r="V35">
        <v>0</v>
      </c>
      <c r="W35">
        <f>$L$29*W27+W28</f>
        <v>0</v>
      </c>
      <c r="X35">
        <f t="shared" ref="X35:Z35" si="7">$L$29*X27+X28</f>
        <v>-17</v>
      </c>
      <c r="Y35">
        <f t="shared" si="7"/>
        <v>5</v>
      </c>
      <c r="Z35">
        <f t="shared" si="7"/>
        <v>-6</v>
      </c>
    </row>
    <row r="36" spans="1:26" x14ac:dyDescent="0.25">
      <c r="B36" t="s">
        <v>88</v>
      </c>
      <c r="C36" t="s">
        <v>89</v>
      </c>
      <c r="D36" s="4">
        <v>0.25</v>
      </c>
      <c r="J36">
        <v>0</v>
      </c>
      <c r="K36">
        <f t="shared" ref="K36:S39" si="8">J36</f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>$K$28*S35+S36</f>
        <v>0.5</v>
      </c>
      <c r="V36">
        <v>0</v>
      </c>
      <c r="W36">
        <f>$L$30*W27+W29</f>
        <v>0</v>
      </c>
      <c r="X36">
        <f t="shared" ref="X36:Z36" si="9">$L$30*X27+X29</f>
        <v>12</v>
      </c>
      <c r="Y36">
        <f t="shared" si="9"/>
        <v>-4</v>
      </c>
      <c r="Z36">
        <f t="shared" si="9"/>
        <v>2</v>
      </c>
    </row>
    <row r="37" spans="1:26" x14ac:dyDescent="0.25">
      <c r="A37" t="s">
        <v>93</v>
      </c>
      <c r="B37" t="s">
        <v>94</v>
      </c>
      <c r="C37" t="s">
        <v>91</v>
      </c>
      <c r="D37" t="s">
        <v>92</v>
      </c>
      <c r="J37"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>$L$29*O36+O37</f>
        <v>0</v>
      </c>
      <c r="Q37">
        <f t="shared" ref="Q37:R38" si="10">P37</f>
        <v>0</v>
      </c>
      <c r="R37">
        <f t="shared" si="10"/>
        <v>0</v>
      </c>
      <c r="S37">
        <f>$K$29*R35+R37</f>
        <v>-0.5</v>
      </c>
      <c r="T37">
        <f t="shared" ref="T37:T39" si="11">S37</f>
        <v>-0.5</v>
      </c>
      <c r="V37">
        <v>0</v>
      </c>
      <c r="W37">
        <f>$L$31*W27+W30</f>
        <v>0</v>
      </c>
      <c r="X37">
        <f t="shared" ref="X37:Z37" si="12">$L$31*X27+X30</f>
        <v>-90</v>
      </c>
      <c r="Y37">
        <f t="shared" si="12"/>
        <v>16</v>
      </c>
      <c r="Z37">
        <f t="shared" si="12"/>
        <v>-32</v>
      </c>
    </row>
    <row r="38" spans="1:26" x14ac:dyDescent="0.25">
      <c r="B38" t="s">
        <v>83</v>
      </c>
      <c r="C38">
        <v>0.34870000000000001</v>
      </c>
      <c r="D38">
        <v>0.25440000000000002</v>
      </c>
      <c r="E38">
        <v>-0.43859999999999999</v>
      </c>
      <c r="F38">
        <v>-0.21049999999999999</v>
      </c>
      <c r="G38">
        <v>0.2412</v>
      </c>
      <c r="H38" t="s">
        <v>84</v>
      </c>
      <c r="J38">
        <v>0</v>
      </c>
      <c r="K38">
        <f t="shared" si="8"/>
        <v>0</v>
      </c>
      <c r="L38">
        <f t="shared" si="8"/>
        <v>0</v>
      </c>
      <c r="M38">
        <f>$M$30*L37+L38</f>
        <v>0</v>
      </c>
      <c r="N38">
        <f t="shared" ref="N38" si="13">M38</f>
        <v>0</v>
      </c>
      <c r="O38">
        <f>$L$30*N36+N38</f>
        <v>0</v>
      </c>
      <c r="P38">
        <f t="shared" ref="P38:P39" si="14">O38</f>
        <v>0</v>
      </c>
      <c r="Q38">
        <f t="shared" si="10"/>
        <v>0</v>
      </c>
      <c r="R38">
        <f>$K$30*Q35+Q38</f>
        <v>-0.5</v>
      </c>
      <c r="S38">
        <f t="shared" ref="S38:S39" si="15">R38</f>
        <v>-0.5</v>
      </c>
      <c r="T38">
        <f t="shared" si="11"/>
        <v>-0.5</v>
      </c>
    </row>
    <row r="39" spans="1:26" x14ac:dyDescent="0.25">
      <c r="B39" t="s">
        <v>83</v>
      </c>
      <c r="C39">
        <v>8.5500000000000007E-2</v>
      </c>
      <c r="D39">
        <v>0.13159999999999999</v>
      </c>
      <c r="E39">
        <v>-0.15790000000000001</v>
      </c>
      <c r="F39">
        <v>0.1842</v>
      </c>
      <c r="G39">
        <v>-1.32E-2</v>
      </c>
      <c r="H39" t="s">
        <v>84</v>
      </c>
      <c r="J39">
        <v>0</v>
      </c>
      <c r="K39">
        <f>$N$31*J38+J39</f>
        <v>0</v>
      </c>
      <c r="L39">
        <f>$M$31*K37+K39</f>
        <v>0</v>
      </c>
      <c r="M39">
        <f t="shared" si="8"/>
        <v>0</v>
      </c>
      <c r="N39">
        <f>$L$31*N36+M39</f>
        <v>0</v>
      </c>
      <c r="O39">
        <f t="shared" ref="O39" si="16">N39</f>
        <v>0</v>
      </c>
      <c r="P39">
        <f t="shared" si="14"/>
        <v>0</v>
      </c>
      <c r="Q39">
        <f>$K$31*P35+P39</f>
        <v>-2.5</v>
      </c>
      <c r="R39">
        <f t="shared" ref="R39" si="17">Q39</f>
        <v>-2.5</v>
      </c>
      <c r="S39">
        <f t="shared" si="15"/>
        <v>-2.5</v>
      </c>
      <c r="T39">
        <f t="shared" si="11"/>
        <v>-2.5</v>
      </c>
      <c r="V39">
        <v>2</v>
      </c>
      <c r="W39">
        <v>4</v>
      </c>
      <c r="X39">
        <v>2</v>
      </c>
      <c r="Y39">
        <v>4</v>
      </c>
      <c r="Z39">
        <v>2</v>
      </c>
    </row>
    <row r="40" spans="1:26" x14ac:dyDescent="0.25">
      <c r="B40" t="s">
        <v>83</v>
      </c>
      <c r="C40">
        <v>-0.1053</v>
      </c>
      <c r="D40">
        <v>1.7500000000000002E-2</v>
      </c>
      <c r="E40">
        <v>0.24560000000000001</v>
      </c>
      <c r="F40">
        <v>0.15790000000000001</v>
      </c>
      <c r="G40">
        <v>-3.5099999999999999E-2</v>
      </c>
      <c r="H40" t="s">
        <v>84</v>
      </c>
      <c r="V40">
        <v>0</v>
      </c>
      <c r="W40">
        <v>-1</v>
      </c>
      <c r="X40">
        <v>7</v>
      </c>
      <c r="Y40">
        <v>-2</v>
      </c>
      <c r="Z40">
        <v>2</v>
      </c>
    </row>
    <row r="41" spans="1:26" x14ac:dyDescent="0.25">
      <c r="B41" t="s">
        <v>83</v>
      </c>
      <c r="C41">
        <v>-0.17760000000000001</v>
      </c>
      <c r="D41">
        <v>-0.3246</v>
      </c>
      <c r="E41">
        <v>0.45610000000000001</v>
      </c>
      <c r="F41">
        <v>7.8899999999999998E-2</v>
      </c>
      <c r="G41">
        <v>-0.1009</v>
      </c>
      <c r="H41" t="s">
        <v>84</v>
      </c>
      <c r="V41">
        <v>0</v>
      </c>
      <c r="W41">
        <v>0</v>
      </c>
      <c r="X41">
        <v>-17</v>
      </c>
      <c r="Y41">
        <v>5</v>
      </c>
      <c r="Z41">
        <v>-6</v>
      </c>
    </row>
    <row r="42" spans="1:26" x14ac:dyDescent="0.25">
      <c r="B42" t="s">
        <v>83</v>
      </c>
      <c r="C42">
        <v>0.44080000000000003</v>
      </c>
      <c r="D42">
        <v>0.114</v>
      </c>
      <c r="E42">
        <v>-0.40350000000000003</v>
      </c>
      <c r="F42">
        <v>-0.47370000000000001</v>
      </c>
      <c r="G42">
        <v>2.1899999999999999E-2</v>
      </c>
      <c r="H42" t="s">
        <v>84</v>
      </c>
      <c r="J42">
        <v>1</v>
      </c>
      <c r="K42">
        <f t="shared" ref="K42:T42" si="18">J42</f>
        <v>1</v>
      </c>
      <c r="L42">
        <f t="shared" si="18"/>
        <v>1</v>
      </c>
      <c r="M42">
        <f t="shared" si="18"/>
        <v>1</v>
      </c>
      <c r="N42">
        <f t="shared" si="18"/>
        <v>1</v>
      </c>
      <c r="O42">
        <f t="shared" si="18"/>
        <v>1</v>
      </c>
      <c r="P42">
        <f t="shared" si="18"/>
        <v>1</v>
      </c>
      <c r="Q42">
        <f t="shared" si="18"/>
        <v>1</v>
      </c>
      <c r="R42">
        <f t="shared" si="18"/>
        <v>1</v>
      </c>
      <c r="S42">
        <f t="shared" si="18"/>
        <v>1</v>
      </c>
      <c r="T42">
        <f t="shared" si="18"/>
        <v>1</v>
      </c>
      <c r="V42">
        <v>0</v>
      </c>
      <c r="W42">
        <v>0</v>
      </c>
      <c r="X42">
        <f>$M$30*X35+X36</f>
        <v>-2.9999999999930083E-4</v>
      </c>
      <c r="Y42">
        <f t="shared" ref="Y42:Z42" si="19">$M$30*Y35+Y36</f>
        <v>-0.47050000000000036</v>
      </c>
      <c r="Z42">
        <f t="shared" si="19"/>
        <v>-2.2354000000000003</v>
      </c>
    </row>
    <row r="43" spans="1:26" x14ac:dyDescent="0.25">
      <c r="J43">
        <v>0</v>
      </c>
      <c r="K43">
        <f>$K$28*J42+J43</f>
        <v>0.5</v>
      </c>
      <c r="L43">
        <f t="shared" ref="L43:T43" si="20">K43</f>
        <v>0.5</v>
      </c>
      <c r="M43">
        <f t="shared" si="20"/>
        <v>0.5</v>
      </c>
      <c r="N43">
        <f t="shared" si="20"/>
        <v>0.5</v>
      </c>
      <c r="O43">
        <f t="shared" si="20"/>
        <v>0.5</v>
      </c>
      <c r="P43">
        <f t="shared" si="20"/>
        <v>0.5</v>
      </c>
      <c r="Q43">
        <f t="shared" si="20"/>
        <v>0.5</v>
      </c>
      <c r="R43">
        <f t="shared" si="20"/>
        <v>0.5</v>
      </c>
      <c r="S43">
        <f t="shared" si="20"/>
        <v>0.5</v>
      </c>
      <c r="T43">
        <f t="shared" si="20"/>
        <v>0.5</v>
      </c>
      <c r="V43">
        <v>0</v>
      </c>
      <c r="W43">
        <v>0</v>
      </c>
      <c r="X43">
        <f>$M$31*X35+X37</f>
        <v>-2.9999999999574811E-4</v>
      </c>
      <c r="Y43">
        <f t="shared" ref="Y43:Z43" si="21">$M$31*Y35+Y37</f>
        <v>-10.470500000000001</v>
      </c>
      <c r="Z43">
        <f t="shared" si="21"/>
        <v>-0.2353999999999985</v>
      </c>
    </row>
    <row r="44" spans="1:26" x14ac:dyDescent="0.25">
      <c r="J44">
        <v>0</v>
      </c>
      <c r="K44">
        <f t="shared" ref="K44:M46" si="22">J44</f>
        <v>0</v>
      </c>
      <c r="L44">
        <f>$K$29*K42+K44</f>
        <v>-0.5</v>
      </c>
      <c r="M44">
        <f t="shared" ref="M44:N44" si="23">L44</f>
        <v>-0.5</v>
      </c>
      <c r="N44">
        <f t="shared" si="23"/>
        <v>-0.5</v>
      </c>
      <c r="O44">
        <f>$L$29*N43+N44</f>
        <v>-2</v>
      </c>
      <c r="P44">
        <f t="shared" ref="P44:T45" si="24">O44</f>
        <v>-2</v>
      </c>
      <c r="Q44">
        <f t="shared" si="24"/>
        <v>-2</v>
      </c>
      <c r="R44">
        <f t="shared" si="24"/>
        <v>-2</v>
      </c>
      <c r="S44">
        <f t="shared" si="24"/>
        <v>-2</v>
      </c>
      <c r="T44">
        <f t="shared" si="24"/>
        <v>-2</v>
      </c>
    </row>
    <row r="45" spans="1:26" x14ac:dyDescent="0.25">
      <c r="J45">
        <v>0</v>
      </c>
      <c r="K45">
        <f t="shared" si="22"/>
        <v>0</v>
      </c>
      <c r="L45">
        <f t="shared" si="22"/>
        <v>0</v>
      </c>
      <c r="M45">
        <f>$K$30*L42+L45</f>
        <v>-0.5</v>
      </c>
      <c r="N45">
        <f t="shared" ref="N45:P46" si="25">M45</f>
        <v>-0.5</v>
      </c>
      <c r="O45">
        <f t="shared" si="25"/>
        <v>-0.5</v>
      </c>
      <c r="P45">
        <f>$L$30*O43+O45</f>
        <v>0.5</v>
      </c>
      <c r="Q45">
        <f t="shared" si="24"/>
        <v>0.5</v>
      </c>
      <c r="R45">
        <f>$M$30*Q44+Q45</f>
        <v>-0.91179999999999994</v>
      </c>
      <c r="S45">
        <f t="shared" ref="S45:T45" si="26">R45</f>
        <v>-0.91179999999999994</v>
      </c>
      <c r="T45">
        <f t="shared" si="26"/>
        <v>-0.91179999999999994</v>
      </c>
    </row>
    <row r="46" spans="1:26" x14ac:dyDescent="0.25">
      <c r="A46" t="s">
        <v>48</v>
      </c>
      <c r="J46">
        <v>0</v>
      </c>
      <c r="K46">
        <f t="shared" si="22"/>
        <v>0</v>
      </c>
      <c r="L46">
        <f t="shared" si="22"/>
        <v>0</v>
      </c>
      <c r="M46">
        <f t="shared" si="22"/>
        <v>0</v>
      </c>
      <c r="N46">
        <f>$K$31*M42+M46</f>
        <v>-2.5</v>
      </c>
      <c r="O46">
        <f t="shared" si="25"/>
        <v>-2.5</v>
      </c>
      <c r="P46">
        <f t="shared" si="25"/>
        <v>-2.5</v>
      </c>
      <c r="Q46">
        <f>$L$31*Q43+P46</f>
        <v>-8.5</v>
      </c>
      <c r="R46">
        <f t="shared" ref="R46" si="27">Q46</f>
        <v>-8.5</v>
      </c>
      <c r="S46">
        <f>$M$31*R44+R46</f>
        <v>2.0882000000000005</v>
      </c>
      <c r="T46">
        <f>$N$31*S45+S46</f>
        <v>22.37575</v>
      </c>
      <c r="U46" s="2">
        <v>1.002</v>
      </c>
      <c r="V46">
        <v>2</v>
      </c>
      <c r="W46">
        <v>4</v>
      </c>
      <c r="X46">
        <v>2</v>
      </c>
      <c r="Y46">
        <v>4</v>
      </c>
      <c r="Z46">
        <v>2</v>
      </c>
    </row>
    <row r="47" spans="1:26" x14ac:dyDescent="0.25">
      <c r="A47" s="2">
        <v>-1.359</v>
      </c>
      <c r="U47" s="2">
        <v>-0.5</v>
      </c>
      <c r="V47">
        <v>0</v>
      </c>
      <c r="W47">
        <v>-1</v>
      </c>
      <c r="X47">
        <v>7</v>
      </c>
      <c r="Y47">
        <v>-2</v>
      </c>
      <c r="Z47">
        <v>2</v>
      </c>
    </row>
    <row r="48" spans="1:26" x14ac:dyDescent="0.25">
      <c r="A48" s="2">
        <v>0.22</v>
      </c>
      <c r="U48" s="2">
        <v>2.9990000000000001</v>
      </c>
      <c r="V48">
        <v>0</v>
      </c>
      <c r="W48">
        <v>0</v>
      </c>
      <c r="X48">
        <v>-17</v>
      </c>
      <c r="Y48">
        <v>5</v>
      </c>
      <c r="Z48">
        <v>-6</v>
      </c>
    </row>
    <row r="49" spans="1:26" x14ac:dyDescent="0.25">
      <c r="A49" s="2">
        <v>0.84599999999999997</v>
      </c>
      <c r="U49" s="2">
        <v>3.617</v>
      </c>
      <c r="V49">
        <v>0</v>
      </c>
      <c r="W49">
        <v>0</v>
      </c>
      <c r="X49">
        <v>-2.9999999999930083E-4</v>
      </c>
      <c r="Y49">
        <v>-0.47050000000000036</v>
      </c>
      <c r="Z49">
        <v>-2.2354000000000003</v>
      </c>
    </row>
    <row r="50" spans="1:26" x14ac:dyDescent="0.25">
      <c r="A50" s="2">
        <v>1.2250000000000001</v>
      </c>
      <c r="U50" s="2">
        <v>-92.861999999999995</v>
      </c>
      <c r="V50">
        <v>0</v>
      </c>
      <c r="W50">
        <v>0</v>
      </c>
      <c r="X50">
        <v>-2.9999999999574811E-4</v>
      </c>
      <c r="Y50">
        <f>$N$31*Y42+Y43</f>
        <v>-1.8749999999929656E-3</v>
      </c>
      <c r="Z50">
        <f>$N$31*Z42+Z43</f>
        <v>49.502250000000011</v>
      </c>
    </row>
    <row r="51" spans="1:26" x14ac:dyDescent="0.25">
      <c r="A51" s="2">
        <v>-1.8759999999999999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sqref="A1:H16"/>
    </sheetView>
  </sheetViews>
  <sheetFormatPr defaultRowHeight="15" x14ac:dyDescent="0.25"/>
  <sheetData>
    <row r="1" spans="1:8" ht="15.75" thickBot="1" x14ac:dyDescent="0.3">
      <c r="A1" s="5" t="s">
        <v>0</v>
      </c>
      <c r="B1" s="6" t="s">
        <v>97</v>
      </c>
      <c r="C1" s="7" t="s">
        <v>98</v>
      </c>
      <c r="D1" s="8"/>
      <c r="E1" s="7" t="s">
        <v>99</v>
      </c>
      <c r="F1" s="8"/>
      <c r="G1" s="9"/>
      <c r="H1" s="10" t="s">
        <v>100</v>
      </c>
    </row>
    <row r="2" spans="1:8" x14ac:dyDescent="0.25">
      <c r="A2" s="11"/>
      <c r="B2" s="11"/>
      <c r="C2" s="11"/>
      <c r="D2" s="11"/>
      <c r="E2" s="11"/>
      <c r="F2" s="11"/>
      <c r="G2" s="11"/>
      <c r="H2" s="11"/>
    </row>
    <row r="3" spans="1:8" x14ac:dyDescent="0.25">
      <c r="A3" s="12">
        <v>0</v>
      </c>
      <c r="B3" s="12">
        <f>A3^2-A4^2</f>
        <v>-1</v>
      </c>
      <c r="C3" s="13">
        <f>2*A3</f>
        <v>0</v>
      </c>
      <c r="D3" s="14">
        <f>-2*A4</f>
        <v>-2</v>
      </c>
      <c r="E3" s="13">
        <v>0</v>
      </c>
      <c r="F3" s="14">
        <v>0.5</v>
      </c>
      <c r="G3" s="11"/>
      <c r="H3" s="12">
        <f>A3-(B3*E3+(B4-1)*F3)</f>
        <v>0.5</v>
      </c>
    </row>
    <row r="4" spans="1:8" x14ac:dyDescent="0.25">
      <c r="A4" s="15">
        <v>1</v>
      </c>
      <c r="B4" s="15">
        <f>2*A3*A4</f>
        <v>0</v>
      </c>
      <c r="C4" s="16">
        <f>2*A4</f>
        <v>2</v>
      </c>
      <c r="D4" s="17">
        <f>2*A3</f>
        <v>0</v>
      </c>
      <c r="E4" s="18">
        <v>-0.5</v>
      </c>
      <c r="F4" s="17">
        <v>0</v>
      </c>
      <c r="G4" s="11"/>
      <c r="H4" s="15">
        <f>A4-(E4*B3+F4*(B4-1))</f>
        <v>0.5</v>
      </c>
    </row>
    <row r="6" spans="1:8" x14ac:dyDescent="0.25">
      <c r="A6" s="11">
        <f>H3</f>
        <v>0.5</v>
      </c>
      <c r="B6" s="12">
        <f>A6^2-A7^2</f>
        <v>0</v>
      </c>
      <c r="C6" s="13">
        <f>2*A6</f>
        <v>1</v>
      </c>
      <c r="D6" s="14">
        <f>-2*A7</f>
        <v>-1</v>
      </c>
      <c r="E6" s="19">
        <v>0.5</v>
      </c>
      <c r="F6" s="20">
        <v>0.5</v>
      </c>
      <c r="H6" s="12">
        <f>A6-(B6*E6+(B7-1)*F6)</f>
        <v>0.75</v>
      </c>
    </row>
    <row r="7" spans="1:8" x14ac:dyDescent="0.25">
      <c r="A7" s="17">
        <f>H4</f>
        <v>0.5</v>
      </c>
      <c r="B7" s="15">
        <f>2*A6*A7</f>
        <v>0.5</v>
      </c>
      <c r="C7" s="16">
        <f>2*A7</f>
        <v>1</v>
      </c>
      <c r="D7" s="17">
        <f>2*A6</f>
        <v>1</v>
      </c>
      <c r="E7" s="21">
        <v>-0.5</v>
      </c>
      <c r="F7" s="22">
        <v>0.5</v>
      </c>
      <c r="H7" s="15">
        <f>A7-(E7*B6+F7*(B7-1))</f>
        <v>0.75</v>
      </c>
    </row>
    <row r="8" spans="1:8" x14ac:dyDescent="0.25">
      <c r="A8" s="11"/>
    </row>
    <row r="9" spans="1:8" x14ac:dyDescent="0.25">
      <c r="A9" s="11">
        <f>H6</f>
        <v>0.75</v>
      </c>
      <c r="B9" s="12">
        <f>A9^2-A10^2</f>
        <v>0</v>
      </c>
      <c r="C9" s="13">
        <f>2*A9</f>
        <v>1.5</v>
      </c>
      <c r="D9" s="14">
        <f>-2*A10</f>
        <v>-1.5</v>
      </c>
      <c r="E9" s="19">
        <v>0.33300000000000002</v>
      </c>
      <c r="F9" s="19">
        <v>0.33300000000000002</v>
      </c>
      <c r="H9" s="12">
        <f>A9-(B9*E9+(B10-1)*F9)</f>
        <v>0.70837499999999998</v>
      </c>
    </row>
    <row r="10" spans="1:8" x14ac:dyDescent="0.25">
      <c r="A10" s="17">
        <f>H7</f>
        <v>0.75</v>
      </c>
      <c r="B10" s="15">
        <f>2*A9*A10</f>
        <v>1.125</v>
      </c>
      <c r="C10" s="16">
        <f>2*A10</f>
        <v>1.5</v>
      </c>
      <c r="D10" s="17">
        <f>2*A9</f>
        <v>1.5</v>
      </c>
      <c r="E10" s="2">
        <v>-0.33300000000000002</v>
      </c>
      <c r="F10" s="22">
        <v>0.33300000000000002</v>
      </c>
      <c r="H10" s="15">
        <f>A10-(E10*B9+F10*(B10-1))</f>
        <v>0.70837499999999998</v>
      </c>
    </row>
    <row r="11" spans="1:8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11">
        <f>H9</f>
        <v>0.70837499999999998</v>
      </c>
      <c r="B12" s="12">
        <f>A12^2-A13^2</f>
        <v>0</v>
      </c>
      <c r="C12" s="13">
        <f>2*A12</f>
        <v>1.41675</v>
      </c>
      <c r="D12" s="14">
        <f>-2*A13</f>
        <v>-1.41675</v>
      </c>
      <c r="E12">
        <v>0.35299999999999998</v>
      </c>
      <c r="F12">
        <v>0.35299999999999998</v>
      </c>
      <c r="H12" s="12">
        <f>A12-(B12*E12+(B13-1)*F12)</f>
        <v>0.70710763071875005</v>
      </c>
    </row>
    <row r="13" spans="1:8" x14ac:dyDescent="0.25">
      <c r="A13" s="17">
        <f>H10</f>
        <v>0.70837499999999998</v>
      </c>
      <c r="B13" s="15">
        <f>2*A12*A13</f>
        <v>1.0035902812499999</v>
      </c>
      <c r="C13" s="16">
        <f>2*A13</f>
        <v>1.41675</v>
      </c>
      <c r="D13" s="17">
        <f>2*A12</f>
        <v>1.41675</v>
      </c>
      <c r="E13" s="2">
        <v>-0.35299999999999998</v>
      </c>
      <c r="F13" s="22">
        <v>0.35299999999999998</v>
      </c>
      <c r="H13" s="15">
        <f>A13-(E13*B12+F13*(B13-1))</f>
        <v>0.70710763071875005</v>
      </c>
    </row>
    <row r="14" spans="1:8" x14ac:dyDescent="0.25">
      <c r="A14" s="19"/>
      <c r="B14" s="19"/>
      <c r="C14" s="19"/>
      <c r="D14" s="19"/>
      <c r="E14" s="19"/>
      <c r="F14" s="19"/>
      <c r="G14" s="19"/>
      <c r="H14" s="19"/>
    </row>
    <row r="15" spans="1:8" x14ac:dyDescent="0.25">
      <c r="A15" s="11">
        <f>H12</f>
        <v>0.70710763071875005</v>
      </c>
      <c r="B15" s="12">
        <f>A15^2-A16^2</f>
        <v>0</v>
      </c>
      <c r="C15" s="13">
        <f>2*A15</f>
        <v>1.4142152614375001</v>
      </c>
      <c r="D15" s="14">
        <f>-2*A16</f>
        <v>-1.4142152614375001</v>
      </c>
      <c r="E15">
        <v>0.35399999999999998</v>
      </c>
      <c r="F15">
        <v>0.35399999999999998</v>
      </c>
      <c r="H15" s="12">
        <f>A15-(B15*E15+(B16-1)*F15)</f>
        <v>0.70710678011290562</v>
      </c>
    </row>
    <row r="16" spans="1:8" x14ac:dyDescent="0.25">
      <c r="A16" s="17">
        <f>H13</f>
        <v>0.70710763071875005</v>
      </c>
      <c r="B16" s="15">
        <f>2*A15*A16</f>
        <v>1.0000024028413683</v>
      </c>
      <c r="C16" s="16">
        <f>2*A16</f>
        <v>1.4142152614375001</v>
      </c>
      <c r="D16" s="17">
        <f>2*A15</f>
        <v>1.4142152614375001</v>
      </c>
      <c r="E16" s="2">
        <v>-0.35399999999999998</v>
      </c>
      <c r="F16" s="22">
        <v>0.35399999999999998</v>
      </c>
      <c r="H16" s="15">
        <f>A16-(E16*B15+F16*(B16-1))</f>
        <v>0.70710678011290562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7"/>
  <sheetViews>
    <sheetView topLeftCell="A10" workbookViewId="0">
      <selection activeCell="L44" sqref="L44"/>
    </sheetView>
  </sheetViews>
  <sheetFormatPr defaultRowHeight="15" x14ac:dyDescent="0.25"/>
  <sheetData>
    <row r="4" spans="2:13" x14ac:dyDescent="0.25">
      <c r="B4">
        <v>-0.56852731218769359</v>
      </c>
    </row>
    <row r="5" spans="2:13" x14ac:dyDescent="0.25">
      <c r="B5">
        <v>-0.15546895593845794</v>
      </c>
      <c r="C5">
        <v>-0.88542132521372552</v>
      </c>
    </row>
    <row r="6" spans="2:13" x14ac:dyDescent="0.25">
      <c r="B6">
        <v>0.15546895593845794</v>
      </c>
      <c r="C6">
        <v>2.8021005099276432E-2</v>
      </c>
      <c r="D6">
        <v>-0.40056593368154986</v>
      </c>
    </row>
    <row r="7" spans="2:13" x14ac:dyDescent="0.25">
      <c r="B7">
        <v>0.15546895593845794</v>
      </c>
      <c r="C7">
        <v>-0.16711060083371529</v>
      </c>
      <c r="D7">
        <v>-0.33041299790035666</v>
      </c>
    </row>
    <row r="8" spans="2:13" x14ac:dyDescent="0.25">
      <c r="B8">
        <v>0.77734477969228966</v>
      </c>
      <c r="C8">
        <v>0.43280243439586974</v>
      </c>
      <c r="D8">
        <v>0.85461932086299519</v>
      </c>
    </row>
    <row r="10" spans="2:13" x14ac:dyDescent="0.25">
      <c r="I10" t="s">
        <v>25</v>
      </c>
    </row>
    <row r="11" spans="2:13" x14ac:dyDescent="0.25">
      <c r="C11">
        <v>-0.56852731218769359</v>
      </c>
      <c r="D11">
        <v>-0.15546895593845794</v>
      </c>
      <c r="E11">
        <v>0.15546895593845794</v>
      </c>
      <c r="F11">
        <v>0.15546895593845794</v>
      </c>
      <c r="G11">
        <v>0.77734477969228966</v>
      </c>
    </row>
    <row r="12" spans="2:13" x14ac:dyDescent="0.25">
      <c r="B12">
        <v>-0.56852731218769359</v>
      </c>
      <c r="C12">
        <f>$B12*C$11</f>
        <v>0.32322330470336319</v>
      </c>
      <c r="D12">
        <f t="shared" ref="D12:G16" si="0">$B12*D$11</f>
        <v>8.838834764831846E-2</v>
      </c>
      <c r="E12">
        <f t="shared" si="0"/>
        <v>-8.838834764831846E-2</v>
      </c>
      <c r="F12">
        <f t="shared" si="0"/>
        <v>-8.838834764831846E-2</v>
      </c>
      <c r="G12">
        <f t="shared" si="0"/>
        <v>-0.44194173824159227</v>
      </c>
      <c r="I12">
        <f>C12*-2+1</f>
        <v>0.35355339059327362</v>
      </c>
      <c r="J12">
        <f t="shared" ref="J12:M12" si="1">D12*-2</f>
        <v>-0.17677669529663692</v>
      </c>
      <c r="K12">
        <f t="shared" si="1"/>
        <v>0.17677669529663692</v>
      </c>
      <c r="L12">
        <f t="shared" si="1"/>
        <v>0.17677669529663692</v>
      </c>
      <c r="M12">
        <f t="shared" si="1"/>
        <v>0.88388347648318455</v>
      </c>
    </row>
    <row r="13" spans="2:13" x14ac:dyDescent="0.25">
      <c r="B13">
        <v>-0.15546895593845794</v>
      </c>
      <c r="C13">
        <f t="shared" ref="C13:C16" si="2">$B13*C$11</f>
        <v>8.838834764831846E-2</v>
      </c>
      <c r="D13">
        <f t="shared" si="0"/>
        <v>2.4170596260594177E-2</v>
      </c>
      <c r="E13">
        <f t="shared" si="0"/>
        <v>-2.4170596260594177E-2</v>
      </c>
      <c r="F13">
        <f t="shared" si="0"/>
        <v>-2.4170596260594177E-2</v>
      </c>
      <c r="G13">
        <f t="shared" si="0"/>
        <v>-0.12085298130297088</v>
      </c>
      <c r="I13">
        <f t="shared" ref="I13:I16" si="3">C13*-2</f>
        <v>-0.17677669529663692</v>
      </c>
      <c r="J13">
        <f>D13*-2+1</f>
        <v>0.9516588074788116</v>
      </c>
      <c r="K13">
        <f t="shared" ref="K13:K16" si="4">E13*-2</f>
        <v>4.8341192521188354E-2</v>
      </c>
      <c r="L13">
        <f t="shared" ref="L13:L16" si="5">F13*-2</f>
        <v>4.8341192521188354E-2</v>
      </c>
      <c r="M13">
        <f t="shared" ref="M13:M15" si="6">G13*-2</f>
        <v>0.24170596260594177</v>
      </c>
    </row>
    <row r="14" spans="2:13" x14ac:dyDescent="0.25">
      <c r="B14">
        <v>0.15546895593845794</v>
      </c>
      <c r="C14">
        <f t="shared" si="2"/>
        <v>-8.838834764831846E-2</v>
      </c>
      <c r="D14">
        <f t="shared" si="0"/>
        <v>-2.4170596260594177E-2</v>
      </c>
      <c r="E14">
        <f t="shared" si="0"/>
        <v>2.4170596260594177E-2</v>
      </c>
      <c r="F14">
        <f t="shared" si="0"/>
        <v>2.4170596260594177E-2</v>
      </c>
      <c r="G14">
        <f t="shared" si="0"/>
        <v>0.12085298130297088</v>
      </c>
      <c r="I14">
        <f t="shared" si="3"/>
        <v>0.17677669529663692</v>
      </c>
      <c r="J14">
        <f t="shared" ref="J14:J16" si="7">D14*-2</f>
        <v>4.8341192521188354E-2</v>
      </c>
      <c r="K14">
        <f>E14*-2+1</f>
        <v>0.9516588074788116</v>
      </c>
      <c r="L14">
        <f t="shared" si="5"/>
        <v>-4.8341192521188354E-2</v>
      </c>
      <c r="M14">
        <f t="shared" si="6"/>
        <v>-0.24170596260594177</v>
      </c>
    </row>
    <row r="15" spans="2:13" x14ac:dyDescent="0.25">
      <c r="B15">
        <v>0.15546895593845794</v>
      </c>
      <c r="C15">
        <f t="shared" si="2"/>
        <v>-8.838834764831846E-2</v>
      </c>
      <c r="D15">
        <f t="shared" si="0"/>
        <v>-2.4170596260594177E-2</v>
      </c>
      <c r="E15">
        <f t="shared" si="0"/>
        <v>2.4170596260594177E-2</v>
      </c>
      <c r="F15">
        <f t="shared" si="0"/>
        <v>2.4170596260594177E-2</v>
      </c>
      <c r="G15">
        <f t="shared" si="0"/>
        <v>0.12085298130297088</v>
      </c>
      <c r="I15">
        <f t="shared" si="3"/>
        <v>0.17677669529663692</v>
      </c>
      <c r="J15">
        <f t="shared" si="7"/>
        <v>4.8341192521188354E-2</v>
      </c>
      <c r="K15">
        <f t="shared" si="4"/>
        <v>-4.8341192521188354E-2</v>
      </c>
      <c r="L15">
        <f>F15*-2+1</f>
        <v>0.9516588074788116</v>
      </c>
      <c r="M15">
        <f t="shared" si="6"/>
        <v>-0.24170596260594177</v>
      </c>
    </row>
    <row r="16" spans="2:13" x14ac:dyDescent="0.25">
      <c r="B16">
        <v>0.77734477969228966</v>
      </c>
      <c r="C16">
        <f t="shared" si="2"/>
        <v>-0.44194173824159227</v>
      </c>
      <c r="D16">
        <f t="shared" si="0"/>
        <v>-0.12085298130297088</v>
      </c>
      <c r="E16">
        <f t="shared" si="0"/>
        <v>0.12085298130297088</v>
      </c>
      <c r="F16">
        <f t="shared" si="0"/>
        <v>0.12085298130297088</v>
      </c>
      <c r="G16">
        <f t="shared" si="0"/>
        <v>0.60426490651485432</v>
      </c>
      <c r="I16">
        <f t="shared" si="3"/>
        <v>0.88388347648318455</v>
      </c>
      <c r="J16">
        <f t="shared" si="7"/>
        <v>0.24170596260594177</v>
      </c>
      <c r="K16">
        <f t="shared" si="4"/>
        <v>-0.24170596260594177</v>
      </c>
      <c r="L16">
        <f t="shared" si="5"/>
        <v>-0.24170596260594177</v>
      </c>
      <c r="M16">
        <f>G16*-2+1</f>
        <v>-0.20852981302970863</v>
      </c>
    </row>
    <row r="19" spans="2:13" x14ac:dyDescent="0.25">
      <c r="D19">
        <v>-0.88542132521372552</v>
      </c>
      <c r="E19">
        <v>2.8021005099276432E-2</v>
      </c>
      <c r="F19">
        <v>-0.16711060083371529</v>
      </c>
      <c r="G19">
        <v>0.43280243439586974</v>
      </c>
      <c r="I19" t="s">
        <v>26</v>
      </c>
    </row>
    <row r="20" spans="2:13" x14ac:dyDescent="0.25">
      <c r="I20">
        <v>1</v>
      </c>
      <c r="J20">
        <v>0</v>
      </c>
      <c r="K20">
        <v>0</v>
      </c>
      <c r="L20">
        <v>0</v>
      </c>
      <c r="M20">
        <v>0</v>
      </c>
    </row>
    <row r="21" spans="2:13" x14ac:dyDescent="0.25">
      <c r="B21">
        <v>-0.88542132521372552</v>
      </c>
      <c r="D21">
        <f>$B21*D$19</f>
        <v>0.78397092314322991</v>
      </c>
      <c r="E21">
        <f t="shared" ref="E21:G24" si="8">$B21*E$19</f>
        <v>-2.48103954688219E-2</v>
      </c>
      <c r="F21">
        <f t="shared" si="8"/>
        <v>0.14796328964745009</v>
      </c>
      <c r="G21">
        <f t="shared" si="8"/>
        <v>-0.3832125050185175</v>
      </c>
      <c r="I21">
        <v>0</v>
      </c>
      <c r="J21">
        <f>D21*-2+1</f>
        <v>-0.56794184628645983</v>
      </c>
      <c r="K21">
        <f t="shared" ref="K21:M21" si="9">E21*-2</f>
        <v>4.9620790937643801E-2</v>
      </c>
      <c r="L21">
        <f t="shared" si="9"/>
        <v>-0.29592657929490018</v>
      </c>
      <c r="M21">
        <f t="shared" si="9"/>
        <v>0.766425010037035</v>
      </c>
    </row>
    <row r="22" spans="2:13" x14ac:dyDescent="0.25">
      <c r="B22">
        <v>2.8021005099276432E-2</v>
      </c>
      <c r="D22">
        <f t="shared" ref="D22:D24" si="10">$B22*D$19</f>
        <v>-2.48103954688219E-2</v>
      </c>
      <c r="E22">
        <f t="shared" si="8"/>
        <v>7.8517672677367581E-4</v>
      </c>
      <c r="F22">
        <f t="shared" si="8"/>
        <v>-4.6826069981046846E-3</v>
      </c>
      <c r="G22">
        <f t="shared" si="8"/>
        <v>1.212755922118592E-2</v>
      </c>
      <c r="I22">
        <v>0</v>
      </c>
      <c r="J22">
        <f t="shared" ref="J22:J24" si="11">D22*-2</f>
        <v>4.9620790937643801E-2</v>
      </c>
      <c r="K22">
        <f>E22*-2+1</f>
        <v>0.99842964654645261</v>
      </c>
      <c r="L22">
        <f t="shared" ref="L22:L24" si="12">F22*-2</f>
        <v>9.3652139962093692E-3</v>
      </c>
      <c r="M22">
        <f t="shared" ref="M22:M23" si="13">G22*-2</f>
        <v>-2.425511844237184E-2</v>
      </c>
    </row>
    <row r="23" spans="2:13" x14ac:dyDescent="0.25">
      <c r="B23">
        <v>-0.16711060083371529</v>
      </c>
      <c r="D23">
        <f t="shared" si="10"/>
        <v>0.14796328964745009</v>
      </c>
      <c r="E23">
        <f t="shared" si="8"/>
        <v>-4.6826069981046846E-3</v>
      </c>
      <c r="F23">
        <f t="shared" si="8"/>
        <v>2.7925952911005324E-2</v>
      </c>
      <c r="G23">
        <f t="shared" si="8"/>
        <v>-7.2325874854188441E-2</v>
      </c>
      <c r="I23">
        <v>0</v>
      </c>
      <c r="J23">
        <f t="shared" si="11"/>
        <v>-0.29592657929490018</v>
      </c>
      <c r="K23">
        <f t="shared" ref="K23:K24" si="14">E23*-2</f>
        <v>9.3652139962093692E-3</v>
      </c>
      <c r="L23">
        <f>F23*-2+1</f>
        <v>0.94414809417798939</v>
      </c>
      <c r="M23">
        <f t="shared" si="13"/>
        <v>0.14465174970837688</v>
      </c>
    </row>
    <row r="24" spans="2:13" x14ac:dyDescent="0.25">
      <c r="B24">
        <v>0.43280243439586974</v>
      </c>
      <c r="D24">
        <f t="shared" si="10"/>
        <v>-0.3832125050185175</v>
      </c>
      <c r="E24">
        <f t="shared" si="8"/>
        <v>1.212755922118592E-2</v>
      </c>
      <c r="F24">
        <f t="shared" si="8"/>
        <v>-7.2325874854188441E-2</v>
      </c>
      <c r="G24">
        <f t="shared" si="8"/>
        <v>0.18731794721899114</v>
      </c>
      <c r="I24">
        <v>0</v>
      </c>
      <c r="J24">
        <f t="shared" si="11"/>
        <v>0.766425010037035</v>
      </c>
      <c r="K24">
        <f t="shared" si="14"/>
        <v>-2.425511844237184E-2</v>
      </c>
      <c r="L24">
        <f t="shared" si="12"/>
        <v>0.14465174970837688</v>
      </c>
      <c r="M24">
        <f>G24*-2+1</f>
        <v>0.62536410556201771</v>
      </c>
    </row>
    <row r="28" spans="2:13" x14ac:dyDescent="0.25">
      <c r="E28">
        <v>-0.40056593368154986</v>
      </c>
      <c r="F28">
        <v>-0.33041299790035666</v>
      </c>
      <c r="G28">
        <v>0.85461932086299519</v>
      </c>
      <c r="I28" t="s">
        <v>27</v>
      </c>
    </row>
    <row r="29" spans="2:13" x14ac:dyDescent="0.25">
      <c r="I29">
        <v>1</v>
      </c>
      <c r="J29">
        <v>0</v>
      </c>
      <c r="K29">
        <v>0</v>
      </c>
      <c r="L29">
        <v>0</v>
      </c>
      <c r="M29">
        <v>0</v>
      </c>
    </row>
    <row r="30" spans="2:13" x14ac:dyDescent="0.25">
      <c r="I30">
        <v>0</v>
      </c>
      <c r="J30">
        <v>1</v>
      </c>
      <c r="K30">
        <v>0</v>
      </c>
      <c r="L30">
        <v>0</v>
      </c>
      <c r="M30">
        <v>0</v>
      </c>
    </row>
    <row r="31" spans="2:13" x14ac:dyDescent="0.25">
      <c r="B31">
        <v>-0.40056593368154986</v>
      </c>
      <c r="E31">
        <f>$B31*E$28</f>
        <v>0.16045306722617181</v>
      </c>
      <c r="F31">
        <f t="shared" ref="F31:G33" si="15">$B31*F$28</f>
        <v>0.13235219100447634</v>
      </c>
      <c r="G31">
        <f t="shared" si="15"/>
        <v>-0.34233138620377773</v>
      </c>
      <c r="I31">
        <v>0</v>
      </c>
      <c r="J31">
        <v>0</v>
      </c>
      <c r="K31">
        <f>E31*-2+1</f>
        <v>0.67909386554765638</v>
      </c>
      <c r="L31">
        <f t="shared" ref="L31:M31" si="16">F31*-2</f>
        <v>-0.26470438200895269</v>
      </c>
      <c r="M31">
        <f t="shared" si="16"/>
        <v>0.68466277240755546</v>
      </c>
    </row>
    <row r="32" spans="2:13" x14ac:dyDescent="0.25">
      <c r="B32">
        <v>-0.33041299790035666</v>
      </c>
      <c r="E32">
        <f t="shared" ref="E32:E33" si="17">$B32*E$28</f>
        <v>0.13235219100447634</v>
      </c>
      <c r="F32">
        <f t="shared" si="15"/>
        <v>0.10917274918150109</v>
      </c>
      <c r="G32">
        <f t="shared" si="15"/>
        <v>-0.28237733186990904</v>
      </c>
      <c r="I32">
        <v>0</v>
      </c>
      <c r="J32">
        <v>0</v>
      </c>
      <c r="K32">
        <f t="shared" ref="K32:K33" si="18">E32*-2</f>
        <v>-0.26470438200895269</v>
      </c>
      <c r="L32">
        <f>F32*-2+1</f>
        <v>0.78165450163699779</v>
      </c>
      <c r="M32">
        <f t="shared" ref="M32" si="19">G32*-2</f>
        <v>0.56475466373981809</v>
      </c>
    </row>
    <row r="33" spans="2:14" x14ac:dyDescent="0.25">
      <c r="B33">
        <v>0.85461932086299519</v>
      </c>
      <c r="E33">
        <f t="shared" si="17"/>
        <v>-0.34233138620377773</v>
      </c>
      <c r="F33">
        <f t="shared" si="15"/>
        <v>-0.28237733186990904</v>
      </c>
      <c r="G33">
        <f t="shared" si="15"/>
        <v>0.73037418359232709</v>
      </c>
      <c r="I33">
        <v>0</v>
      </c>
      <c r="J33">
        <v>0</v>
      </c>
      <c r="K33">
        <f t="shared" si="18"/>
        <v>0.68466277240755546</v>
      </c>
      <c r="L33">
        <f t="shared" ref="L33" si="20">F33*-2</f>
        <v>0.56475466373981809</v>
      </c>
      <c r="M33">
        <f>G33*-2+1</f>
        <v>-0.46074836718465417</v>
      </c>
    </row>
    <row r="37" spans="2:14" x14ac:dyDescent="0.25">
      <c r="I37" s="2"/>
      <c r="J37">
        <v>1</v>
      </c>
      <c r="K37">
        <v>0</v>
      </c>
      <c r="L37">
        <v>0</v>
      </c>
      <c r="M37">
        <v>0</v>
      </c>
      <c r="N37">
        <v>0</v>
      </c>
    </row>
    <row r="38" spans="2:14" x14ac:dyDescent="0.25">
      <c r="I38" s="2"/>
      <c r="J38">
        <v>0</v>
      </c>
      <c r="K38">
        <v>-0.56799999999999995</v>
      </c>
      <c r="L38">
        <v>0.63700000000000001</v>
      </c>
      <c r="M38">
        <v>0.188</v>
      </c>
      <c r="N38">
        <v>-0.48599999999999999</v>
      </c>
    </row>
    <row r="39" spans="2:14" x14ac:dyDescent="0.25">
      <c r="I39" s="2"/>
      <c r="J39">
        <v>0</v>
      </c>
      <c r="K39">
        <v>0.05</v>
      </c>
      <c r="L39">
        <v>0.65900000000000003</v>
      </c>
      <c r="M39">
        <v>-0.27100000000000002</v>
      </c>
      <c r="N39">
        <v>0.7</v>
      </c>
    </row>
    <row r="40" spans="2:14" x14ac:dyDescent="0.25">
      <c r="I40" s="2"/>
      <c r="J40">
        <v>0</v>
      </c>
      <c r="K40">
        <v>-0.29599999999999999</v>
      </c>
      <c r="L40">
        <v>-0.14499999999999999</v>
      </c>
      <c r="M40">
        <v>0.81699999999999995</v>
      </c>
      <c r="N40">
        <v>0.47299999999999998</v>
      </c>
    </row>
    <row r="41" spans="2:14" x14ac:dyDescent="0.25">
      <c r="I41" s="2"/>
      <c r="J41">
        <v>0</v>
      </c>
      <c r="K41">
        <v>0.76600000000000001</v>
      </c>
      <c r="L41">
        <v>0.373</v>
      </c>
      <c r="M41">
        <v>0.47299999999999998</v>
      </c>
      <c r="N41">
        <v>-0.223</v>
      </c>
    </row>
    <row r="45" spans="2:14" x14ac:dyDescent="0.25">
      <c r="E45" t="s">
        <v>3</v>
      </c>
      <c r="L45" t="s">
        <v>29</v>
      </c>
    </row>
    <row r="46" spans="2:14" x14ac:dyDescent="0.25">
      <c r="E46" s="2"/>
      <c r="F46">
        <v>0.35399999999999998</v>
      </c>
      <c r="G46">
        <v>0.73399999999999999</v>
      </c>
      <c r="H46">
        <v>0.308</v>
      </c>
      <c r="I46">
        <v>0.48099999999999998</v>
      </c>
      <c r="J46">
        <v>9.6000000000000002E-2</v>
      </c>
      <c r="L46">
        <v>5.6568542494923815</v>
      </c>
      <c r="M46">
        <v>-0.70710678118654835</v>
      </c>
      <c r="N46">
        <v>1.2374368670764582</v>
      </c>
    </row>
    <row r="47" spans="2:14" x14ac:dyDescent="0.25">
      <c r="F47" s="2">
        <v>-0.17699999999999999</v>
      </c>
      <c r="G47">
        <v>-0.36699999999999999</v>
      </c>
      <c r="H47">
        <v>0.72099999999999997</v>
      </c>
      <c r="I47">
        <v>0.32</v>
      </c>
      <c r="J47">
        <v>-0.46</v>
      </c>
      <c r="L47">
        <v>0</v>
      </c>
      <c r="M47">
        <v>5.7879184513951127</v>
      </c>
      <c r="N47">
        <v>-1.2310125064534372</v>
      </c>
    </row>
    <row r="48" spans="2:14" x14ac:dyDescent="0.25">
      <c r="E48" s="2"/>
      <c r="F48">
        <v>0.17699999999999999</v>
      </c>
      <c r="G48">
        <v>-0.151</v>
      </c>
      <c r="H48">
        <v>0.57499999999999996</v>
      </c>
      <c r="I48">
        <v>-0.40300000000000002</v>
      </c>
      <c r="J48">
        <v>0.67400000000000004</v>
      </c>
      <c r="L48">
        <v>0</v>
      </c>
      <c r="M48">
        <v>0</v>
      </c>
      <c r="N48">
        <v>7.9970843567487293</v>
      </c>
    </row>
    <row r="49" spans="5:14" x14ac:dyDescent="0.25">
      <c r="E49" s="2"/>
      <c r="F49">
        <v>0.17699999999999999</v>
      </c>
      <c r="G49">
        <v>-0.497</v>
      </c>
      <c r="H49">
        <v>-0.22900000000000001</v>
      </c>
      <c r="I49">
        <v>0.68500000000000005</v>
      </c>
      <c r="J49">
        <v>0.44700000000000001</v>
      </c>
      <c r="L49">
        <v>0</v>
      </c>
      <c r="M49">
        <v>0</v>
      </c>
      <c r="N49">
        <v>0</v>
      </c>
    </row>
    <row r="50" spans="5:14" x14ac:dyDescent="0.25">
      <c r="E50" s="2"/>
      <c r="F50">
        <v>0.88400000000000001</v>
      </c>
      <c r="G50">
        <v>-0.23799999999999999</v>
      </c>
      <c r="H50">
        <v>-4.8000000000000001E-2</v>
      </c>
      <c r="I50">
        <v>-0.185</v>
      </c>
      <c r="J50">
        <v>-0.35399999999999998</v>
      </c>
      <c r="L50">
        <v>0</v>
      </c>
      <c r="M50">
        <v>0</v>
      </c>
      <c r="N50">
        <v>0</v>
      </c>
    </row>
    <row r="52" spans="5:14" x14ac:dyDescent="0.25">
      <c r="E52" t="s">
        <v>28</v>
      </c>
    </row>
    <row r="53" spans="5:14" x14ac:dyDescent="0.25">
      <c r="F53">
        <v>0.35399999999999998</v>
      </c>
      <c r="G53">
        <v>-0.17699999999999999</v>
      </c>
      <c r="H53">
        <v>0.17699999999999999</v>
      </c>
      <c r="I53">
        <v>0.17699999999999999</v>
      </c>
      <c r="J53">
        <v>0.88400000000000001</v>
      </c>
    </row>
    <row r="54" spans="5:14" x14ac:dyDescent="0.25">
      <c r="F54">
        <v>0.73399999999999999</v>
      </c>
      <c r="G54">
        <v>-0.36699999999999999</v>
      </c>
      <c r="H54">
        <v>-0.151</v>
      </c>
      <c r="I54">
        <v>-0.497</v>
      </c>
      <c r="J54">
        <v>-0.23799999999999999</v>
      </c>
    </row>
    <row r="55" spans="5:14" x14ac:dyDescent="0.25">
      <c r="F55">
        <v>0.308</v>
      </c>
      <c r="G55">
        <v>0.72099999999999997</v>
      </c>
      <c r="H55">
        <v>0.57499999999999996</v>
      </c>
      <c r="I55">
        <v>-0.22900000000000001</v>
      </c>
      <c r="J55">
        <v>-4.8000000000000001E-2</v>
      </c>
    </row>
    <row r="56" spans="5:14" x14ac:dyDescent="0.25">
      <c r="F56">
        <v>0.48099999999999998</v>
      </c>
      <c r="G56">
        <v>0.32</v>
      </c>
      <c r="H56">
        <v>-0.40300000000000002</v>
      </c>
      <c r="I56">
        <v>0.68500000000000005</v>
      </c>
      <c r="J56">
        <v>-0.185</v>
      </c>
    </row>
    <row r="57" spans="5:14" x14ac:dyDescent="0.25">
      <c r="F57">
        <v>9.6000000000000002E-2</v>
      </c>
      <c r="G57">
        <v>-0.46</v>
      </c>
      <c r="H57">
        <v>0.67400000000000004</v>
      </c>
      <c r="I57">
        <v>0.44700000000000001</v>
      </c>
      <c r="J57">
        <v>-0.35399999999999998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topLeftCell="A49" workbookViewId="0">
      <selection activeCell="J69" sqref="J69:J71"/>
    </sheetView>
  </sheetViews>
  <sheetFormatPr defaultRowHeight="15" x14ac:dyDescent="0.25"/>
  <cols>
    <col min="2" max="2" width="11.28515625" customWidth="1"/>
  </cols>
  <sheetData>
    <row r="1" spans="1:25" x14ac:dyDescent="0.25">
      <c r="A1" s="3" t="s">
        <v>30</v>
      </c>
      <c r="B1" t="s">
        <v>32</v>
      </c>
      <c r="C1" t="s">
        <v>33</v>
      </c>
      <c r="D1" t="s">
        <v>34</v>
      </c>
      <c r="G1" t="s">
        <v>31</v>
      </c>
      <c r="L1">
        <v>1</v>
      </c>
      <c r="M1">
        <v>7</v>
      </c>
      <c r="N1">
        <v>1</v>
      </c>
    </row>
    <row r="2" spans="1:25" x14ac:dyDescent="0.25">
      <c r="A2">
        <v>1</v>
      </c>
      <c r="B2">
        <v>0.1</v>
      </c>
      <c r="C2">
        <v>0.05</v>
      </c>
      <c r="D2">
        <v>0.1</v>
      </c>
      <c r="G2">
        <v>7.7499999999999999E-2</v>
      </c>
      <c r="L2">
        <v>5</v>
      </c>
      <c r="M2">
        <v>2</v>
      </c>
      <c r="N2">
        <v>14</v>
      </c>
    </row>
    <row r="3" spans="1:25" x14ac:dyDescent="0.25">
      <c r="A3">
        <v>2</v>
      </c>
      <c r="B3">
        <v>0.1</v>
      </c>
      <c r="C3">
        <v>0.05</v>
      </c>
      <c r="D3">
        <v>0.2</v>
      </c>
      <c r="G3">
        <v>0.1125</v>
      </c>
      <c r="L3">
        <v>3</v>
      </c>
      <c r="M3">
        <v>8</v>
      </c>
      <c r="N3">
        <v>-5</v>
      </c>
    </row>
    <row r="4" spans="1:25" x14ac:dyDescent="0.25">
      <c r="A4">
        <v>3</v>
      </c>
      <c r="B4">
        <v>0.2</v>
      </c>
      <c r="C4">
        <v>0.05</v>
      </c>
      <c r="D4">
        <v>0.5</v>
      </c>
      <c r="G4">
        <v>0.23749999999999999</v>
      </c>
    </row>
    <row r="5" spans="1:25" x14ac:dyDescent="0.25">
      <c r="A5">
        <v>4</v>
      </c>
      <c r="B5">
        <v>0.4</v>
      </c>
      <c r="C5">
        <v>0.05</v>
      </c>
      <c r="D5">
        <v>0.2</v>
      </c>
      <c r="G5">
        <v>0.17249999999999999</v>
      </c>
      <c r="L5">
        <f ca="1">RAND()</f>
        <v>0.577339031244814</v>
      </c>
      <c r="M5">
        <f t="shared" ref="M5:O18" ca="1" si="0">RAND()</f>
        <v>0.67205480213974345</v>
      </c>
      <c r="N5">
        <f t="shared" ca="1" si="0"/>
        <v>0.38505467283182437</v>
      </c>
      <c r="O5">
        <f t="shared" ca="1" si="0"/>
        <v>0.36765542469970947</v>
      </c>
      <c r="Q5">
        <v>0.90712259914928761</v>
      </c>
      <c r="R5">
        <v>0.34533261349823097</v>
      </c>
      <c r="S5">
        <v>0.60360730600313195</v>
      </c>
      <c r="T5">
        <v>0.2374132822229561</v>
      </c>
    </row>
    <row r="6" spans="1:25" x14ac:dyDescent="0.25">
      <c r="A6">
        <v>5</v>
      </c>
      <c r="B6">
        <v>0.7</v>
      </c>
      <c r="C6">
        <v>0.1</v>
      </c>
      <c r="D6">
        <v>0.1</v>
      </c>
      <c r="G6">
        <v>0.22</v>
      </c>
      <c r="L6">
        <f t="shared" ref="L6:L8" ca="1" si="1">RAND()</f>
        <v>2.9074213945646799E-2</v>
      </c>
      <c r="M6">
        <f t="shared" ca="1" si="0"/>
        <v>0.17930369624771947</v>
      </c>
      <c r="N6">
        <f t="shared" ca="1" si="0"/>
        <v>0.57429792850843364</v>
      </c>
      <c r="O6">
        <f t="shared" ca="1" si="0"/>
        <v>0.33220421622464169</v>
      </c>
      <c r="Q6">
        <v>0.62579863573358263</v>
      </c>
      <c r="R6">
        <v>0.48315590495973959</v>
      </c>
      <c r="S6">
        <v>0.90509521605021948</v>
      </c>
      <c r="T6">
        <v>0.15344304101345174</v>
      </c>
    </row>
    <row r="7" spans="1:25" x14ac:dyDescent="0.25">
      <c r="A7">
        <v>6</v>
      </c>
      <c r="B7">
        <v>0.8</v>
      </c>
      <c r="C7">
        <v>0.2</v>
      </c>
      <c r="D7">
        <v>0.05</v>
      </c>
      <c r="G7">
        <v>0.26750000000000002</v>
      </c>
      <c r="L7">
        <f t="shared" ca="1" si="1"/>
        <v>0.78703343560203975</v>
      </c>
      <c r="M7">
        <f t="shared" ca="1" si="0"/>
        <v>0.84889725512874337</v>
      </c>
      <c r="N7">
        <f t="shared" ca="1" si="0"/>
        <v>0.39308632956804135</v>
      </c>
      <c r="O7">
        <f t="shared" ca="1" si="0"/>
        <v>0.89937235491654599</v>
      </c>
      <c r="Q7">
        <v>0.34066000510061267</v>
      </c>
      <c r="R7">
        <v>0.13453821280626266</v>
      </c>
      <c r="S7">
        <v>6.3464050008916306E-2</v>
      </c>
      <c r="T7">
        <v>0.74535205235001933</v>
      </c>
    </row>
    <row r="8" spans="1:25" x14ac:dyDescent="0.25">
      <c r="A8">
        <v>7</v>
      </c>
      <c r="B8">
        <v>1</v>
      </c>
      <c r="C8">
        <v>0.3</v>
      </c>
      <c r="D8">
        <v>0.05</v>
      </c>
      <c r="G8">
        <v>0.35249999999999998</v>
      </c>
      <c r="L8">
        <f t="shared" ca="1" si="1"/>
        <v>0.98032928875218495</v>
      </c>
      <c r="M8">
        <f t="shared" ca="1" si="0"/>
        <v>0.75001558996140572</v>
      </c>
      <c r="N8">
        <f t="shared" ca="1" si="0"/>
        <v>0.71440342515668942</v>
      </c>
      <c r="O8">
        <f t="shared" ca="1" si="0"/>
        <v>0.41249181991275796</v>
      </c>
      <c r="Q8">
        <v>0.91933107546684134</v>
      </c>
      <c r="R8">
        <v>0.18547894347563321</v>
      </c>
      <c r="S8">
        <v>0.34809524294597327</v>
      </c>
      <c r="T8">
        <v>1.4382592885163969E-2</v>
      </c>
    </row>
    <row r="9" spans="1:25" x14ac:dyDescent="0.25">
      <c r="A9">
        <v>8</v>
      </c>
      <c r="B9">
        <v>0.9</v>
      </c>
      <c r="C9">
        <v>0.35</v>
      </c>
      <c r="D9">
        <v>0.05</v>
      </c>
      <c r="G9">
        <v>0.35499999999999998</v>
      </c>
    </row>
    <row r="10" spans="1:25" x14ac:dyDescent="0.25">
      <c r="A10">
        <v>9</v>
      </c>
      <c r="B10">
        <v>0.7</v>
      </c>
      <c r="C10">
        <v>0.5</v>
      </c>
      <c r="D10">
        <v>0.05</v>
      </c>
      <c r="G10">
        <v>0.38250000000000001</v>
      </c>
      <c r="L10">
        <f ca="1">RAND()</f>
        <v>8.7944986658954227E-2</v>
      </c>
      <c r="M10">
        <f t="shared" ca="1" si="0"/>
        <v>0.4532840265870125</v>
      </c>
      <c r="N10">
        <f t="shared" ca="1" si="0"/>
        <v>0.57586907643221563</v>
      </c>
      <c r="O10">
        <f t="shared" ca="1" si="0"/>
        <v>0.66177145814507032</v>
      </c>
      <c r="Q10">
        <v>0.9960832497844424</v>
      </c>
      <c r="R10">
        <v>0.64579690908901943</v>
      </c>
      <c r="S10">
        <v>0.21038583265604138</v>
      </c>
      <c r="T10">
        <v>0.85464135622491788</v>
      </c>
      <c r="V10" s="2">
        <v>1.181</v>
      </c>
      <c r="W10">
        <v>1.145</v>
      </c>
      <c r="X10">
        <v>0.51600000000000001</v>
      </c>
      <c r="Y10">
        <v>1.446</v>
      </c>
    </row>
    <row r="11" spans="1:25" x14ac:dyDescent="0.25">
      <c r="A11">
        <v>10</v>
      </c>
      <c r="B11">
        <v>0.4</v>
      </c>
      <c r="C11">
        <v>0.7</v>
      </c>
      <c r="D11">
        <v>0.05</v>
      </c>
      <c r="G11">
        <v>0.41249999999999998</v>
      </c>
      <c r="L11">
        <f t="shared" ref="L11:L13" ca="1" si="2">RAND()</f>
        <v>0.82019847790581102</v>
      </c>
      <c r="M11">
        <f t="shared" ca="1" si="0"/>
        <v>0.51100023758092572</v>
      </c>
      <c r="N11">
        <f t="shared" ca="1" si="0"/>
        <v>0.16116544137437838</v>
      </c>
      <c r="O11">
        <f t="shared" ca="1" si="0"/>
        <v>0.23260370964901655</v>
      </c>
      <c r="Q11">
        <v>0.24617599615655583</v>
      </c>
      <c r="R11">
        <v>0.64472590400686935</v>
      </c>
      <c r="S11">
        <v>0.5870472232618299</v>
      </c>
      <c r="T11">
        <v>0.5749557718500099</v>
      </c>
      <c r="V11" s="2">
        <v>0.90400000000000003</v>
      </c>
      <c r="W11">
        <v>1.095</v>
      </c>
      <c r="X11">
        <v>0.56499999999999995</v>
      </c>
      <c r="Y11">
        <v>1.4279999999999999</v>
      </c>
    </row>
    <row r="12" spans="1:25" x14ac:dyDescent="0.25">
      <c r="A12">
        <v>11</v>
      </c>
      <c r="B12">
        <v>0.2</v>
      </c>
      <c r="C12">
        <v>0.9</v>
      </c>
      <c r="D12">
        <v>0.05</v>
      </c>
      <c r="G12">
        <v>0.46250000000000002</v>
      </c>
      <c r="L12">
        <f t="shared" ca="1" si="2"/>
        <v>0.82103089500979476</v>
      </c>
      <c r="M12">
        <f t="shared" ca="1" si="0"/>
        <v>0.34697950818136314</v>
      </c>
      <c r="N12">
        <f t="shared" ca="1" si="0"/>
        <v>0.3114286688502943</v>
      </c>
      <c r="O12">
        <f t="shared" ca="1" si="0"/>
        <v>0.58220346683368762</v>
      </c>
      <c r="Q12">
        <v>7.3857640072500397E-2</v>
      </c>
      <c r="R12">
        <v>0.31479034960894958</v>
      </c>
      <c r="S12">
        <v>0.13710205144562215</v>
      </c>
      <c r="T12">
        <v>0.60179381274949939</v>
      </c>
      <c r="V12" s="2">
        <v>0.84</v>
      </c>
      <c r="W12">
        <v>0.78600000000000003</v>
      </c>
      <c r="X12">
        <v>0.28499999999999998</v>
      </c>
      <c r="Y12">
        <v>0.75</v>
      </c>
    </row>
    <row r="13" spans="1:25" x14ac:dyDescent="0.25">
      <c r="A13">
        <v>12</v>
      </c>
      <c r="B13">
        <v>0.1</v>
      </c>
      <c r="C13">
        <v>1</v>
      </c>
      <c r="D13">
        <v>0.05</v>
      </c>
      <c r="G13">
        <v>0.48749999999999999</v>
      </c>
      <c r="L13">
        <f t="shared" ca="1" si="2"/>
        <v>0.166221480038382</v>
      </c>
      <c r="M13">
        <f t="shared" ca="1" si="0"/>
        <v>0.53937250502744927</v>
      </c>
      <c r="N13">
        <f t="shared" ca="1" si="0"/>
        <v>0.17817180705967783</v>
      </c>
      <c r="O13">
        <f t="shared" ca="1" si="0"/>
        <v>0.17040915058734407</v>
      </c>
      <c r="Q13">
        <v>0.62143734528766403</v>
      </c>
      <c r="R13">
        <v>0.615671422575509</v>
      </c>
      <c r="S13">
        <v>0.16877080182441628</v>
      </c>
      <c r="T13">
        <v>0.46015633408800627</v>
      </c>
      <c r="V13" s="2">
        <v>0.996</v>
      </c>
      <c r="W13">
        <v>0.83199999999999996</v>
      </c>
      <c r="X13">
        <v>0.35199999999999998</v>
      </c>
      <c r="Y13">
        <v>1.1080000000000001</v>
      </c>
    </row>
    <row r="14" spans="1:25" x14ac:dyDescent="0.25">
      <c r="A14">
        <v>13</v>
      </c>
      <c r="B14">
        <v>0.1</v>
      </c>
      <c r="C14">
        <v>0.9</v>
      </c>
      <c r="D14">
        <v>0.05</v>
      </c>
      <c r="G14">
        <v>0.4425</v>
      </c>
    </row>
    <row r="15" spans="1:25" x14ac:dyDescent="0.25">
      <c r="A15">
        <v>14</v>
      </c>
      <c r="B15">
        <v>0.1</v>
      </c>
      <c r="C15">
        <v>0.7</v>
      </c>
      <c r="D15">
        <v>0.05</v>
      </c>
      <c r="G15">
        <v>0.35249999999999998</v>
      </c>
      <c r="L15">
        <f ca="1">RAND()</f>
        <v>0.23390363827169869</v>
      </c>
      <c r="M15">
        <f t="shared" ca="1" si="0"/>
        <v>9.157639274225271E-2</v>
      </c>
      <c r="N15">
        <f t="shared" ca="1" si="0"/>
        <v>0.84690132206483781</v>
      </c>
      <c r="O15">
        <f t="shared" ca="1" si="0"/>
        <v>0.38948821416058721</v>
      </c>
      <c r="Q15">
        <v>0.2243346032983643</v>
      </c>
      <c r="R15">
        <v>0.81838570083865136</v>
      </c>
      <c r="S15">
        <v>0.21662018848581199</v>
      </c>
      <c r="T15">
        <v>0.78828304709133845</v>
      </c>
      <c r="V15" s="2">
        <v>1.9139999999999999</v>
      </c>
      <c r="W15">
        <v>3.073</v>
      </c>
      <c r="X15">
        <v>1.948</v>
      </c>
      <c r="Y15">
        <v>1.954</v>
      </c>
    </row>
    <row r="16" spans="1:25" x14ac:dyDescent="0.25">
      <c r="A16">
        <v>15</v>
      </c>
      <c r="B16">
        <v>0.05</v>
      </c>
      <c r="C16">
        <v>0.5</v>
      </c>
      <c r="D16">
        <v>0.1</v>
      </c>
      <c r="G16">
        <v>0.27</v>
      </c>
      <c r="L16">
        <f t="shared" ref="L16:L18" ca="1" si="3">RAND()</f>
        <v>0.20197094420036332</v>
      </c>
      <c r="M16">
        <f t="shared" ca="1" si="0"/>
        <v>0.32680807822390456</v>
      </c>
      <c r="N16">
        <f t="shared" ca="1" si="0"/>
        <v>0.41856372482121396</v>
      </c>
      <c r="O16">
        <f t="shared" ca="1" si="0"/>
        <v>0.17816266801127978</v>
      </c>
      <c r="Q16">
        <v>0.29390194526156732</v>
      </c>
      <c r="R16">
        <v>0.65820006355923832</v>
      </c>
      <c r="S16">
        <v>0.99379358374814197</v>
      </c>
      <c r="T16">
        <v>0.53340018864102612</v>
      </c>
      <c r="V16" s="2">
        <v>1.873</v>
      </c>
      <c r="W16">
        <v>2.847</v>
      </c>
      <c r="X16">
        <v>1.8819999999999999</v>
      </c>
      <c r="Y16">
        <v>1.7430000000000001</v>
      </c>
    </row>
    <row r="17" spans="1:30" x14ac:dyDescent="0.25">
      <c r="A17">
        <v>16</v>
      </c>
      <c r="B17">
        <v>0.05</v>
      </c>
      <c r="C17">
        <v>0.2</v>
      </c>
      <c r="D17">
        <v>0.4</v>
      </c>
      <c r="G17">
        <v>0.24</v>
      </c>
      <c r="L17">
        <f t="shared" ca="1" si="3"/>
        <v>3.4189553106954151E-2</v>
      </c>
      <c r="M17">
        <f t="shared" ca="1" si="0"/>
        <v>0.4382385403628265</v>
      </c>
      <c r="N17">
        <f t="shared" ca="1" si="0"/>
        <v>0.94213148043704364</v>
      </c>
      <c r="O17">
        <f t="shared" ca="1" si="0"/>
        <v>0.13016255721026482</v>
      </c>
      <c r="Q17">
        <v>0.93484150565654145</v>
      </c>
      <c r="R17">
        <v>0.895224129505931</v>
      </c>
      <c r="S17">
        <v>0.92046399804391377</v>
      </c>
      <c r="T17">
        <v>0.72125328278398282</v>
      </c>
      <c r="V17" s="2">
        <v>1.117</v>
      </c>
      <c r="W17">
        <v>1.9219999999999999</v>
      </c>
      <c r="X17">
        <v>1.2669999999999999</v>
      </c>
      <c r="Y17">
        <v>1.3080000000000001</v>
      </c>
    </row>
    <row r="18" spans="1:30" x14ac:dyDescent="0.25">
      <c r="A18">
        <v>17</v>
      </c>
      <c r="B18">
        <v>0.05</v>
      </c>
      <c r="C18">
        <v>0.1</v>
      </c>
      <c r="D18">
        <v>0.7</v>
      </c>
      <c r="G18">
        <v>0.3</v>
      </c>
      <c r="L18">
        <f t="shared" ca="1" si="3"/>
        <v>0.31317262966082271</v>
      </c>
      <c r="M18">
        <f t="shared" ca="1" si="0"/>
        <v>0.63060181712541197</v>
      </c>
      <c r="N18">
        <f t="shared" ca="1" si="0"/>
        <v>0.15120693275346575</v>
      </c>
      <c r="O18">
        <f t="shared" ca="1" si="0"/>
        <v>0.31231176468391619</v>
      </c>
      <c r="Q18">
        <v>0.5743185883272921</v>
      </c>
      <c r="R18">
        <v>0.61638003420298637</v>
      </c>
      <c r="S18">
        <v>5.4841557677922093E-2</v>
      </c>
      <c r="T18">
        <v>2.74563702309647E-2</v>
      </c>
      <c r="V18" s="2">
        <v>1.4330000000000001</v>
      </c>
      <c r="W18">
        <v>2.3610000000000002</v>
      </c>
      <c r="X18">
        <v>1.427</v>
      </c>
      <c r="Y18">
        <v>1.5129999999999999</v>
      </c>
    </row>
    <row r="19" spans="1:30" x14ac:dyDescent="0.25">
      <c r="A19">
        <v>18</v>
      </c>
      <c r="B19">
        <v>0.05</v>
      </c>
      <c r="C19">
        <v>0.05</v>
      </c>
      <c r="D19">
        <v>0.4</v>
      </c>
      <c r="G19">
        <v>0.17249999999999999</v>
      </c>
    </row>
    <row r="20" spans="1:30" x14ac:dyDescent="0.25">
      <c r="A20">
        <v>19</v>
      </c>
      <c r="B20">
        <v>0.05</v>
      </c>
      <c r="C20">
        <v>0.05</v>
      </c>
      <c r="D20">
        <v>0.2</v>
      </c>
      <c r="G20">
        <v>0.10249999999999999</v>
      </c>
      <c r="V20">
        <v>1.9139999999999999</v>
      </c>
      <c r="W20">
        <v>1.873</v>
      </c>
      <c r="X20">
        <v>1.117</v>
      </c>
      <c r="Y20">
        <v>1.4330000000000001</v>
      </c>
    </row>
    <row r="21" spans="1:30" x14ac:dyDescent="0.25">
      <c r="A21">
        <v>20</v>
      </c>
      <c r="B21">
        <v>0.05</v>
      </c>
      <c r="C21">
        <v>0.05</v>
      </c>
      <c r="D21">
        <v>0.1</v>
      </c>
      <c r="G21">
        <v>6.7500000000000004E-2</v>
      </c>
      <c r="V21">
        <v>3.073</v>
      </c>
      <c r="W21">
        <v>2.847</v>
      </c>
      <c r="X21">
        <v>1.9219999999999999</v>
      </c>
      <c r="Y21">
        <v>2.3610000000000002</v>
      </c>
    </row>
    <row r="22" spans="1:30" x14ac:dyDescent="0.25">
      <c r="V22">
        <v>1.948</v>
      </c>
      <c r="W22">
        <v>1.8819999999999999</v>
      </c>
      <c r="X22">
        <v>1.2669999999999999</v>
      </c>
      <c r="Y22">
        <v>1.427</v>
      </c>
    </row>
    <row r="23" spans="1:30" x14ac:dyDescent="0.25">
      <c r="V23">
        <v>1.954</v>
      </c>
      <c r="W23">
        <v>1.7430000000000001</v>
      </c>
      <c r="X23">
        <v>1.3080000000000001</v>
      </c>
      <c r="Y23">
        <v>1.5129999999999999</v>
      </c>
    </row>
    <row r="26" spans="1:30" x14ac:dyDescent="0.25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>
        <v>19</v>
      </c>
      <c r="T26">
        <v>20</v>
      </c>
      <c r="V26">
        <v>0.90712259914928761</v>
      </c>
      <c r="W26">
        <v>0.62579863573358263</v>
      </c>
      <c r="X26">
        <v>0.34066000510061267</v>
      </c>
      <c r="Y26">
        <v>0.91933107546684134</v>
      </c>
    </row>
    <row r="27" spans="1:30" x14ac:dyDescent="0.25">
      <c r="A27">
        <v>0.1</v>
      </c>
      <c r="B27">
        <v>0.1</v>
      </c>
      <c r="C27">
        <v>0.2</v>
      </c>
      <c r="D27">
        <v>0.4</v>
      </c>
      <c r="E27">
        <v>0.7</v>
      </c>
      <c r="F27">
        <v>0.8</v>
      </c>
      <c r="G27">
        <v>1</v>
      </c>
      <c r="H27">
        <v>0.9</v>
      </c>
      <c r="I27">
        <v>0.7</v>
      </c>
      <c r="J27">
        <v>0.4</v>
      </c>
      <c r="K27">
        <v>0.2</v>
      </c>
      <c r="L27">
        <v>0.1</v>
      </c>
      <c r="M27">
        <v>0.1</v>
      </c>
      <c r="N27">
        <v>0.1</v>
      </c>
      <c r="O27">
        <v>0.05</v>
      </c>
      <c r="P27">
        <v>0.05</v>
      </c>
      <c r="Q27">
        <v>0.05</v>
      </c>
      <c r="R27">
        <v>0.05</v>
      </c>
      <c r="S27">
        <v>0.05</v>
      </c>
      <c r="T27">
        <v>0.05</v>
      </c>
      <c r="V27">
        <v>0.34533261349823097</v>
      </c>
      <c r="W27">
        <v>0.48315590495973959</v>
      </c>
      <c r="X27">
        <v>0.13453821280626266</v>
      </c>
      <c r="Y27">
        <v>0.18547894347563321</v>
      </c>
    </row>
    <row r="28" spans="1:30" x14ac:dyDescent="0.25">
      <c r="A28">
        <v>0.05</v>
      </c>
      <c r="B28">
        <v>0.05</v>
      </c>
      <c r="C28">
        <v>0.05</v>
      </c>
      <c r="D28">
        <v>0.05</v>
      </c>
      <c r="E28">
        <v>0.1</v>
      </c>
      <c r="F28">
        <v>0.2</v>
      </c>
      <c r="G28">
        <v>0.3</v>
      </c>
      <c r="H28">
        <v>0.35</v>
      </c>
      <c r="I28">
        <v>0.5</v>
      </c>
      <c r="J28">
        <v>0.7</v>
      </c>
      <c r="K28">
        <v>0.9</v>
      </c>
      <c r="L28">
        <v>1</v>
      </c>
      <c r="M28">
        <v>0.9</v>
      </c>
      <c r="N28">
        <v>0.7</v>
      </c>
      <c r="O28">
        <v>0.5</v>
      </c>
      <c r="P28">
        <v>0.2</v>
      </c>
      <c r="Q28">
        <v>0.1</v>
      </c>
      <c r="R28">
        <v>0.05</v>
      </c>
      <c r="S28">
        <v>0.05</v>
      </c>
      <c r="T28">
        <v>0.05</v>
      </c>
      <c r="V28">
        <v>0.60360730600313195</v>
      </c>
      <c r="W28">
        <v>0.90509521605021948</v>
      </c>
      <c r="X28">
        <v>6.3464050008916306E-2</v>
      </c>
      <c r="Y28">
        <v>0.34809524294597327</v>
      </c>
    </row>
    <row r="29" spans="1:30" x14ac:dyDescent="0.25">
      <c r="A29">
        <v>0.1</v>
      </c>
      <c r="B29">
        <v>0.2</v>
      </c>
      <c r="C29">
        <v>0.5</v>
      </c>
      <c r="D29">
        <v>0.2</v>
      </c>
      <c r="E29">
        <v>0.1</v>
      </c>
      <c r="F29">
        <v>0.05</v>
      </c>
      <c r="G29">
        <v>0.05</v>
      </c>
      <c r="H29">
        <v>0.05</v>
      </c>
      <c r="I29">
        <v>0.05</v>
      </c>
      <c r="J29">
        <v>0.05</v>
      </c>
      <c r="K29">
        <v>0.05</v>
      </c>
      <c r="L29">
        <v>0.05</v>
      </c>
      <c r="M29">
        <v>0.05</v>
      </c>
      <c r="N29">
        <v>0.05</v>
      </c>
      <c r="O29">
        <v>0.1</v>
      </c>
      <c r="P29">
        <v>0.4</v>
      </c>
      <c r="Q29">
        <v>0.7</v>
      </c>
      <c r="R29">
        <v>0.4</v>
      </c>
      <c r="S29">
        <v>0.2</v>
      </c>
      <c r="T29">
        <v>0.1</v>
      </c>
      <c r="V29">
        <v>0.2374132822229561</v>
      </c>
      <c r="W29">
        <v>0.15344304101345174</v>
      </c>
      <c r="X29">
        <v>0.74535205235001933</v>
      </c>
      <c r="Y29">
        <v>1.4382592885163969E-2</v>
      </c>
    </row>
    <row r="31" spans="1:30" x14ac:dyDescent="0.25">
      <c r="V31">
        <v>0.9960832497844424</v>
      </c>
      <c r="W31">
        <v>0.24617599615655583</v>
      </c>
      <c r="X31">
        <v>7.3857640072500397E-2</v>
      </c>
      <c r="Y31">
        <v>0.62143734528766403</v>
      </c>
      <c r="AA31" s="2">
        <v>1.101</v>
      </c>
      <c r="AB31">
        <v>1.1240000000000001</v>
      </c>
      <c r="AC31">
        <v>0.58299999999999996</v>
      </c>
      <c r="AD31">
        <v>0.74199999999999999</v>
      </c>
    </row>
    <row r="32" spans="1:30" x14ac:dyDescent="0.25">
      <c r="V32">
        <v>0.64579690908901943</v>
      </c>
      <c r="W32">
        <v>0.64472590400686935</v>
      </c>
      <c r="X32">
        <v>0.31479034960894958</v>
      </c>
      <c r="Y32">
        <v>0.615671422575509</v>
      </c>
      <c r="AA32" s="2">
        <v>1.9550000000000001</v>
      </c>
      <c r="AB32">
        <v>1.506</v>
      </c>
      <c r="AC32">
        <v>0.76100000000000001</v>
      </c>
      <c r="AD32">
        <v>1.349</v>
      </c>
    </row>
    <row r="33" spans="1:30" x14ac:dyDescent="0.25">
      <c r="V33">
        <v>0.21038583265604138</v>
      </c>
      <c r="W33">
        <v>0.5870472232618299</v>
      </c>
      <c r="X33">
        <v>0.13710205144562215</v>
      </c>
      <c r="Y33">
        <v>0.16877080182441628</v>
      </c>
      <c r="AA33" s="2">
        <v>1.0980000000000001</v>
      </c>
      <c r="AB33">
        <v>1.266</v>
      </c>
      <c r="AC33">
        <v>0.48799999999999999</v>
      </c>
      <c r="AD33">
        <v>0.92700000000000005</v>
      </c>
    </row>
    <row r="34" spans="1:30" x14ac:dyDescent="0.25">
      <c r="K34" s="2">
        <v>1.915</v>
      </c>
      <c r="L34">
        <v>1.8740000000000001</v>
      </c>
      <c r="M34">
        <v>1.1160000000000001</v>
      </c>
      <c r="N34">
        <v>1.4339999999999999</v>
      </c>
      <c r="V34">
        <v>0.85464135622491788</v>
      </c>
      <c r="W34">
        <v>0.5749557718500099</v>
      </c>
      <c r="X34">
        <v>0.60179381274949939</v>
      </c>
      <c r="Y34">
        <v>0.46015633408800627</v>
      </c>
      <c r="AA34" s="2">
        <v>1.3049999999999999</v>
      </c>
      <c r="AB34">
        <v>0.97699999999999998</v>
      </c>
      <c r="AC34">
        <v>0.34200000000000003</v>
      </c>
      <c r="AD34">
        <v>0.95299999999999996</v>
      </c>
    </row>
    <row r="35" spans="1:30" x14ac:dyDescent="0.25">
      <c r="K35" s="2">
        <v>3.073</v>
      </c>
      <c r="L35">
        <v>2.847</v>
      </c>
      <c r="M35">
        <v>1.9219999999999999</v>
      </c>
      <c r="N35">
        <v>2.3610000000000002</v>
      </c>
    </row>
    <row r="36" spans="1:30" x14ac:dyDescent="0.25">
      <c r="A36">
        <v>2</v>
      </c>
      <c r="B36">
        <v>0</v>
      </c>
      <c r="C36">
        <v>0</v>
      </c>
      <c r="D36">
        <v>0</v>
      </c>
      <c r="E36">
        <v>0</v>
      </c>
      <c r="K36" s="2">
        <v>1.948</v>
      </c>
      <c r="L36">
        <v>1.883</v>
      </c>
      <c r="M36">
        <v>1.266</v>
      </c>
      <c r="N36">
        <v>1.427</v>
      </c>
      <c r="V36">
        <v>0.2243346032983643</v>
      </c>
      <c r="W36">
        <v>0.29390194526156732</v>
      </c>
      <c r="X36">
        <v>0.93484150565654145</v>
      </c>
      <c r="Y36">
        <v>0.5743185883272921</v>
      </c>
    </row>
    <row r="37" spans="1:30" x14ac:dyDescent="0.25">
      <c r="A37">
        <v>0</v>
      </c>
      <c r="B37">
        <v>3</v>
      </c>
      <c r="C37">
        <v>0</v>
      </c>
      <c r="D37">
        <v>0</v>
      </c>
      <c r="E37">
        <v>0</v>
      </c>
      <c r="K37" s="2">
        <v>1.954</v>
      </c>
      <c r="L37">
        <v>1.744</v>
      </c>
      <c r="M37">
        <v>1.3080000000000001</v>
      </c>
      <c r="N37">
        <v>1.514</v>
      </c>
      <c r="V37">
        <v>0.81838570083865136</v>
      </c>
      <c r="W37">
        <v>0.65820006355923832</v>
      </c>
      <c r="X37">
        <v>0.895224129505931</v>
      </c>
      <c r="Y37">
        <v>0.61638003420298637</v>
      </c>
    </row>
    <row r="38" spans="1:30" x14ac:dyDescent="0.25">
      <c r="A38">
        <v>0</v>
      </c>
      <c r="B38">
        <v>0</v>
      </c>
      <c r="C38">
        <v>4</v>
      </c>
      <c r="D38">
        <v>0</v>
      </c>
      <c r="E38">
        <v>0</v>
      </c>
      <c r="V38">
        <v>0.21662018848581199</v>
      </c>
      <c r="W38">
        <v>0.99379358374814197</v>
      </c>
      <c r="X38">
        <v>0.92046399804391377</v>
      </c>
      <c r="Y38">
        <v>5.4841557677922093E-2</v>
      </c>
    </row>
    <row r="39" spans="1:30" x14ac:dyDescent="0.25">
      <c r="A39">
        <v>0</v>
      </c>
      <c r="B39">
        <v>0</v>
      </c>
      <c r="C39">
        <v>0</v>
      </c>
      <c r="D39">
        <v>5</v>
      </c>
      <c r="E39">
        <v>0</v>
      </c>
      <c r="V39">
        <v>0.78828304709133845</v>
      </c>
      <c r="W39">
        <v>0.53340018864102612</v>
      </c>
      <c r="X39">
        <v>0.72125328278398282</v>
      </c>
      <c r="Y39">
        <v>2.74563702309647E-2</v>
      </c>
    </row>
    <row r="40" spans="1:30" x14ac:dyDescent="0.25">
      <c r="A40">
        <v>0</v>
      </c>
      <c r="B40">
        <v>0</v>
      </c>
      <c r="C40">
        <v>0</v>
      </c>
      <c r="D40">
        <v>0</v>
      </c>
      <c r="E40">
        <v>6</v>
      </c>
    </row>
    <row r="44" spans="1:30" x14ac:dyDescent="0.25">
      <c r="A44" t="s">
        <v>21</v>
      </c>
    </row>
    <row r="45" spans="1:30" x14ac:dyDescent="0.25">
      <c r="A45">
        <v>25</v>
      </c>
      <c r="C45">
        <f>A45*A36</f>
        <v>50</v>
      </c>
    </row>
    <row r="46" spans="1:30" x14ac:dyDescent="0.25">
      <c r="A46">
        <v>13.2</v>
      </c>
      <c r="C46">
        <f>A46*B37</f>
        <v>39.599999999999994</v>
      </c>
    </row>
    <row r="47" spans="1:30" x14ac:dyDescent="0.25">
      <c r="A47">
        <v>6.5</v>
      </c>
      <c r="C47">
        <f>A47*C38</f>
        <v>26</v>
      </c>
    </row>
    <row r="48" spans="1:30" x14ac:dyDescent="0.25">
      <c r="A48">
        <v>1</v>
      </c>
      <c r="C48">
        <f>A48*D39</f>
        <v>5</v>
      </c>
    </row>
    <row r="49" spans="1:21" x14ac:dyDescent="0.25">
      <c r="A49">
        <v>-2.2999999999999998</v>
      </c>
      <c r="C49">
        <f>A49*E40</f>
        <v>-13.799999999999999</v>
      </c>
    </row>
    <row r="53" spans="1:21" x14ac:dyDescent="0.25">
      <c r="E53" t="s">
        <v>53</v>
      </c>
      <c r="J53" t="s">
        <v>54</v>
      </c>
    </row>
    <row r="54" spans="1:21" x14ac:dyDescent="0.25">
      <c r="E54">
        <v>21</v>
      </c>
      <c r="F54">
        <v>32.979999999999997</v>
      </c>
      <c r="G54">
        <v>70.81</v>
      </c>
      <c r="J54">
        <v>12.706</v>
      </c>
    </row>
    <row r="55" spans="1:21" x14ac:dyDescent="0.25">
      <c r="E55">
        <v>32.979999999999997</v>
      </c>
      <c r="F55">
        <v>70.81</v>
      </c>
      <c r="G55">
        <v>170.922</v>
      </c>
      <c r="J55">
        <v>19.957999999999998</v>
      </c>
    </row>
    <row r="56" spans="1:21" x14ac:dyDescent="0.25">
      <c r="E56">
        <v>70.81</v>
      </c>
      <c r="F56">
        <v>170.922</v>
      </c>
      <c r="G56">
        <v>439.96</v>
      </c>
      <c r="J56">
        <v>37.237900000000003</v>
      </c>
    </row>
    <row r="60" spans="1:21" x14ac:dyDescent="0.25">
      <c r="B60">
        <v>0.1</v>
      </c>
      <c r="C60">
        <v>0.1</v>
      </c>
      <c r="D60">
        <v>0.2</v>
      </c>
      <c r="E60">
        <v>0.4</v>
      </c>
      <c r="F60">
        <v>0.7</v>
      </c>
      <c r="G60">
        <v>0.8</v>
      </c>
      <c r="H60">
        <v>1</v>
      </c>
      <c r="I60">
        <v>0.9</v>
      </c>
      <c r="J60">
        <v>0.7</v>
      </c>
      <c r="K60">
        <v>0.4</v>
      </c>
      <c r="L60">
        <v>0.2</v>
      </c>
      <c r="M60">
        <v>0.1</v>
      </c>
      <c r="N60">
        <v>0.1</v>
      </c>
      <c r="O60">
        <v>0.1</v>
      </c>
      <c r="P60">
        <v>0.05</v>
      </c>
      <c r="Q60">
        <v>0.05</v>
      </c>
      <c r="R60">
        <v>0.05</v>
      </c>
      <c r="S60">
        <v>0.05</v>
      </c>
      <c r="T60">
        <v>0.05</v>
      </c>
      <c r="U60">
        <v>0.05</v>
      </c>
    </row>
    <row r="61" spans="1:21" x14ac:dyDescent="0.25">
      <c r="B61">
        <v>0.05</v>
      </c>
      <c r="C61">
        <v>0.05</v>
      </c>
      <c r="D61">
        <v>0.05</v>
      </c>
      <c r="E61">
        <v>0.05</v>
      </c>
      <c r="F61">
        <v>0.1</v>
      </c>
      <c r="G61">
        <v>0.2</v>
      </c>
      <c r="H61">
        <v>0.3</v>
      </c>
      <c r="I61">
        <v>0.35</v>
      </c>
      <c r="J61">
        <v>0.5</v>
      </c>
      <c r="K61">
        <v>0.7</v>
      </c>
      <c r="L61">
        <v>0.9</v>
      </c>
      <c r="M61">
        <v>1</v>
      </c>
      <c r="N61">
        <v>0.9</v>
      </c>
      <c r="O61">
        <v>0.7</v>
      </c>
      <c r="P61">
        <v>0.5</v>
      </c>
      <c r="Q61">
        <v>0.2</v>
      </c>
      <c r="R61">
        <v>0.1</v>
      </c>
      <c r="S61">
        <v>0.05</v>
      </c>
      <c r="T61">
        <v>0.05</v>
      </c>
      <c r="U61">
        <v>0.05</v>
      </c>
    </row>
    <row r="62" spans="1:21" x14ac:dyDescent="0.25">
      <c r="B62">
        <v>0.1</v>
      </c>
      <c r="C62">
        <v>0.2</v>
      </c>
      <c r="D62">
        <v>0.5</v>
      </c>
      <c r="E62">
        <v>0.2</v>
      </c>
      <c r="F62">
        <v>0.1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0.1</v>
      </c>
      <c r="Q62">
        <v>0.4</v>
      </c>
      <c r="R62">
        <v>0.7</v>
      </c>
      <c r="S62">
        <v>0.4</v>
      </c>
      <c r="T62">
        <v>0.2</v>
      </c>
      <c r="U62">
        <v>0.1</v>
      </c>
    </row>
    <row r="68" spans="6:10" x14ac:dyDescent="0.25">
      <c r="F68" t="s">
        <v>53</v>
      </c>
      <c r="J68" t="s">
        <v>54</v>
      </c>
    </row>
    <row r="69" spans="6:10" x14ac:dyDescent="0.25">
      <c r="F69" s="2">
        <v>3.895</v>
      </c>
      <c r="G69">
        <v>2.0030000000000001</v>
      </c>
      <c r="H69">
        <v>0.59</v>
      </c>
      <c r="J69" s="2">
        <v>1.887</v>
      </c>
    </row>
    <row r="70" spans="6:10" x14ac:dyDescent="0.25">
      <c r="F70" s="2">
        <v>2.0030000000000001</v>
      </c>
      <c r="G70">
        <v>4.43</v>
      </c>
      <c r="H70">
        <v>0.57299999999999995</v>
      </c>
      <c r="J70" s="2">
        <v>2.5939999999999999</v>
      </c>
    </row>
    <row r="71" spans="6:10" x14ac:dyDescent="0.25">
      <c r="F71" s="2">
        <v>0.59</v>
      </c>
      <c r="G71">
        <v>0.57299999999999995</v>
      </c>
      <c r="H71">
        <v>1.2430000000000001</v>
      </c>
      <c r="J71" s="2">
        <v>0.81100000000000005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workbookViewId="0">
      <selection activeCell="G27" sqref="G27"/>
    </sheetView>
  </sheetViews>
  <sheetFormatPr defaultRowHeight="15" x14ac:dyDescent="0.25"/>
  <sheetData>
    <row r="1" spans="1:22" x14ac:dyDescent="0.25">
      <c r="A1" t="s">
        <v>35</v>
      </c>
      <c r="B1" t="s">
        <v>38</v>
      </c>
    </row>
    <row r="2" spans="1:22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J2" t="s">
        <v>44</v>
      </c>
    </row>
    <row r="3" spans="1:22" x14ac:dyDescent="0.25">
      <c r="A3">
        <v>0.1</v>
      </c>
      <c r="B3">
        <v>0.1</v>
      </c>
      <c r="C3">
        <v>0.2</v>
      </c>
      <c r="D3">
        <v>0.4</v>
      </c>
      <c r="E3">
        <v>0.7</v>
      </c>
      <c r="F3">
        <v>0.8</v>
      </c>
      <c r="J3">
        <v>2</v>
      </c>
      <c r="K3">
        <v>10</v>
      </c>
      <c r="L3">
        <v>18</v>
      </c>
      <c r="M3">
        <v>16</v>
      </c>
      <c r="N3">
        <v>15</v>
      </c>
      <c r="O3">
        <v>42</v>
      </c>
    </row>
    <row r="4" spans="1:22" x14ac:dyDescent="0.25">
      <c r="A4">
        <v>0.05</v>
      </c>
      <c r="B4">
        <v>0.05</v>
      </c>
      <c r="C4">
        <v>0.05</v>
      </c>
      <c r="D4">
        <v>0.05</v>
      </c>
      <c r="E4">
        <v>0.1</v>
      </c>
      <c r="F4">
        <v>0.2</v>
      </c>
      <c r="J4">
        <v>0.2</v>
      </c>
      <c r="K4">
        <v>0.5</v>
      </c>
      <c r="L4">
        <v>1.2</v>
      </c>
      <c r="M4">
        <v>1.6</v>
      </c>
      <c r="N4">
        <v>2.1</v>
      </c>
      <c r="O4">
        <v>5.6</v>
      </c>
    </row>
    <row r="5" spans="1:22" x14ac:dyDescent="0.25">
      <c r="A5">
        <v>0.1</v>
      </c>
      <c r="B5">
        <v>0.2</v>
      </c>
      <c r="C5">
        <v>0.5</v>
      </c>
      <c r="D5">
        <v>0.2</v>
      </c>
      <c r="E5">
        <v>0.1</v>
      </c>
      <c r="F5">
        <v>0.05</v>
      </c>
      <c r="J5">
        <v>0.1</v>
      </c>
      <c r="K5">
        <v>0.25</v>
      </c>
      <c r="L5">
        <v>0.3</v>
      </c>
      <c r="M5">
        <v>0.2</v>
      </c>
      <c r="N5">
        <v>0.3</v>
      </c>
      <c r="O5">
        <v>1.4</v>
      </c>
    </row>
    <row r="6" spans="1:22" x14ac:dyDescent="0.25">
      <c r="J6">
        <v>0.2</v>
      </c>
      <c r="K6">
        <v>1</v>
      </c>
      <c r="L6">
        <v>3</v>
      </c>
      <c r="M6">
        <v>0.8</v>
      </c>
      <c r="N6">
        <v>0.3</v>
      </c>
      <c r="O6">
        <v>0.35</v>
      </c>
    </row>
    <row r="7" spans="1:22" x14ac:dyDescent="0.25">
      <c r="A7" t="s">
        <v>20</v>
      </c>
      <c r="B7" t="s">
        <v>39</v>
      </c>
    </row>
    <row r="8" spans="1:22" x14ac:dyDescent="0.25">
      <c r="A8">
        <v>1</v>
      </c>
      <c r="B8">
        <v>0.1</v>
      </c>
      <c r="C8">
        <v>0.05</v>
      </c>
      <c r="D8">
        <v>0.1</v>
      </c>
      <c r="J8" t="s">
        <v>45</v>
      </c>
    </row>
    <row r="9" spans="1:22" x14ac:dyDescent="0.25">
      <c r="A9">
        <v>2</v>
      </c>
      <c r="B9">
        <v>0.1</v>
      </c>
      <c r="C9">
        <v>0.05</v>
      </c>
      <c r="D9">
        <v>0.2</v>
      </c>
      <c r="J9" s="2">
        <v>559.6</v>
      </c>
    </row>
    <row r="10" spans="1:22" x14ac:dyDescent="0.25">
      <c r="A10">
        <v>3</v>
      </c>
      <c r="B10">
        <v>0.2</v>
      </c>
      <c r="C10">
        <v>0.05</v>
      </c>
      <c r="D10">
        <v>0.5</v>
      </c>
      <c r="G10">
        <f>3*-5.2</f>
        <v>-15.600000000000001</v>
      </c>
      <c r="J10" s="2">
        <v>40.28</v>
      </c>
    </row>
    <row r="11" spans="1:22" x14ac:dyDescent="0.25">
      <c r="A11">
        <v>4</v>
      </c>
      <c r="B11">
        <v>0.4</v>
      </c>
      <c r="C11">
        <v>0.05</v>
      </c>
      <c r="D11">
        <v>0.2</v>
      </c>
      <c r="G11">
        <f>5*5.1</f>
        <v>25.5</v>
      </c>
      <c r="J11" s="2">
        <v>12.02</v>
      </c>
    </row>
    <row r="12" spans="1:22" x14ac:dyDescent="0.25">
      <c r="A12">
        <v>5</v>
      </c>
      <c r="B12">
        <v>0.7</v>
      </c>
      <c r="C12">
        <v>0.1</v>
      </c>
      <c r="D12">
        <v>0.1</v>
      </c>
      <c r="G12">
        <f>13^2</f>
        <v>169</v>
      </c>
      <c r="J12" s="2">
        <v>71.930000000000007</v>
      </c>
    </row>
    <row r="13" spans="1:22" x14ac:dyDescent="0.25">
      <c r="A13">
        <v>6</v>
      </c>
      <c r="B13">
        <v>0.8</v>
      </c>
      <c r="C13">
        <v>0.2</v>
      </c>
      <c r="D13">
        <v>0.05</v>
      </c>
    </row>
    <row r="14" spans="1:22" x14ac:dyDescent="0.25">
      <c r="J14" t="s">
        <v>46</v>
      </c>
    </row>
    <row r="15" spans="1:22" x14ac:dyDescent="0.25">
      <c r="J15">
        <f>J9-A34</f>
        <v>509.6</v>
      </c>
      <c r="S15" t="s">
        <v>52</v>
      </c>
    </row>
    <row r="16" spans="1:22" x14ac:dyDescent="0.25">
      <c r="A16" t="s">
        <v>36</v>
      </c>
      <c r="B16" t="s">
        <v>40</v>
      </c>
      <c r="J16">
        <f t="shared" ref="J16:J18" si="0">J10-A35</f>
        <v>140.28</v>
      </c>
      <c r="R16">
        <v>21</v>
      </c>
      <c r="T16">
        <v>2</v>
      </c>
      <c r="V16">
        <f>R16*T16</f>
        <v>42</v>
      </c>
    </row>
    <row r="17" spans="1:22" x14ac:dyDescent="0.2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J17">
        <f t="shared" si="0"/>
        <v>-62.980000000000004</v>
      </c>
      <c r="R17">
        <v>15.2</v>
      </c>
      <c r="T17">
        <v>5</v>
      </c>
      <c r="V17">
        <f t="shared" ref="V17:V21" si="1">R17*T17</f>
        <v>76</v>
      </c>
    </row>
    <row r="18" spans="1:22" x14ac:dyDescent="0.25">
      <c r="A18">
        <v>0</v>
      </c>
      <c r="B18">
        <v>5</v>
      </c>
      <c r="C18">
        <v>0</v>
      </c>
      <c r="D18">
        <v>0</v>
      </c>
      <c r="E18">
        <v>0</v>
      </c>
      <c r="F18">
        <v>0</v>
      </c>
      <c r="J18">
        <f t="shared" si="0"/>
        <v>8.9300000000000068</v>
      </c>
      <c r="R18">
        <v>17</v>
      </c>
      <c r="T18">
        <v>6</v>
      </c>
      <c r="V18">
        <f t="shared" si="1"/>
        <v>102</v>
      </c>
    </row>
    <row r="19" spans="1:22" x14ac:dyDescent="0.25">
      <c r="A19">
        <v>0</v>
      </c>
      <c r="B19">
        <v>0</v>
      </c>
      <c r="C19">
        <v>6</v>
      </c>
      <c r="D19">
        <v>0</v>
      </c>
      <c r="E19">
        <v>0</v>
      </c>
      <c r="F19">
        <v>0</v>
      </c>
      <c r="R19">
        <v>0.5</v>
      </c>
      <c r="T19">
        <v>4</v>
      </c>
      <c r="V19">
        <f t="shared" si="1"/>
        <v>2</v>
      </c>
    </row>
    <row r="20" spans="1:22" x14ac:dyDescent="0.25">
      <c r="A20">
        <v>0</v>
      </c>
      <c r="B20">
        <v>0</v>
      </c>
      <c r="C20">
        <v>0</v>
      </c>
      <c r="D20">
        <v>4</v>
      </c>
      <c r="E20">
        <v>0</v>
      </c>
      <c r="F20">
        <v>0</v>
      </c>
      <c r="J20" t="s">
        <v>47</v>
      </c>
      <c r="R20">
        <v>4</v>
      </c>
      <c r="T20">
        <v>3</v>
      </c>
      <c r="V20">
        <f t="shared" si="1"/>
        <v>12</v>
      </c>
    </row>
    <row r="21" spans="1:22" x14ac:dyDescent="0.25">
      <c r="A21">
        <v>0</v>
      </c>
      <c r="B21">
        <v>0</v>
      </c>
      <c r="C21">
        <v>0</v>
      </c>
      <c r="D21">
        <v>0</v>
      </c>
      <c r="E21">
        <v>3</v>
      </c>
      <c r="F21">
        <v>0</v>
      </c>
      <c r="J21" s="2">
        <v>467</v>
      </c>
      <c r="K21">
        <v>55.3</v>
      </c>
      <c r="L21">
        <v>12.2</v>
      </c>
      <c r="M21">
        <v>18</v>
      </c>
      <c r="R21">
        <v>-0.2</v>
      </c>
      <c r="T21">
        <v>7</v>
      </c>
      <c r="V21">
        <f t="shared" si="1"/>
        <v>-1.4000000000000001</v>
      </c>
    </row>
    <row r="22" spans="1:2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7</v>
      </c>
      <c r="J22">
        <v>55.3</v>
      </c>
      <c r="K22">
        <v>6.9</v>
      </c>
      <c r="L22">
        <v>1.5049999999999999</v>
      </c>
      <c r="M22">
        <v>1.53</v>
      </c>
    </row>
    <row r="23" spans="1:22" x14ac:dyDescent="0.25">
      <c r="J23">
        <v>12.2</v>
      </c>
      <c r="K23">
        <v>1.5049999999999999</v>
      </c>
      <c r="L23">
        <v>0.35299999999999998</v>
      </c>
      <c r="M23">
        <v>0.35</v>
      </c>
      <c r="V23">
        <f>SUM(V16:V21)</f>
        <v>232.6</v>
      </c>
    </row>
    <row r="24" spans="1:22" x14ac:dyDescent="0.25">
      <c r="J24">
        <v>18</v>
      </c>
      <c r="K24">
        <v>1.53</v>
      </c>
      <c r="L24">
        <v>0.35</v>
      </c>
      <c r="M24">
        <v>1.9279999999999999</v>
      </c>
    </row>
    <row r="25" spans="1:22" x14ac:dyDescent="0.25">
      <c r="A25" t="s">
        <v>37</v>
      </c>
      <c r="B25" t="s">
        <v>41</v>
      </c>
      <c r="E25">
        <v>2</v>
      </c>
    </row>
    <row r="26" spans="1:22" x14ac:dyDescent="0.25">
      <c r="A26">
        <v>21</v>
      </c>
      <c r="E26">
        <v>5</v>
      </c>
    </row>
    <row r="27" spans="1:22" x14ac:dyDescent="0.25">
      <c r="A27">
        <v>15.2</v>
      </c>
      <c r="E27">
        <v>6</v>
      </c>
    </row>
    <row r="28" spans="1:22" x14ac:dyDescent="0.25">
      <c r="A28">
        <v>17</v>
      </c>
      <c r="E28">
        <v>4</v>
      </c>
    </row>
    <row r="29" spans="1:22" x14ac:dyDescent="0.25">
      <c r="A29">
        <v>0.5</v>
      </c>
      <c r="E29">
        <v>3</v>
      </c>
    </row>
    <row r="30" spans="1:22" x14ac:dyDescent="0.25">
      <c r="A30">
        <v>4</v>
      </c>
      <c r="E30">
        <v>7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22" x14ac:dyDescent="0.25">
      <c r="A31">
        <v>-0.2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</row>
    <row r="32" spans="1:22" x14ac:dyDescent="0.25"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</row>
    <row r="33" spans="1:25" x14ac:dyDescent="0.25">
      <c r="A33" t="s">
        <v>42</v>
      </c>
      <c r="B33" t="s">
        <v>43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25" x14ac:dyDescent="0.25">
      <c r="A34">
        <v>50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</row>
    <row r="35" spans="1:25" x14ac:dyDescent="0.25">
      <c r="A35">
        <v>-100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</row>
    <row r="36" spans="1:25" x14ac:dyDescent="0.25">
      <c r="A36">
        <v>75</v>
      </c>
    </row>
    <row r="37" spans="1:25" x14ac:dyDescent="0.25">
      <c r="A37">
        <v>63</v>
      </c>
    </row>
    <row r="38" spans="1:25" x14ac:dyDescent="0.25">
      <c r="T38" s="2">
        <v>2</v>
      </c>
      <c r="U38">
        <v>2</v>
      </c>
      <c r="V38">
        <v>3</v>
      </c>
      <c r="W38">
        <v>4</v>
      </c>
      <c r="X38">
        <v>5</v>
      </c>
      <c r="Y38">
        <v>6</v>
      </c>
    </row>
    <row r="39" spans="1:25" x14ac:dyDescent="0.25">
      <c r="T39" s="2">
        <v>0.2</v>
      </c>
      <c r="U39">
        <v>0.1</v>
      </c>
      <c r="V39">
        <v>0.2</v>
      </c>
      <c r="W39">
        <v>0.4</v>
      </c>
      <c r="X39">
        <v>0.7</v>
      </c>
      <c r="Y39">
        <v>0.8</v>
      </c>
    </row>
    <row r="40" spans="1:25" x14ac:dyDescent="0.25">
      <c r="A40" t="s">
        <v>48</v>
      </c>
      <c r="B40" t="s">
        <v>43</v>
      </c>
      <c r="T40" s="2">
        <v>0.1</v>
      </c>
      <c r="U40">
        <v>0.05</v>
      </c>
      <c r="V40">
        <v>0.05</v>
      </c>
      <c r="W40">
        <v>0.05</v>
      </c>
      <c r="X40">
        <v>0.1</v>
      </c>
      <c r="Y40">
        <v>0.2</v>
      </c>
    </row>
    <row r="41" spans="1:25" x14ac:dyDescent="0.25">
      <c r="A41" s="2">
        <v>-82.625</v>
      </c>
      <c r="T41" s="2">
        <v>0.2</v>
      </c>
      <c r="U41">
        <v>0.2</v>
      </c>
      <c r="V41">
        <v>0.5</v>
      </c>
      <c r="W41">
        <v>0.2</v>
      </c>
      <c r="X41">
        <v>0.1</v>
      </c>
      <c r="Y41">
        <v>0.05</v>
      </c>
    </row>
    <row r="42" spans="1:25" x14ac:dyDescent="0.25">
      <c r="A42" s="2">
        <v>1381.9390000000001</v>
      </c>
    </row>
    <row r="43" spans="1:25" x14ac:dyDescent="0.25">
      <c r="A43" s="2">
        <v>-3532.5970000000002</v>
      </c>
    </row>
    <row r="44" spans="1:25" x14ac:dyDescent="0.25">
      <c r="A44" s="2">
        <v>320.64999999999998</v>
      </c>
    </row>
    <row r="47" spans="1:25" x14ac:dyDescent="0.25">
      <c r="L47" t="s">
        <v>23</v>
      </c>
      <c r="M47" t="s">
        <v>51</v>
      </c>
    </row>
    <row r="48" spans="1:25" x14ac:dyDescent="0.25">
      <c r="L48" s="2">
        <v>91</v>
      </c>
      <c r="M48">
        <v>10.8</v>
      </c>
      <c r="N48">
        <v>2.2000000000000002</v>
      </c>
      <c r="O48">
        <v>3.6</v>
      </c>
    </row>
    <row r="49" spans="9:15" x14ac:dyDescent="0.25">
      <c r="L49" s="2">
        <v>10.8</v>
      </c>
      <c r="M49">
        <v>1.35</v>
      </c>
      <c r="N49">
        <v>0.27</v>
      </c>
      <c r="O49">
        <v>0.32</v>
      </c>
    </row>
    <row r="50" spans="9:15" x14ac:dyDescent="0.25">
      <c r="L50" s="2">
        <v>2.2000000000000002</v>
      </c>
      <c r="M50">
        <v>0.27</v>
      </c>
      <c r="N50">
        <v>0.06</v>
      </c>
      <c r="O50">
        <v>7.0000000000000007E-2</v>
      </c>
    </row>
    <row r="51" spans="9:15" x14ac:dyDescent="0.25">
      <c r="L51" s="2">
        <v>3.6</v>
      </c>
      <c r="M51">
        <v>0.32</v>
      </c>
      <c r="N51">
        <v>7.0000000000000007E-2</v>
      </c>
      <c r="O51">
        <v>0.35299999999999998</v>
      </c>
    </row>
    <row r="53" spans="9:15" x14ac:dyDescent="0.25">
      <c r="L53" t="s">
        <v>49</v>
      </c>
      <c r="M53" t="s">
        <v>43</v>
      </c>
    </row>
    <row r="54" spans="9:15" x14ac:dyDescent="0.25">
      <c r="L54" s="2">
        <v>123.2</v>
      </c>
    </row>
    <row r="55" spans="9:15" x14ac:dyDescent="0.25">
      <c r="L55" s="2">
        <v>9.86</v>
      </c>
    </row>
    <row r="56" spans="9:15" x14ac:dyDescent="0.25">
      <c r="L56" s="2">
        <v>3.0449999999999999</v>
      </c>
    </row>
    <row r="57" spans="9:15" x14ac:dyDescent="0.25">
      <c r="L57" s="2">
        <v>14.13</v>
      </c>
    </row>
    <row r="60" spans="9:15" x14ac:dyDescent="0.25">
      <c r="L60" t="s">
        <v>50</v>
      </c>
    </row>
    <row r="61" spans="9:15" x14ac:dyDescent="0.25">
      <c r="I61">
        <f>A41/L61</f>
        <v>22.513623978201636</v>
      </c>
      <c r="L61" s="2">
        <v>-3.67</v>
      </c>
    </row>
    <row r="62" spans="9:15" x14ac:dyDescent="0.25">
      <c r="I62">
        <f t="shared" ref="I62:I64" si="2">A42/L62</f>
        <v>-231.79117745722914</v>
      </c>
      <c r="L62" s="2">
        <v>-5.9619999999999997</v>
      </c>
    </row>
    <row r="63" spans="9:15" x14ac:dyDescent="0.25">
      <c r="I63">
        <f t="shared" si="2"/>
        <v>-23.514590960527194</v>
      </c>
      <c r="L63" s="2">
        <v>150.22999999999999</v>
      </c>
    </row>
    <row r="64" spans="9:15" x14ac:dyDescent="0.25">
      <c r="I64">
        <f t="shared" si="2"/>
        <v>6.0420199736197473</v>
      </c>
      <c r="L64" s="2">
        <v>53.07</v>
      </c>
    </row>
    <row r="71" spans="1:12" x14ac:dyDescent="0.25">
      <c r="A71">
        <v>1</v>
      </c>
      <c r="B71">
        <v>2</v>
      </c>
      <c r="C71">
        <v>3</v>
      </c>
      <c r="D71">
        <v>4</v>
      </c>
      <c r="E71">
        <v>5</v>
      </c>
      <c r="F71">
        <v>6</v>
      </c>
    </row>
    <row r="72" spans="1:12" x14ac:dyDescent="0.25">
      <c r="A72">
        <v>0.1</v>
      </c>
      <c r="B72">
        <v>0.1</v>
      </c>
      <c r="C72">
        <v>0.2</v>
      </c>
      <c r="D72">
        <v>0.4</v>
      </c>
      <c r="E72">
        <v>0.7</v>
      </c>
      <c r="F72">
        <v>0.8</v>
      </c>
    </row>
    <row r="73" spans="1:12" x14ac:dyDescent="0.25">
      <c r="A73">
        <v>0.05</v>
      </c>
      <c r="B73">
        <v>0.05</v>
      </c>
      <c r="C73">
        <v>0.05</v>
      </c>
      <c r="D73">
        <v>0.05</v>
      </c>
      <c r="E73">
        <v>0.1</v>
      </c>
      <c r="F73">
        <v>0.2</v>
      </c>
    </row>
    <row r="74" spans="1:12" x14ac:dyDescent="0.25">
      <c r="A74">
        <v>0.1</v>
      </c>
      <c r="B74">
        <v>0.2</v>
      </c>
      <c r="C74">
        <v>0.5</v>
      </c>
      <c r="D74">
        <v>0.2</v>
      </c>
      <c r="E74">
        <v>0.1</v>
      </c>
      <c r="F74">
        <v>0.05</v>
      </c>
    </row>
    <row r="77" spans="1:12" x14ac:dyDescent="0.25">
      <c r="A77">
        <f>A71*SQRT($A$17)</f>
        <v>1.4142135623730951</v>
      </c>
      <c r="B77">
        <f>B71*SQRT($B$18)</f>
        <v>4.4721359549995796</v>
      </c>
      <c r="C77">
        <f>C71*SQRT($C$19)</f>
        <v>7.3484692283495336</v>
      </c>
      <c r="D77">
        <f>D71*SQRT($D$20)</f>
        <v>8</v>
      </c>
      <c r="E77">
        <f>E71*SQRT($E$21)</f>
        <v>8.6602540378443855</v>
      </c>
      <c r="F77">
        <f>F71*SQRT($F$22)</f>
        <v>15.874507866387544</v>
      </c>
      <c r="I77">
        <v>1.4142135623730951</v>
      </c>
      <c r="J77">
        <v>0.14142135623730953</v>
      </c>
      <c r="K77">
        <v>7.0710678118654766E-2</v>
      </c>
      <c r="L77">
        <v>0.14142135623730953</v>
      </c>
    </row>
    <row r="78" spans="1:12" x14ac:dyDescent="0.25">
      <c r="A78">
        <f t="shared" ref="A78:A80" si="3">A72*SQRT($A$17)</f>
        <v>0.14142135623730953</v>
      </c>
      <c r="B78">
        <f t="shared" ref="B78:B80" si="4">B72*SQRT($B$18)</f>
        <v>0.22360679774997899</v>
      </c>
      <c r="C78">
        <f t="shared" ref="C78:C80" si="5">C72*SQRT($C$19)</f>
        <v>0.4898979485566356</v>
      </c>
      <c r="D78">
        <f t="shared" ref="D78:D80" si="6">D72*SQRT($D$20)</f>
        <v>0.8</v>
      </c>
      <c r="E78">
        <f t="shared" ref="E78:E80" si="7">E72*SQRT($E$21)</f>
        <v>1.2124355652982139</v>
      </c>
      <c r="F78">
        <f t="shared" ref="F78:F80" si="8">F72*SQRT($F$22)</f>
        <v>2.1166010488516727</v>
      </c>
      <c r="I78">
        <v>4.4721359549995796</v>
      </c>
      <c r="J78">
        <v>0.22360679774997899</v>
      </c>
      <c r="K78">
        <v>0.1118033988749895</v>
      </c>
      <c r="L78">
        <v>0.44721359549995798</v>
      </c>
    </row>
    <row r="79" spans="1:12" x14ac:dyDescent="0.25">
      <c r="A79">
        <f t="shared" si="3"/>
        <v>7.0710678118654766E-2</v>
      </c>
      <c r="B79">
        <f t="shared" si="4"/>
        <v>0.1118033988749895</v>
      </c>
      <c r="C79">
        <f t="shared" si="5"/>
        <v>0.1224744871391589</v>
      </c>
      <c r="D79">
        <f t="shared" si="6"/>
        <v>0.1</v>
      </c>
      <c r="E79">
        <f t="shared" si="7"/>
        <v>0.17320508075688773</v>
      </c>
      <c r="F79">
        <f t="shared" si="8"/>
        <v>0.52915026221291817</v>
      </c>
      <c r="I79">
        <v>7.3484692283495336</v>
      </c>
      <c r="J79">
        <v>0.4898979485566356</v>
      </c>
      <c r="K79">
        <v>0.1224744871391589</v>
      </c>
      <c r="L79">
        <v>1.2247448713915889</v>
      </c>
    </row>
    <row r="80" spans="1:12" x14ac:dyDescent="0.25">
      <c r="A80">
        <f t="shared" si="3"/>
        <v>0.14142135623730953</v>
      </c>
      <c r="B80">
        <f t="shared" si="4"/>
        <v>0.44721359549995798</v>
      </c>
      <c r="C80">
        <f t="shared" si="5"/>
        <v>1.2247448713915889</v>
      </c>
      <c r="D80">
        <f t="shared" si="6"/>
        <v>0.4</v>
      </c>
      <c r="E80">
        <f t="shared" si="7"/>
        <v>0.17320508075688773</v>
      </c>
      <c r="F80">
        <f t="shared" si="8"/>
        <v>0.13228756555322954</v>
      </c>
      <c r="I80">
        <v>8</v>
      </c>
      <c r="J80">
        <v>0.8</v>
      </c>
      <c r="K80">
        <v>0.1</v>
      </c>
      <c r="L80">
        <v>0.4</v>
      </c>
    </row>
    <row r="81" spans="9:12" x14ac:dyDescent="0.25">
      <c r="I81">
        <v>8.6602540378443855</v>
      </c>
      <c r="J81">
        <v>1.2124355652982139</v>
      </c>
      <c r="K81">
        <v>0.17320508075688773</v>
      </c>
      <c r="L81">
        <v>0.17320508075688773</v>
      </c>
    </row>
    <row r="82" spans="9:12" x14ac:dyDescent="0.25">
      <c r="I82">
        <v>15.874507866387544</v>
      </c>
      <c r="J82">
        <v>2.1166010488516727</v>
      </c>
      <c r="K82">
        <v>0.52915026221291817</v>
      </c>
      <c r="L82">
        <v>0.13228756555322954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2" sqref="B2:B22"/>
    </sheetView>
  </sheetViews>
  <sheetFormatPr defaultRowHeight="15" x14ac:dyDescent="0.25"/>
  <sheetData>
    <row r="1" spans="1:3" x14ac:dyDescent="0.25">
      <c r="B1" t="s">
        <v>55</v>
      </c>
      <c r="C1" t="s">
        <v>56</v>
      </c>
    </row>
    <row r="2" spans="1:3" x14ac:dyDescent="0.25">
      <c r="A2">
        <v>0</v>
      </c>
      <c r="B2">
        <f>-0.3598*A2^2+0.8443*A2+0.4375</f>
        <v>0.4375</v>
      </c>
      <c r="C2">
        <f>SIN(A2)</f>
        <v>0</v>
      </c>
    </row>
    <row r="3" spans="1:3" x14ac:dyDescent="0.25">
      <c r="A3">
        <f>A2+PI()/20</f>
        <v>0.15707963267948966</v>
      </c>
      <c r="B3">
        <f t="shared" ref="B3:B22" si="0">-0.3598*A3^2+0.8443*A3+0.4375</f>
        <v>0.56124462471251324</v>
      </c>
      <c r="C3">
        <f t="shared" ref="C3:C22" si="1">SIN(A3)</f>
        <v>0.15643446504023087</v>
      </c>
    </row>
    <row r="4" spans="1:3" x14ac:dyDescent="0.25">
      <c r="A4">
        <f t="shared" ref="A4:A22" si="2">A3+PI()/20</f>
        <v>0.31415926535897931</v>
      </c>
      <c r="B4">
        <f t="shared" si="0"/>
        <v>0.66723383110746681</v>
      </c>
      <c r="C4">
        <f t="shared" si="1"/>
        <v>0.3090169943749474</v>
      </c>
    </row>
    <row r="5" spans="1:3" x14ac:dyDescent="0.25">
      <c r="A5">
        <f t="shared" si="2"/>
        <v>0.47123889803846897</v>
      </c>
      <c r="B5">
        <f t="shared" si="0"/>
        <v>0.75546761918486049</v>
      </c>
      <c r="C5">
        <f t="shared" si="1"/>
        <v>0.45399049973954675</v>
      </c>
    </row>
    <row r="6" spans="1:3" x14ac:dyDescent="0.25">
      <c r="A6">
        <f t="shared" si="2"/>
        <v>0.62831853071795862</v>
      </c>
      <c r="B6">
        <f t="shared" si="0"/>
        <v>0.82594598894469451</v>
      </c>
      <c r="C6">
        <f t="shared" si="1"/>
        <v>0.58778525229247314</v>
      </c>
    </row>
    <row r="7" spans="1:3" x14ac:dyDescent="0.25">
      <c r="A7">
        <f t="shared" si="2"/>
        <v>0.78539816339744828</v>
      </c>
      <c r="B7">
        <f t="shared" si="0"/>
        <v>0.87866894038696863</v>
      </c>
      <c r="C7">
        <f t="shared" si="1"/>
        <v>0.70710678118654746</v>
      </c>
    </row>
    <row r="8" spans="1:3" x14ac:dyDescent="0.25">
      <c r="A8">
        <f t="shared" si="2"/>
        <v>0.94247779607693793</v>
      </c>
      <c r="B8">
        <f t="shared" si="0"/>
        <v>0.9136364735116832</v>
      </c>
      <c r="C8">
        <f t="shared" si="1"/>
        <v>0.80901699437494745</v>
      </c>
    </row>
    <row r="9" spans="1:3" x14ac:dyDescent="0.25">
      <c r="A9">
        <f t="shared" si="2"/>
        <v>1.0995574287564276</v>
      </c>
      <c r="B9">
        <f t="shared" si="0"/>
        <v>0.93084858831883788</v>
      </c>
      <c r="C9">
        <f t="shared" si="1"/>
        <v>0.89100652418836779</v>
      </c>
    </row>
    <row r="10" spans="1:3" x14ac:dyDescent="0.25">
      <c r="A10">
        <f t="shared" si="2"/>
        <v>1.2566370614359172</v>
      </c>
      <c r="B10">
        <f t="shared" si="0"/>
        <v>0.93030528480843289</v>
      </c>
      <c r="C10">
        <f t="shared" si="1"/>
        <v>0.95105651629515353</v>
      </c>
    </row>
    <row r="11" spans="1:3" x14ac:dyDescent="0.25">
      <c r="A11">
        <f t="shared" si="2"/>
        <v>1.4137166941154069</v>
      </c>
      <c r="B11">
        <f t="shared" si="0"/>
        <v>0.91200656298046812</v>
      </c>
      <c r="C11">
        <f t="shared" si="1"/>
        <v>0.98768834059513777</v>
      </c>
    </row>
    <row r="12" spans="1:3" x14ac:dyDescent="0.25">
      <c r="A12">
        <f t="shared" si="2"/>
        <v>1.5707963267948966</v>
      </c>
      <c r="B12">
        <f t="shared" si="0"/>
        <v>0.87595242283494346</v>
      </c>
      <c r="C12">
        <f t="shared" si="1"/>
        <v>1</v>
      </c>
    </row>
    <row r="13" spans="1:3" x14ac:dyDescent="0.25">
      <c r="A13">
        <f t="shared" si="2"/>
        <v>1.7278759594743862</v>
      </c>
      <c r="B13">
        <f t="shared" si="0"/>
        <v>0.82214286437185913</v>
      </c>
      <c r="C13">
        <f t="shared" si="1"/>
        <v>0.98768834059513777</v>
      </c>
    </row>
    <row r="14" spans="1:3" x14ac:dyDescent="0.25">
      <c r="A14">
        <f t="shared" si="2"/>
        <v>1.8849555921538759</v>
      </c>
      <c r="B14">
        <f t="shared" si="0"/>
        <v>0.75057788759121524</v>
      </c>
      <c r="C14">
        <f t="shared" si="1"/>
        <v>0.95105651629515364</v>
      </c>
    </row>
    <row r="15" spans="1:3" x14ac:dyDescent="0.25">
      <c r="A15">
        <f t="shared" si="2"/>
        <v>2.0420352248333655</v>
      </c>
      <c r="B15">
        <f t="shared" si="0"/>
        <v>0.66125749249301147</v>
      </c>
      <c r="C15">
        <f t="shared" si="1"/>
        <v>0.8910065241883679</v>
      </c>
    </row>
    <row r="16" spans="1:3" x14ac:dyDescent="0.25">
      <c r="A16">
        <f t="shared" si="2"/>
        <v>2.1991148575128552</v>
      </c>
      <c r="B16">
        <f t="shared" si="0"/>
        <v>0.5541816790772478</v>
      </c>
      <c r="C16">
        <f t="shared" si="1"/>
        <v>0.80901699437494745</v>
      </c>
    </row>
    <row r="17" spans="1:9" x14ac:dyDescent="0.25">
      <c r="A17">
        <f t="shared" si="2"/>
        <v>2.3561944901923448</v>
      </c>
      <c r="B17">
        <f t="shared" si="0"/>
        <v>0.42935044734392425</v>
      </c>
      <c r="C17">
        <f t="shared" si="1"/>
        <v>0.70710678118654757</v>
      </c>
    </row>
    <row r="18" spans="1:9" x14ac:dyDescent="0.25">
      <c r="A18">
        <f t="shared" si="2"/>
        <v>2.5132741228718345</v>
      </c>
      <c r="B18">
        <f t="shared" si="0"/>
        <v>0.28676379729304147</v>
      </c>
      <c r="C18">
        <f t="shared" si="1"/>
        <v>0.58778525229247325</v>
      </c>
    </row>
    <row r="19" spans="1:9" x14ac:dyDescent="0.25">
      <c r="A19">
        <f t="shared" si="2"/>
        <v>2.6703537555513241</v>
      </c>
      <c r="B19">
        <f t="shared" si="0"/>
        <v>0.12642172892459858</v>
      </c>
      <c r="C19">
        <f t="shared" si="1"/>
        <v>0.45399049973954686</v>
      </c>
    </row>
    <row r="20" spans="1:9" x14ac:dyDescent="0.25">
      <c r="A20">
        <f t="shared" si="2"/>
        <v>2.8274333882308138</v>
      </c>
      <c r="B20">
        <f t="shared" si="0"/>
        <v>-5.1675757761403762E-2</v>
      </c>
      <c r="C20">
        <f t="shared" si="1"/>
        <v>0.30901699437494751</v>
      </c>
    </row>
    <row r="21" spans="1:9" x14ac:dyDescent="0.25">
      <c r="A21">
        <f t="shared" si="2"/>
        <v>2.9845130209103035</v>
      </c>
      <c r="B21">
        <f t="shared" si="0"/>
        <v>-0.24752866276496643</v>
      </c>
      <c r="C21">
        <f t="shared" si="1"/>
        <v>0.15643446504023098</v>
      </c>
    </row>
    <row r="22" spans="1:9" x14ac:dyDescent="0.25">
      <c r="A22">
        <f t="shared" si="2"/>
        <v>3.1415926535897931</v>
      </c>
      <c r="B22">
        <f t="shared" si="0"/>
        <v>-0.46113698608608855</v>
      </c>
      <c r="C22">
        <f t="shared" si="1"/>
        <v>1.22514845490862E-16</v>
      </c>
    </row>
    <row r="25" spans="1:9" x14ac:dyDescent="0.25">
      <c r="I25">
        <v>0.26300000000000001</v>
      </c>
    </row>
    <row r="26" spans="1:9" x14ac:dyDescent="0.25">
      <c r="I26">
        <v>0.34279999999999999</v>
      </c>
    </row>
    <row r="27" spans="1:9" x14ac:dyDescent="0.25">
      <c r="I27">
        <v>0.4718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"/>
  <sheetViews>
    <sheetView workbookViewId="0">
      <selection activeCell="F2" sqref="F2:H21"/>
    </sheetView>
  </sheetViews>
  <sheetFormatPr defaultRowHeight="15" x14ac:dyDescent="0.25"/>
  <sheetData>
    <row r="1" spans="1:33" x14ac:dyDescent="0.25">
      <c r="E1" t="s">
        <v>20</v>
      </c>
      <c r="F1" t="s">
        <v>32</v>
      </c>
      <c r="G1" t="s">
        <v>33</v>
      </c>
      <c r="H1" t="s">
        <v>34</v>
      </c>
      <c r="K1" t="s">
        <v>31</v>
      </c>
    </row>
    <row r="2" spans="1:33" x14ac:dyDescent="0.25">
      <c r="F2">
        <v>0.1</v>
      </c>
      <c r="G2">
        <v>0.05</v>
      </c>
      <c r="H2">
        <v>0.1</v>
      </c>
      <c r="K2">
        <v>7.7499999999999999E-2</v>
      </c>
      <c r="N2">
        <v>7.7499999999999999E-2</v>
      </c>
      <c r="O2">
        <v>0.1125</v>
      </c>
      <c r="P2">
        <v>0.23749999999999999</v>
      </c>
      <c r="Q2">
        <v>0.17249999999999999</v>
      </c>
      <c r="R2">
        <v>0.22</v>
      </c>
      <c r="S2">
        <v>0.26750000000000002</v>
      </c>
      <c r="T2">
        <v>0.35249999999999998</v>
      </c>
      <c r="U2">
        <v>0.35499999999999998</v>
      </c>
      <c r="V2">
        <v>0.38250000000000001</v>
      </c>
      <c r="W2">
        <v>0.41249999999999998</v>
      </c>
      <c r="X2">
        <v>0.46250000000000002</v>
      </c>
      <c r="Y2">
        <v>0.48749999999999999</v>
      </c>
      <c r="Z2">
        <v>0.4425</v>
      </c>
      <c r="AA2">
        <v>0.35249999999999998</v>
      </c>
      <c r="AB2">
        <v>0.27</v>
      </c>
      <c r="AC2">
        <v>0.24</v>
      </c>
      <c r="AD2">
        <v>0.3</v>
      </c>
      <c r="AE2">
        <v>0.17249999999999999</v>
      </c>
      <c r="AF2">
        <v>0.10249999999999999</v>
      </c>
      <c r="AG2">
        <v>6.7500000000000004E-2</v>
      </c>
    </row>
    <row r="3" spans="1:33" x14ac:dyDescent="0.25">
      <c r="F3">
        <v>0.1</v>
      </c>
      <c r="G3">
        <v>0.05</v>
      </c>
      <c r="H3">
        <v>0.2</v>
      </c>
      <c r="K3">
        <v>0.1125</v>
      </c>
    </row>
    <row r="4" spans="1:33" x14ac:dyDescent="0.25">
      <c r="F4">
        <v>0.2</v>
      </c>
      <c r="G4">
        <v>0.05</v>
      </c>
      <c r="H4">
        <v>0.5</v>
      </c>
      <c r="K4">
        <v>0.23749999999999999</v>
      </c>
    </row>
    <row r="5" spans="1:33" x14ac:dyDescent="0.25">
      <c r="F5">
        <v>0.4</v>
      </c>
      <c r="G5">
        <v>0.05</v>
      </c>
      <c r="H5">
        <v>0.2</v>
      </c>
      <c r="K5">
        <v>0.17249999999999999</v>
      </c>
    </row>
    <row r="6" spans="1:33" x14ac:dyDescent="0.25">
      <c r="F6">
        <v>0.7</v>
      </c>
      <c r="G6">
        <v>0.1</v>
      </c>
      <c r="H6">
        <v>0.1</v>
      </c>
      <c r="K6">
        <v>0.22</v>
      </c>
    </row>
    <row r="7" spans="1:33" x14ac:dyDescent="0.25">
      <c r="F7">
        <v>0.8</v>
      </c>
      <c r="G7">
        <v>0.2</v>
      </c>
      <c r="H7">
        <v>0.05</v>
      </c>
      <c r="K7">
        <v>0.26750000000000002</v>
      </c>
    </row>
    <row r="8" spans="1:33" x14ac:dyDescent="0.25">
      <c r="F8">
        <v>1</v>
      </c>
      <c r="G8">
        <v>0.3</v>
      </c>
      <c r="H8">
        <v>0.05</v>
      </c>
      <c r="K8">
        <v>0.35249999999999998</v>
      </c>
    </row>
    <row r="9" spans="1:33" x14ac:dyDescent="0.25">
      <c r="F9">
        <v>0.9</v>
      </c>
      <c r="G9">
        <v>0.35</v>
      </c>
      <c r="H9">
        <v>0.05</v>
      </c>
      <c r="K9">
        <v>0.35499999999999998</v>
      </c>
    </row>
    <row r="10" spans="1:33" x14ac:dyDescent="0.25">
      <c r="A10" t="s">
        <v>23</v>
      </c>
      <c r="F10">
        <v>0.7</v>
      </c>
      <c r="G10">
        <v>0.5</v>
      </c>
      <c r="H10">
        <v>0.05</v>
      </c>
      <c r="K10">
        <v>0.38250000000000001</v>
      </c>
    </row>
    <row r="11" spans="1:33" x14ac:dyDescent="0.25">
      <c r="F11">
        <v>0.4</v>
      </c>
      <c r="G11">
        <v>0.7</v>
      </c>
      <c r="H11">
        <v>0.05</v>
      </c>
      <c r="K11">
        <v>0.41249999999999998</v>
      </c>
    </row>
    <row r="12" spans="1:33" x14ac:dyDescent="0.25">
      <c r="A12" s="2">
        <v>3.895</v>
      </c>
      <c r="B12">
        <v>2.0024999999999999</v>
      </c>
      <c r="C12">
        <v>0.59</v>
      </c>
      <c r="F12">
        <v>0.2</v>
      </c>
      <c r="G12">
        <v>0.9</v>
      </c>
      <c r="H12">
        <v>0.05</v>
      </c>
      <c r="K12">
        <v>0.46250000000000002</v>
      </c>
    </row>
    <row r="13" spans="1:33" x14ac:dyDescent="0.25">
      <c r="A13" s="2">
        <v>2.0024999999999999</v>
      </c>
      <c r="B13">
        <v>4.43</v>
      </c>
      <c r="C13">
        <v>0.57250000000000001</v>
      </c>
      <c r="F13">
        <v>0.1</v>
      </c>
      <c r="G13">
        <v>1</v>
      </c>
      <c r="H13">
        <v>0.05</v>
      </c>
      <c r="K13">
        <v>0.48749999999999999</v>
      </c>
    </row>
    <row r="14" spans="1:33" x14ac:dyDescent="0.25">
      <c r="A14" s="2">
        <v>0.59</v>
      </c>
      <c r="B14">
        <v>0.57250000000000001</v>
      </c>
      <c r="C14">
        <v>1.2424999999999999</v>
      </c>
      <c r="F14">
        <v>0.1</v>
      </c>
      <c r="G14">
        <v>0.9</v>
      </c>
      <c r="H14">
        <v>0.05</v>
      </c>
      <c r="K14">
        <v>0.4425</v>
      </c>
    </row>
    <row r="15" spans="1:33" x14ac:dyDescent="0.25">
      <c r="F15">
        <v>0.1</v>
      </c>
      <c r="G15">
        <v>0.7</v>
      </c>
      <c r="H15">
        <v>0.05</v>
      </c>
      <c r="K15">
        <v>0.35249999999999998</v>
      </c>
    </row>
    <row r="16" spans="1:33" x14ac:dyDescent="0.25">
      <c r="F16">
        <v>0.05</v>
      </c>
      <c r="G16">
        <v>0.5</v>
      </c>
      <c r="H16">
        <v>0.1</v>
      </c>
      <c r="K16">
        <v>0.27</v>
      </c>
    </row>
    <row r="17" spans="1:25" x14ac:dyDescent="0.25">
      <c r="A17" t="s">
        <v>49</v>
      </c>
      <c r="F17">
        <v>0.05</v>
      </c>
      <c r="G17">
        <v>0.2</v>
      </c>
      <c r="H17">
        <v>0.4</v>
      </c>
      <c r="K17">
        <v>0.24</v>
      </c>
    </row>
    <row r="18" spans="1:25" x14ac:dyDescent="0.25">
      <c r="A18" s="2">
        <v>1.8866000000000001</v>
      </c>
      <c r="F18">
        <v>0.05</v>
      </c>
      <c r="G18">
        <v>0.1</v>
      </c>
      <c r="H18">
        <v>0.7</v>
      </c>
      <c r="K18">
        <v>0.3</v>
      </c>
    </row>
    <row r="19" spans="1:25" x14ac:dyDescent="0.25">
      <c r="A19" s="2">
        <v>2.5943999999999998</v>
      </c>
      <c r="F19">
        <v>0.05</v>
      </c>
      <c r="G19">
        <v>0.05</v>
      </c>
      <c r="H19">
        <v>0.4</v>
      </c>
      <c r="K19">
        <v>0.17249999999999999</v>
      </c>
    </row>
    <row r="20" spans="1:25" x14ac:dyDescent="0.25">
      <c r="A20" s="2">
        <v>0.8105</v>
      </c>
      <c r="F20">
        <v>0.05</v>
      </c>
      <c r="G20">
        <v>0.05</v>
      </c>
      <c r="H20">
        <v>0.2</v>
      </c>
      <c r="K20">
        <v>0.10249999999999999</v>
      </c>
    </row>
    <row r="21" spans="1:25" x14ac:dyDescent="0.25">
      <c r="F21">
        <v>0.05</v>
      </c>
      <c r="G21">
        <v>0.05</v>
      </c>
      <c r="H21">
        <v>0.1</v>
      </c>
      <c r="K21">
        <v>6.7500000000000004E-2</v>
      </c>
    </row>
    <row r="23" spans="1:25" x14ac:dyDescent="0.25">
      <c r="A23" t="s">
        <v>48</v>
      </c>
    </row>
    <row r="24" spans="1:25" x14ac:dyDescent="0.25">
      <c r="A24" s="2">
        <v>0.2</v>
      </c>
      <c r="F24" t="s">
        <v>35</v>
      </c>
    </row>
    <row r="25" spans="1:25" x14ac:dyDescent="0.25">
      <c r="A25" s="2">
        <v>0.45</v>
      </c>
      <c r="F25">
        <v>0.1</v>
      </c>
      <c r="G25">
        <v>0.1</v>
      </c>
      <c r="H25">
        <v>0.2</v>
      </c>
      <c r="I25">
        <v>0.4</v>
      </c>
      <c r="J25">
        <v>0.7</v>
      </c>
      <c r="K25">
        <v>0.8</v>
      </c>
      <c r="L25">
        <v>1</v>
      </c>
      <c r="M25">
        <v>0.9</v>
      </c>
      <c r="N25">
        <v>0.7</v>
      </c>
      <c r="O25">
        <v>0.4</v>
      </c>
      <c r="P25">
        <v>0.2</v>
      </c>
      <c r="Q25">
        <v>0.1</v>
      </c>
      <c r="R25">
        <v>0.1</v>
      </c>
      <c r="S25">
        <v>0.1</v>
      </c>
      <c r="T25">
        <v>0.05</v>
      </c>
      <c r="U25">
        <v>0.05</v>
      </c>
      <c r="V25">
        <v>0.05</v>
      </c>
      <c r="W25">
        <v>0.05</v>
      </c>
      <c r="X25">
        <v>0.05</v>
      </c>
      <c r="Y25">
        <v>0.05</v>
      </c>
    </row>
    <row r="26" spans="1:25" x14ac:dyDescent="0.25">
      <c r="A26" s="2">
        <v>0.35</v>
      </c>
      <c r="F26">
        <v>0.05</v>
      </c>
      <c r="G26">
        <v>0.05</v>
      </c>
      <c r="H26">
        <v>0.05</v>
      </c>
      <c r="I26">
        <v>0.05</v>
      </c>
      <c r="J26">
        <v>0.1</v>
      </c>
      <c r="K26">
        <v>0.2</v>
      </c>
      <c r="L26">
        <v>0.3</v>
      </c>
      <c r="M26">
        <v>0.35</v>
      </c>
      <c r="N26">
        <v>0.5</v>
      </c>
      <c r="O26">
        <v>0.7</v>
      </c>
      <c r="P26">
        <v>0.9</v>
      </c>
      <c r="Q26">
        <v>1</v>
      </c>
      <c r="R26">
        <v>0.9</v>
      </c>
      <c r="S26">
        <v>0.7</v>
      </c>
      <c r="T26">
        <v>0.5</v>
      </c>
      <c r="U26">
        <v>0.2</v>
      </c>
      <c r="V26">
        <v>0.1</v>
      </c>
      <c r="W26">
        <v>0.05</v>
      </c>
      <c r="X26">
        <v>0.05</v>
      </c>
      <c r="Y26">
        <v>0.05</v>
      </c>
    </row>
    <row r="27" spans="1:25" x14ac:dyDescent="0.25">
      <c r="F27">
        <v>0.1</v>
      </c>
      <c r="G27">
        <v>0.2</v>
      </c>
      <c r="H27">
        <v>0.5</v>
      </c>
      <c r="I27">
        <v>0.2</v>
      </c>
      <c r="J27">
        <v>0.1</v>
      </c>
      <c r="K27">
        <v>0.05</v>
      </c>
      <c r="L27">
        <v>0.05</v>
      </c>
      <c r="M27">
        <v>0.05</v>
      </c>
      <c r="N27">
        <v>0.05</v>
      </c>
      <c r="O27">
        <v>0.05</v>
      </c>
      <c r="P27">
        <v>0.05</v>
      </c>
      <c r="Q27">
        <v>0.05</v>
      </c>
      <c r="R27">
        <v>0.05</v>
      </c>
      <c r="S27">
        <v>0.05</v>
      </c>
      <c r="T27">
        <v>0.1</v>
      </c>
      <c r="U27">
        <v>0.4</v>
      </c>
      <c r="V27">
        <v>0.7</v>
      </c>
      <c r="W27">
        <v>0.4</v>
      </c>
      <c r="X27">
        <v>0.2</v>
      </c>
      <c r="Y27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8"/>
  <sheetViews>
    <sheetView workbookViewId="0">
      <selection activeCell="B1" sqref="B1:E4"/>
    </sheetView>
  </sheetViews>
  <sheetFormatPr defaultRowHeight="15" x14ac:dyDescent="0.25"/>
  <sheetData>
    <row r="1" spans="1:19" x14ac:dyDescent="0.25">
      <c r="A1" t="s">
        <v>20</v>
      </c>
      <c r="B1" s="2">
        <v>5</v>
      </c>
      <c r="C1">
        <v>2</v>
      </c>
      <c r="D1">
        <v>1</v>
      </c>
      <c r="E1">
        <v>1</v>
      </c>
    </row>
    <row r="2" spans="1:19" x14ac:dyDescent="0.25">
      <c r="B2" s="2">
        <v>2</v>
      </c>
      <c r="C2">
        <v>3</v>
      </c>
      <c r="D2">
        <v>1</v>
      </c>
      <c r="E2">
        <v>2</v>
      </c>
    </row>
    <row r="3" spans="1:19" x14ac:dyDescent="0.25">
      <c r="B3" s="2">
        <v>1</v>
      </c>
      <c r="C3">
        <v>1</v>
      </c>
      <c r="D3">
        <v>6</v>
      </c>
      <c r="E3">
        <v>2</v>
      </c>
    </row>
    <row r="4" spans="1:19" x14ac:dyDescent="0.25">
      <c r="B4" s="2">
        <v>1</v>
      </c>
      <c r="C4">
        <v>2</v>
      </c>
      <c r="D4">
        <v>2</v>
      </c>
      <c r="E4">
        <v>4</v>
      </c>
    </row>
    <row r="8" spans="1:19" x14ac:dyDescent="0.25">
      <c r="A8" t="s">
        <v>3</v>
      </c>
      <c r="B8">
        <v>0.89800000000000002</v>
      </c>
      <c r="C8">
        <v>-0.42199999999999999</v>
      </c>
      <c r="D8">
        <v>-8.2000000000000003E-2</v>
      </c>
      <c r="E8">
        <v>9.1999999999999998E-2</v>
      </c>
      <c r="O8">
        <v>0.44800000000000001</v>
      </c>
      <c r="Q8">
        <v>-1.3363</v>
      </c>
      <c r="S8">
        <f>Q8*$O$11</f>
        <v>-0.44725961000000003</v>
      </c>
    </row>
    <row r="9" spans="1:19" x14ac:dyDescent="0.25">
      <c r="B9">
        <v>0.35899999999999999</v>
      </c>
      <c r="C9">
        <v>0.70399999999999996</v>
      </c>
      <c r="D9">
        <v>-0.29299999999999998</v>
      </c>
      <c r="E9">
        <v>-0.53800000000000003</v>
      </c>
      <c r="O9">
        <v>-0.7107</v>
      </c>
      <c r="Q9">
        <v>2.1208</v>
      </c>
      <c r="S9">
        <f>Q9*$O$11</f>
        <v>0.70983176000000003</v>
      </c>
    </row>
    <row r="10" spans="1:19" x14ac:dyDescent="0.25">
      <c r="B10">
        <v>0.18</v>
      </c>
      <c r="C10">
        <v>0.154</v>
      </c>
      <c r="D10">
        <v>0.95199999999999996</v>
      </c>
      <c r="E10">
        <v>-0.19700000000000001</v>
      </c>
      <c r="O10">
        <v>0.42680000000000001</v>
      </c>
      <c r="Q10">
        <v>-1.274</v>
      </c>
      <c r="S10">
        <f>Q10*$O$11</f>
        <v>-0.4264078</v>
      </c>
    </row>
    <row r="11" spans="1:19" x14ac:dyDescent="0.25">
      <c r="B11">
        <v>0.18</v>
      </c>
      <c r="C11">
        <v>0.55000000000000004</v>
      </c>
      <c r="D11">
        <v>4.5999999999999999E-2</v>
      </c>
      <c r="E11">
        <v>0.81399999999999995</v>
      </c>
      <c r="O11">
        <v>0.3347</v>
      </c>
      <c r="Q11">
        <v>1</v>
      </c>
      <c r="S11">
        <f>Q11*$O$11</f>
        <v>0.3347</v>
      </c>
    </row>
    <row r="14" spans="1:19" x14ac:dyDescent="0.25">
      <c r="A14" t="s">
        <v>29</v>
      </c>
      <c r="B14" s="2">
        <v>5.5679999999999996</v>
      </c>
      <c r="C14">
        <v>3.4129999999999998</v>
      </c>
      <c r="D14">
        <v>2.694</v>
      </c>
      <c r="E14">
        <v>2.694</v>
      </c>
    </row>
    <row r="15" spans="1:19" x14ac:dyDescent="0.25">
      <c r="B15" s="2">
        <v>0</v>
      </c>
      <c r="C15">
        <v>2.5209999999999999</v>
      </c>
      <c r="D15">
        <v>2.3029999999999999</v>
      </c>
      <c r="E15">
        <v>3.4929999999999999</v>
      </c>
      <c r="O15">
        <v>0.48499999999999999</v>
      </c>
      <c r="Q15">
        <v>0.58230000000000004</v>
      </c>
      <c r="S15">
        <f>Q15*$O$18</f>
        <v>0.48523059000000007</v>
      </c>
    </row>
    <row r="16" spans="1:19" x14ac:dyDescent="0.25">
      <c r="B16" s="2">
        <v>0</v>
      </c>
      <c r="C16">
        <v>0</v>
      </c>
      <c r="D16">
        <v>5.4260000000000002</v>
      </c>
      <c r="E16">
        <v>1.4179999999999999</v>
      </c>
      <c r="O16">
        <v>-0.19489999999999999</v>
      </c>
      <c r="Q16">
        <v>-0.23449999999999999</v>
      </c>
      <c r="S16">
        <f>Q16*$O$18</f>
        <v>-0.19540885</v>
      </c>
    </row>
    <row r="17" spans="1:23" x14ac:dyDescent="0.25">
      <c r="B17" s="2">
        <v>0</v>
      </c>
      <c r="C17">
        <v>0</v>
      </c>
      <c r="D17">
        <v>0</v>
      </c>
      <c r="E17">
        <v>1.8779999999999999</v>
      </c>
      <c r="O17">
        <v>-0.1802</v>
      </c>
      <c r="Q17">
        <v>-0.2162</v>
      </c>
      <c r="S17">
        <f>Q17*$O$18</f>
        <v>-0.18015946000000002</v>
      </c>
    </row>
    <row r="18" spans="1:23" x14ac:dyDescent="0.25">
      <c r="O18">
        <v>0.83330000000000004</v>
      </c>
      <c r="Q18">
        <v>1</v>
      </c>
      <c r="S18">
        <f>Q18*$O$18</f>
        <v>0.83330000000000004</v>
      </c>
    </row>
    <row r="20" spans="1:23" x14ac:dyDescent="0.25">
      <c r="A20" t="s">
        <v>20</v>
      </c>
      <c r="B20" s="2">
        <v>7.1950000000000003</v>
      </c>
      <c r="C20">
        <v>1.95</v>
      </c>
      <c r="D20">
        <v>1.232</v>
      </c>
      <c r="E20">
        <v>0.33800000000000002</v>
      </c>
    </row>
    <row r="21" spans="1:23" x14ac:dyDescent="0.25">
      <c r="B21" s="2">
        <v>1.948</v>
      </c>
      <c r="C21">
        <v>4.0510000000000002</v>
      </c>
      <c r="D21">
        <v>1.6140000000000001</v>
      </c>
      <c r="E21">
        <v>1.0329999999999999</v>
      </c>
    </row>
    <row r="22" spans="1:23" x14ac:dyDescent="0.25">
      <c r="B22" s="2">
        <v>1.232</v>
      </c>
      <c r="C22">
        <v>1.6160000000000001</v>
      </c>
      <c r="D22">
        <v>5.2309999999999999</v>
      </c>
      <c r="E22">
        <v>8.5000000000000006E-2</v>
      </c>
      <c r="O22">
        <v>0.49390000000000001</v>
      </c>
      <c r="Q22">
        <v>-46.964599999999997</v>
      </c>
      <c r="S22">
        <f>$O$25*Q22</f>
        <v>0.49782475999999998</v>
      </c>
      <c r="V22" s="2">
        <v>1.8009999999999999</v>
      </c>
      <c r="W22">
        <f>V22/O22</f>
        <v>3.6464871431463859</v>
      </c>
    </row>
    <row r="23" spans="1:23" x14ac:dyDescent="0.25">
      <c r="B23" s="2">
        <v>0.33800000000000002</v>
      </c>
      <c r="C23">
        <v>1.0329999999999999</v>
      </c>
      <c r="D23">
        <v>8.5999999999999993E-2</v>
      </c>
      <c r="E23">
        <v>1.5289999999999999</v>
      </c>
      <c r="O23">
        <v>0.65780000000000005</v>
      </c>
      <c r="Q23">
        <v>-62.538800000000002</v>
      </c>
      <c r="S23">
        <f>$O$25*Q23</f>
        <v>0.66291127999999999</v>
      </c>
      <c r="V23" s="2">
        <v>2.3980000000000001</v>
      </c>
      <c r="W23">
        <f t="shared" ref="W23:W25" si="0">V23/O23</f>
        <v>3.6454849498327757</v>
      </c>
    </row>
    <row r="24" spans="1:23" x14ac:dyDescent="0.25">
      <c r="O24">
        <v>0.56859999999999999</v>
      </c>
      <c r="Q24">
        <v>-54.060299999999998</v>
      </c>
      <c r="S24">
        <f>$O$25*Q24</f>
        <v>0.57303917999999998</v>
      </c>
      <c r="V24" s="2">
        <v>2.073</v>
      </c>
      <c r="W24">
        <f t="shared" si="0"/>
        <v>3.6457966936334856</v>
      </c>
    </row>
    <row r="25" spans="1:23" x14ac:dyDescent="0.25">
      <c r="O25">
        <v>-1.06E-2</v>
      </c>
      <c r="Q25">
        <v>1</v>
      </c>
      <c r="S25">
        <f>$O$25*Q25</f>
        <v>-1.06E-2</v>
      </c>
      <c r="V25" s="2">
        <v>-3.7999999999999999E-2</v>
      </c>
      <c r="W25">
        <f t="shared" si="0"/>
        <v>3.5849056603773586</v>
      </c>
    </row>
    <row r="26" spans="1:23" x14ac:dyDescent="0.25">
      <c r="A26" s="2" t="s">
        <v>3</v>
      </c>
      <c r="B26">
        <v>0.95099999999999996</v>
      </c>
      <c r="C26">
        <v>-0.29899999999999999</v>
      </c>
      <c r="D26">
        <v>-7.1999999999999995E-2</v>
      </c>
      <c r="E26">
        <v>1.9E-2</v>
      </c>
    </row>
    <row r="27" spans="1:23" x14ac:dyDescent="0.25">
      <c r="A27" s="2"/>
      <c r="B27">
        <v>0.25800000000000001</v>
      </c>
      <c r="C27">
        <v>0.874</v>
      </c>
      <c r="D27">
        <v>-0.30099999999999999</v>
      </c>
      <c r="E27">
        <v>-0.28000000000000003</v>
      </c>
    </row>
    <row r="28" spans="1:23" x14ac:dyDescent="0.25">
      <c r="A28" s="2"/>
      <c r="B28">
        <v>0.16300000000000001</v>
      </c>
      <c r="C28">
        <v>0.29599999999999999</v>
      </c>
      <c r="D28">
        <v>0.93899999999999995</v>
      </c>
      <c r="E28">
        <v>6.6000000000000003E-2</v>
      </c>
      <c r="O28">
        <v>-0.56579999999999997</v>
      </c>
      <c r="Q28">
        <v>-1.2862</v>
      </c>
      <c r="S28">
        <f>$O$31*Q28</f>
        <v>-0.56579938000000007</v>
      </c>
    </row>
    <row r="29" spans="1:23" x14ac:dyDescent="0.25">
      <c r="A29" s="2"/>
      <c r="B29">
        <v>4.4999999999999998E-2</v>
      </c>
      <c r="C29">
        <v>0.24099999999999999</v>
      </c>
      <c r="D29">
        <v>-0.151</v>
      </c>
      <c r="E29">
        <v>0.95799999999999996</v>
      </c>
      <c r="O29">
        <v>-0.15559999999999999</v>
      </c>
      <c r="Q29">
        <v>-0.3538</v>
      </c>
      <c r="S29">
        <f>$O$31*Q29</f>
        <v>-0.15563662</v>
      </c>
    </row>
    <row r="30" spans="1:23" x14ac:dyDescent="0.25">
      <c r="O30">
        <v>0.67979999999999996</v>
      </c>
      <c r="Q30">
        <v>1.5450999999999999</v>
      </c>
      <c r="S30">
        <f>$O$31*Q30</f>
        <v>0.67968949000000001</v>
      </c>
    </row>
    <row r="31" spans="1:23" x14ac:dyDescent="0.25">
      <c r="O31">
        <v>0.43990000000000001</v>
      </c>
      <c r="Q31">
        <v>1</v>
      </c>
      <c r="S31">
        <f>$O$31*Q31</f>
        <v>0.43990000000000001</v>
      </c>
    </row>
    <row r="32" spans="1:23" x14ac:dyDescent="0.25">
      <c r="A32" s="2" t="s">
        <v>29</v>
      </c>
      <c r="B32">
        <v>7.5629999999999997</v>
      </c>
      <c r="C32">
        <v>3.2080000000000002</v>
      </c>
      <c r="D32">
        <v>2.444</v>
      </c>
      <c r="E32">
        <v>0.67</v>
      </c>
      <c r="J32">
        <v>0.61599999999999999</v>
      </c>
      <c r="K32">
        <v>-0.73399999999999999</v>
      </c>
      <c r="L32">
        <v>8.3000000000000004E-2</v>
      </c>
      <c r="M32">
        <v>0.27100000000000002</v>
      </c>
    </row>
    <row r="33" spans="1:20" x14ac:dyDescent="0.25">
      <c r="A33" s="2"/>
      <c r="B33">
        <v>0</v>
      </c>
      <c r="C33">
        <v>3.6880000000000002</v>
      </c>
      <c r="D33">
        <v>2.6150000000000002</v>
      </c>
      <c r="E33">
        <v>1.196</v>
      </c>
      <c r="J33">
        <v>0.45400000000000001</v>
      </c>
      <c r="K33">
        <v>4.4999999999999998E-2</v>
      </c>
      <c r="L33">
        <v>-0.442</v>
      </c>
      <c r="M33">
        <v>-0.77300000000000002</v>
      </c>
    </row>
    <row r="34" spans="1:20" x14ac:dyDescent="0.25">
      <c r="A34" s="2"/>
      <c r="B34">
        <v>0</v>
      </c>
      <c r="C34">
        <v>0</v>
      </c>
      <c r="D34">
        <v>4.3230000000000004</v>
      </c>
      <c r="E34">
        <v>-0.48699999999999999</v>
      </c>
      <c r="J34">
        <v>0.47099999999999997</v>
      </c>
      <c r="K34">
        <v>0.432</v>
      </c>
      <c r="L34">
        <v>0.75800000000000001</v>
      </c>
      <c r="M34">
        <v>-0.13300000000000001</v>
      </c>
    </row>
    <row r="35" spans="1:20" x14ac:dyDescent="0.25">
      <c r="A35" s="2"/>
      <c r="B35">
        <v>0</v>
      </c>
      <c r="C35">
        <v>0</v>
      </c>
      <c r="D35">
        <v>0</v>
      </c>
      <c r="E35">
        <v>1.1870000000000001</v>
      </c>
      <c r="J35">
        <v>0.441</v>
      </c>
      <c r="K35">
        <v>0.52200000000000002</v>
      </c>
      <c r="L35">
        <v>-0.47199999999999998</v>
      </c>
      <c r="M35">
        <v>0.55800000000000005</v>
      </c>
    </row>
    <row r="36" spans="1:20" x14ac:dyDescent="0.25">
      <c r="J36" s="2"/>
    </row>
    <row r="38" spans="1:20" x14ac:dyDescent="0.25">
      <c r="A38" s="2" t="s">
        <v>20</v>
      </c>
      <c r="B38">
        <v>8.4489999999999998</v>
      </c>
      <c r="C38">
        <v>1.427</v>
      </c>
      <c r="D38">
        <v>0.68400000000000005</v>
      </c>
      <c r="E38">
        <v>4.9000000000000002E-2</v>
      </c>
      <c r="Q38">
        <v>4</v>
      </c>
      <c r="R38">
        <v>-2</v>
      </c>
      <c r="S38">
        <v>2</v>
      </c>
      <c r="T38">
        <v>1</v>
      </c>
    </row>
    <row r="39" spans="1:20" x14ac:dyDescent="0.25">
      <c r="A39" s="2"/>
      <c r="B39">
        <v>1.4319999999999999</v>
      </c>
      <c r="C39">
        <v>4.2859999999999996</v>
      </c>
      <c r="D39">
        <v>1.165</v>
      </c>
      <c r="E39">
        <v>0.28599999999999998</v>
      </c>
      <c r="Q39">
        <v>-2</v>
      </c>
      <c r="R39">
        <v>6</v>
      </c>
      <c r="S39">
        <v>-1</v>
      </c>
      <c r="T39">
        <v>1</v>
      </c>
    </row>
    <row r="40" spans="1:20" x14ac:dyDescent="0.25">
      <c r="A40" s="2"/>
      <c r="B40">
        <v>0.68300000000000005</v>
      </c>
      <c r="C40">
        <v>1.1619999999999999</v>
      </c>
      <c r="D40">
        <v>4.133</v>
      </c>
      <c r="E40">
        <v>-0.18099999999999999</v>
      </c>
      <c r="J40">
        <v>0.73599999999999999</v>
      </c>
      <c r="K40">
        <v>-0.63900000000000001</v>
      </c>
      <c r="L40">
        <v>-2.9000000000000001E-2</v>
      </c>
      <c r="M40">
        <v>0.218</v>
      </c>
      <c r="Q40">
        <v>2</v>
      </c>
      <c r="R40">
        <v>-1</v>
      </c>
      <c r="S40">
        <v>3</v>
      </c>
      <c r="T40">
        <v>-2</v>
      </c>
    </row>
    <row r="41" spans="1:20" x14ac:dyDescent="0.25">
      <c r="A41" s="2"/>
      <c r="B41">
        <v>5.2999999999999999E-2</v>
      </c>
      <c r="C41">
        <v>0.28599999999999998</v>
      </c>
      <c r="D41">
        <v>-0.17899999999999999</v>
      </c>
      <c r="E41">
        <v>1.137</v>
      </c>
      <c r="J41">
        <v>0.45100000000000001</v>
      </c>
      <c r="K41">
        <v>0.29199999999999998</v>
      </c>
      <c r="L41">
        <v>-0.432</v>
      </c>
      <c r="M41">
        <v>-0.72499999999999998</v>
      </c>
      <c r="Q41">
        <v>1</v>
      </c>
      <c r="R41">
        <v>1</v>
      </c>
      <c r="S41">
        <v>-2</v>
      </c>
      <c r="T41">
        <v>5</v>
      </c>
    </row>
    <row r="42" spans="1:20" x14ac:dyDescent="0.25">
      <c r="J42">
        <v>0.35699999999999998</v>
      </c>
      <c r="K42">
        <v>0.315</v>
      </c>
      <c r="L42">
        <v>0.86399999999999999</v>
      </c>
      <c r="M42">
        <v>-0.16600000000000001</v>
      </c>
    </row>
    <row r="43" spans="1:20" x14ac:dyDescent="0.25">
      <c r="J43">
        <v>0.35699999999999998</v>
      </c>
      <c r="K43">
        <v>0.63700000000000001</v>
      </c>
      <c r="L43">
        <v>-0.25800000000000001</v>
      </c>
      <c r="M43">
        <v>0.63200000000000001</v>
      </c>
    </row>
    <row r="44" spans="1:20" x14ac:dyDescent="0.25">
      <c r="A44" s="2" t="s">
        <v>3</v>
      </c>
      <c r="B44">
        <v>0.98299999999999998</v>
      </c>
      <c r="C44">
        <v>-0.18099999999999999</v>
      </c>
      <c r="D44">
        <v>-3.5999999999999997E-2</v>
      </c>
      <c r="E44">
        <v>3.0000000000000001E-3</v>
      </c>
    </row>
    <row r="45" spans="1:20" x14ac:dyDescent="0.25">
      <c r="A45" s="2"/>
      <c r="B45">
        <v>0.16700000000000001</v>
      </c>
      <c r="C45">
        <v>0.95199999999999996</v>
      </c>
      <c r="D45">
        <v>-0.24399999999999999</v>
      </c>
      <c r="E45">
        <v>-8.5000000000000006E-2</v>
      </c>
    </row>
    <row r="46" spans="1:20" x14ac:dyDescent="0.25">
      <c r="A46" s="2"/>
      <c r="B46">
        <v>7.9000000000000001E-2</v>
      </c>
      <c r="C46">
        <v>0.24</v>
      </c>
      <c r="D46">
        <v>0.96499999999999997</v>
      </c>
      <c r="E46">
        <v>6.7000000000000004E-2</v>
      </c>
    </row>
    <row r="47" spans="1:20" x14ac:dyDescent="0.25">
      <c r="A47" s="2"/>
      <c r="B47">
        <v>6.0000000000000001E-3</v>
      </c>
      <c r="C47">
        <v>6.6000000000000003E-2</v>
      </c>
      <c r="D47">
        <v>-8.5999999999999993E-2</v>
      </c>
      <c r="E47">
        <v>0.99399999999999999</v>
      </c>
    </row>
    <row r="50" spans="1:14" x14ac:dyDescent="0.25">
      <c r="A50" s="2" t="s">
        <v>29</v>
      </c>
      <c r="B50">
        <v>8.5969999999999995</v>
      </c>
      <c r="C50">
        <v>2.21</v>
      </c>
      <c r="D50">
        <v>1.194</v>
      </c>
      <c r="E50">
        <v>8.7999999999999995E-2</v>
      </c>
    </row>
    <row r="51" spans="1:14" x14ac:dyDescent="0.25">
      <c r="A51" s="2"/>
      <c r="B51">
        <v>0</v>
      </c>
      <c r="C51">
        <v>4.117</v>
      </c>
      <c r="D51">
        <v>1.9630000000000001</v>
      </c>
      <c r="E51">
        <v>0.29499999999999998</v>
      </c>
    </row>
    <row r="52" spans="1:14" x14ac:dyDescent="0.25">
      <c r="A52" s="2"/>
      <c r="B52">
        <v>0</v>
      </c>
      <c r="C52">
        <v>0</v>
      </c>
      <c r="D52">
        <v>3.6960000000000002</v>
      </c>
      <c r="E52">
        <v>-0.34399999999999997</v>
      </c>
    </row>
    <row r="53" spans="1:14" x14ac:dyDescent="0.25">
      <c r="A53" s="2"/>
      <c r="B53">
        <v>0</v>
      </c>
      <c r="C53">
        <v>0</v>
      </c>
      <c r="D53">
        <v>0</v>
      </c>
      <c r="E53">
        <v>1.0940000000000001</v>
      </c>
    </row>
    <row r="56" spans="1:14" x14ac:dyDescent="0.25">
      <c r="A56" s="2" t="s">
        <v>20</v>
      </c>
      <c r="B56">
        <v>8.9149999999999991</v>
      </c>
      <c r="C56">
        <v>0.84</v>
      </c>
      <c r="D56">
        <v>0.29599999999999999</v>
      </c>
      <c r="E56">
        <v>5.0000000000000001E-3</v>
      </c>
    </row>
    <row r="57" spans="1:14" x14ac:dyDescent="0.25">
      <c r="A57" s="2"/>
      <c r="B57">
        <v>0.84399999999999997</v>
      </c>
      <c r="C57">
        <v>4.41</v>
      </c>
      <c r="D57">
        <v>0.86399999999999999</v>
      </c>
      <c r="E57">
        <v>7.4999999999999997E-2</v>
      </c>
    </row>
    <row r="58" spans="1:14" x14ac:dyDescent="0.25">
      <c r="A58" s="2"/>
      <c r="B58">
        <v>0.28999999999999998</v>
      </c>
      <c r="C58">
        <v>0.86399999999999999</v>
      </c>
      <c r="D58">
        <v>3.5960000000000001</v>
      </c>
      <c r="E58">
        <v>-9.4E-2</v>
      </c>
    </row>
    <row r="59" spans="1:14" x14ac:dyDescent="0.25">
      <c r="A59" s="2"/>
      <c r="B59">
        <v>7.0000000000000001E-3</v>
      </c>
      <c r="C59">
        <v>7.1999999999999995E-2</v>
      </c>
      <c r="D59">
        <v>-9.4E-2</v>
      </c>
      <c r="E59">
        <v>1.087</v>
      </c>
    </row>
    <row r="62" spans="1:14" x14ac:dyDescent="0.25">
      <c r="A62" s="2" t="s">
        <v>3</v>
      </c>
      <c r="B62">
        <v>0.995</v>
      </c>
      <c r="C62">
        <v>-9.9000000000000005E-2</v>
      </c>
      <c r="D62">
        <v>-1.4E-2</v>
      </c>
      <c r="E62">
        <v>0</v>
      </c>
      <c r="J62" s="2"/>
      <c r="K62">
        <v>0.54700000000000004</v>
      </c>
      <c r="L62">
        <v>-0.75800000000000001</v>
      </c>
      <c r="M62">
        <v>0.20200000000000001</v>
      </c>
      <c r="N62">
        <v>0.28999999999999998</v>
      </c>
    </row>
    <row r="63" spans="1:14" x14ac:dyDescent="0.25">
      <c r="A63" s="2"/>
      <c r="B63">
        <v>9.4E-2</v>
      </c>
      <c r="C63">
        <v>0.97699999999999998</v>
      </c>
      <c r="D63">
        <v>-0.189</v>
      </c>
      <c r="E63">
        <v>-2.3E-2</v>
      </c>
      <c r="J63" s="2"/>
      <c r="K63">
        <v>0.441</v>
      </c>
      <c r="L63">
        <v>-9.6000000000000002E-2</v>
      </c>
      <c r="M63">
        <v>-0.42099999999999999</v>
      </c>
      <c r="N63">
        <v>-0.78700000000000003</v>
      </c>
    </row>
    <row r="64" spans="1:14" x14ac:dyDescent="0.25">
      <c r="A64" s="2"/>
      <c r="B64">
        <v>3.2000000000000001E-2</v>
      </c>
      <c r="C64">
        <v>0.187</v>
      </c>
      <c r="D64">
        <v>0.98099999999999998</v>
      </c>
      <c r="E64">
        <v>3.2000000000000001E-2</v>
      </c>
      <c r="J64" s="2"/>
      <c r="K64">
        <v>0.53300000000000003</v>
      </c>
      <c r="L64">
        <v>0.51500000000000001</v>
      </c>
      <c r="M64">
        <v>0.66</v>
      </c>
      <c r="N64">
        <v>-0.11899999999999999</v>
      </c>
    </row>
    <row r="65" spans="1:14" x14ac:dyDescent="0.25">
      <c r="A65" s="2"/>
      <c r="B65">
        <v>1E-3</v>
      </c>
      <c r="C65">
        <v>1.6E-2</v>
      </c>
      <c r="D65">
        <v>-3.5000000000000003E-2</v>
      </c>
      <c r="E65">
        <v>0.999</v>
      </c>
      <c r="J65" s="2"/>
      <c r="K65">
        <v>0.47299999999999998</v>
      </c>
      <c r="L65">
        <v>0.38700000000000001</v>
      </c>
      <c r="M65">
        <v>-0.58699999999999997</v>
      </c>
      <c r="N65">
        <v>0.53</v>
      </c>
    </row>
    <row r="67" spans="1:14" x14ac:dyDescent="0.25">
      <c r="A67" s="2" t="s">
        <v>29</v>
      </c>
      <c r="B67">
        <v>8.9600000000000009</v>
      </c>
      <c r="C67">
        <v>1.2789999999999999</v>
      </c>
      <c r="D67">
        <v>0.49199999999999999</v>
      </c>
      <c r="E67">
        <v>0.01</v>
      </c>
    </row>
    <row r="68" spans="1:14" x14ac:dyDescent="0.25">
      <c r="A68" s="2"/>
      <c r="B68">
        <v>0</v>
      </c>
      <c r="C68">
        <v>4.3899999999999997</v>
      </c>
      <c r="D68">
        <v>1.4870000000000001</v>
      </c>
      <c r="E68">
        <v>7.2999999999999995E-2</v>
      </c>
    </row>
    <row r="69" spans="1:14" x14ac:dyDescent="0.25">
      <c r="A69" s="2"/>
      <c r="B69">
        <v>0</v>
      </c>
      <c r="C69">
        <v>0</v>
      </c>
      <c r="D69">
        <v>3.3639999999999999</v>
      </c>
      <c r="E69">
        <v>-0.14499999999999999</v>
      </c>
    </row>
    <row r="70" spans="1:14" x14ac:dyDescent="0.25">
      <c r="A70" s="2"/>
      <c r="B70">
        <v>0</v>
      </c>
      <c r="C70">
        <v>0</v>
      </c>
      <c r="D70">
        <v>0</v>
      </c>
      <c r="E70">
        <v>1.0820000000000001</v>
      </c>
    </row>
    <row r="72" spans="1:14" x14ac:dyDescent="0.25">
      <c r="A72" s="2" t="s">
        <v>20</v>
      </c>
      <c r="B72">
        <v>9.0510000000000002</v>
      </c>
      <c r="C72">
        <v>0.45500000000000002</v>
      </c>
      <c r="D72">
        <v>0.115</v>
      </c>
      <c r="E72">
        <v>-4.0000000000000001E-3</v>
      </c>
    </row>
    <row r="73" spans="1:14" x14ac:dyDescent="0.25">
      <c r="A73" s="2"/>
      <c r="B73">
        <v>0.46</v>
      </c>
      <c r="C73">
        <v>4.5679999999999996</v>
      </c>
      <c r="D73">
        <v>0.626</v>
      </c>
      <c r="E73">
        <v>0.02</v>
      </c>
    </row>
    <row r="74" spans="1:14" x14ac:dyDescent="0.25">
      <c r="A74" s="2"/>
      <c r="B74">
        <v>0.108</v>
      </c>
      <c r="C74">
        <v>0.627</v>
      </c>
      <c r="D74">
        <v>3.3050000000000002</v>
      </c>
      <c r="E74">
        <v>-3.6999999999999998E-2</v>
      </c>
    </row>
    <row r="75" spans="1:14" x14ac:dyDescent="0.25">
      <c r="A75" s="2"/>
      <c r="B75">
        <v>1E-3</v>
      </c>
      <c r="C75">
        <v>1.7000000000000001E-2</v>
      </c>
      <c r="D75">
        <v>-3.7999999999999999E-2</v>
      </c>
      <c r="E75">
        <v>1.081</v>
      </c>
    </row>
    <row r="78" spans="1:14" x14ac:dyDescent="0.25">
      <c r="A78" s="2" t="s">
        <v>3</v>
      </c>
      <c r="B78">
        <v>0.999</v>
      </c>
      <c r="C78">
        <v>-5.1999999999999998E-2</v>
      </c>
      <c r="D78">
        <v>-5.0000000000000001E-3</v>
      </c>
      <c r="E78">
        <v>0</v>
      </c>
      <c r="J78" s="2"/>
      <c r="K78">
        <v>0.51</v>
      </c>
      <c r="L78">
        <v>-0.75</v>
      </c>
      <c r="M78">
        <v>0.29599999999999999</v>
      </c>
      <c r="N78">
        <v>0.29599999999999999</v>
      </c>
    </row>
    <row r="79" spans="1:14" x14ac:dyDescent="0.25">
      <c r="A79" s="2"/>
      <c r="B79">
        <v>5.0999999999999997E-2</v>
      </c>
      <c r="C79">
        <v>0.98899999999999999</v>
      </c>
      <c r="D79">
        <v>-0.13500000000000001</v>
      </c>
      <c r="E79">
        <v>-5.0000000000000001E-3</v>
      </c>
      <c r="J79" s="2"/>
      <c r="K79">
        <v>0.43099999999999999</v>
      </c>
      <c r="L79">
        <v>-0.17799999999999999</v>
      </c>
      <c r="M79">
        <v>-0.39600000000000002</v>
      </c>
      <c r="N79">
        <v>-0.79200000000000004</v>
      </c>
    </row>
    <row r="80" spans="1:14" x14ac:dyDescent="0.25">
      <c r="A80" s="2"/>
      <c r="B80">
        <v>1.2E-2</v>
      </c>
      <c r="C80">
        <v>0.13500000000000001</v>
      </c>
      <c r="D80">
        <v>0.99099999999999999</v>
      </c>
      <c r="E80">
        <v>1.2999999999999999E-2</v>
      </c>
      <c r="J80" s="2"/>
      <c r="K80">
        <v>0.56699999999999995</v>
      </c>
      <c r="L80">
        <v>0.56999999999999995</v>
      </c>
      <c r="M80">
        <v>0.58299999999999996</v>
      </c>
      <c r="N80">
        <v>-0.113</v>
      </c>
    </row>
    <row r="81" spans="1:15" x14ac:dyDescent="0.25">
      <c r="A81" s="2"/>
      <c r="B81">
        <v>0</v>
      </c>
      <c r="C81">
        <v>4.0000000000000001E-3</v>
      </c>
      <c r="D81">
        <v>-1.2999999999999999E-2</v>
      </c>
      <c r="E81">
        <v>1</v>
      </c>
      <c r="J81" s="2"/>
      <c r="K81">
        <v>0.48499999999999999</v>
      </c>
      <c r="L81">
        <v>0.28100000000000003</v>
      </c>
      <c r="M81">
        <v>-0.64300000000000002</v>
      </c>
      <c r="N81">
        <v>0.52</v>
      </c>
    </row>
    <row r="83" spans="1:15" x14ac:dyDescent="0.25">
      <c r="A83" s="2" t="s">
        <v>29</v>
      </c>
      <c r="B83">
        <v>9.0630000000000006</v>
      </c>
      <c r="C83">
        <v>0.69399999999999995</v>
      </c>
      <c r="D83">
        <v>0.186</v>
      </c>
      <c r="E83">
        <v>-3.0000000000000001E-3</v>
      </c>
    </row>
    <row r="84" spans="1:15" x14ac:dyDescent="0.25">
      <c r="A84" s="2"/>
      <c r="B84">
        <v>0</v>
      </c>
      <c r="C84">
        <v>4.5810000000000004</v>
      </c>
      <c r="D84">
        <v>1.06</v>
      </c>
      <c r="E84">
        <v>1.9E-2</v>
      </c>
    </row>
    <row r="85" spans="1:15" x14ac:dyDescent="0.25">
      <c r="A85" s="2"/>
      <c r="B85">
        <v>0</v>
      </c>
      <c r="C85">
        <v>0</v>
      </c>
      <c r="D85">
        <v>3.1890000000000001</v>
      </c>
      <c r="E85">
        <v>-5.3999999999999999E-2</v>
      </c>
    </row>
    <row r="86" spans="1:15" x14ac:dyDescent="0.25">
      <c r="A86" s="2"/>
      <c r="B86">
        <v>0</v>
      </c>
      <c r="C86">
        <v>0</v>
      </c>
      <c r="D86">
        <v>0</v>
      </c>
      <c r="E86">
        <v>1.08</v>
      </c>
    </row>
    <row r="89" spans="1:15" x14ac:dyDescent="0.25">
      <c r="A89" s="2" t="s">
        <v>20</v>
      </c>
      <c r="B89">
        <v>9.0920000000000005</v>
      </c>
      <c r="C89">
        <v>0.24</v>
      </c>
      <c r="D89">
        <v>4.4999999999999998E-2</v>
      </c>
      <c r="E89">
        <v>-4.0000000000000001E-3</v>
      </c>
    </row>
    <row r="90" spans="1:15" x14ac:dyDescent="0.25">
      <c r="A90" s="2"/>
      <c r="B90">
        <v>0.246</v>
      </c>
      <c r="C90">
        <v>4.6740000000000004</v>
      </c>
      <c r="D90">
        <v>0.432</v>
      </c>
      <c r="E90">
        <v>0.01</v>
      </c>
    </row>
    <row r="91" spans="1:15" x14ac:dyDescent="0.25">
      <c r="A91" s="2"/>
      <c r="B91">
        <v>3.7999999999999999E-2</v>
      </c>
      <c r="C91">
        <v>0.43</v>
      </c>
      <c r="D91">
        <v>3.161</v>
      </c>
      <c r="E91">
        <v>-1.2999999999999999E-2</v>
      </c>
    </row>
    <row r="92" spans="1:15" x14ac:dyDescent="0.25">
      <c r="A92" s="2"/>
      <c r="B92">
        <v>0</v>
      </c>
      <c r="C92">
        <v>4.0000000000000001E-3</v>
      </c>
      <c r="D92">
        <v>-1.4E-2</v>
      </c>
      <c r="E92">
        <v>1.08</v>
      </c>
    </row>
    <row r="95" spans="1:15" x14ac:dyDescent="0.25">
      <c r="A95" s="2" t="s">
        <v>3</v>
      </c>
      <c r="B95">
        <v>1</v>
      </c>
      <c r="C95">
        <v>-2.7E-2</v>
      </c>
      <c r="D95">
        <v>-2E-3</v>
      </c>
      <c r="E95">
        <v>0</v>
      </c>
      <c r="K95" s="2"/>
      <c r="L95">
        <v>0.49099999999999999</v>
      </c>
      <c r="M95">
        <v>-0.73299999999999998</v>
      </c>
      <c r="N95">
        <v>0.36099999999999999</v>
      </c>
      <c r="O95">
        <v>0.29799999999999999</v>
      </c>
    </row>
    <row r="96" spans="1:15" x14ac:dyDescent="0.25">
      <c r="A96" s="2"/>
      <c r="B96">
        <v>2.7E-2</v>
      </c>
      <c r="C96">
        <v>0.995</v>
      </c>
      <c r="D96">
        <v>-9.1999999999999998E-2</v>
      </c>
      <c r="E96">
        <v>-1E-3</v>
      </c>
      <c r="K96" s="2"/>
      <c r="L96">
        <v>0.42499999999999999</v>
      </c>
      <c r="M96">
        <v>-0.22600000000000001</v>
      </c>
      <c r="N96">
        <v>-0.375</v>
      </c>
      <c r="O96">
        <v>-0.79400000000000004</v>
      </c>
    </row>
    <row r="97" spans="1:16" x14ac:dyDescent="0.25">
      <c r="A97" s="2"/>
      <c r="B97">
        <v>4.0000000000000001E-3</v>
      </c>
      <c r="C97">
        <v>9.0999999999999998E-2</v>
      </c>
      <c r="D97">
        <v>0.996</v>
      </c>
      <c r="E97">
        <v>5.0000000000000001E-3</v>
      </c>
      <c r="K97" s="2"/>
      <c r="L97">
        <v>0.58499999999999996</v>
      </c>
      <c r="M97">
        <v>0.60499999999999998</v>
      </c>
      <c r="N97">
        <v>0.52800000000000002</v>
      </c>
      <c r="O97">
        <v>-0.111</v>
      </c>
    </row>
    <row r="98" spans="1:16" x14ac:dyDescent="0.25">
      <c r="A98" s="2"/>
      <c r="B98">
        <v>0</v>
      </c>
      <c r="C98">
        <v>1E-3</v>
      </c>
      <c r="D98">
        <v>-5.0000000000000001E-3</v>
      </c>
      <c r="E98">
        <v>1</v>
      </c>
      <c r="K98" s="2"/>
      <c r="L98">
        <v>0.49</v>
      </c>
      <c r="M98">
        <v>0.20899999999999999</v>
      </c>
      <c r="N98">
        <v>-0.67</v>
      </c>
      <c r="O98">
        <v>0.51700000000000002</v>
      </c>
    </row>
    <row r="100" spans="1:16" x14ac:dyDescent="0.25">
      <c r="A100" t="s">
        <v>29</v>
      </c>
      <c r="B100">
        <v>9.0950000000000006</v>
      </c>
      <c r="C100">
        <v>0.36799999999999999</v>
      </c>
      <c r="D100">
        <v>7.0000000000000007E-2</v>
      </c>
      <c r="E100">
        <v>-4.0000000000000001E-3</v>
      </c>
      <c r="L100">
        <v>-0.47</v>
      </c>
      <c r="M100">
        <v>-0.67800000000000005</v>
      </c>
      <c r="O100">
        <v>-0.47799999999999998</v>
      </c>
      <c r="P100">
        <v>0.30199999999999999</v>
      </c>
    </row>
    <row r="101" spans="1:16" x14ac:dyDescent="0.25">
      <c r="B101">
        <v>0</v>
      </c>
      <c r="C101">
        <v>4.6849999999999996</v>
      </c>
      <c r="D101">
        <v>0.71799999999999997</v>
      </c>
      <c r="E101">
        <v>0.01</v>
      </c>
      <c r="L101">
        <v>-0.41499999999999998</v>
      </c>
      <c r="M101">
        <v>-0.29799999999999999</v>
      </c>
      <c r="O101">
        <v>0.32900000000000001</v>
      </c>
      <c r="P101">
        <v>-0.79400000000000004</v>
      </c>
    </row>
    <row r="102" spans="1:16" x14ac:dyDescent="0.25">
      <c r="B102">
        <v>0</v>
      </c>
      <c r="C102">
        <v>0</v>
      </c>
      <c r="D102">
        <v>3.1080000000000001</v>
      </c>
      <c r="E102">
        <v>-1.9E-2</v>
      </c>
      <c r="L102">
        <v>-0.60399999999999998</v>
      </c>
      <c r="M102">
        <v>0.66800000000000004</v>
      </c>
      <c r="O102">
        <v>-0.42199999999999999</v>
      </c>
      <c r="P102">
        <v>-0.11</v>
      </c>
    </row>
    <row r="103" spans="1:16" x14ac:dyDescent="0.25">
      <c r="B103">
        <v>0</v>
      </c>
      <c r="C103">
        <v>0</v>
      </c>
      <c r="D103">
        <v>0</v>
      </c>
      <c r="E103">
        <v>1.08</v>
      </c>
      <c r="L103">
        <v>-0.49199999999999999</v>
      </c>
      <c r="M103">
        <v>7.9000000000000001E-2</v>
      </c>
      <c r="O103">
        <v>0.69699999999999995</v>
      </c>
      <c r="P103">
        <v>0.51600000000000001</v>
      </c>
    </row>
    <row r="105" spans="1:16" x14ac:dyDescent="0.25">
      <c r="A105" s="2" t="s">
        <v>20</v>
      </c>
      <c r="B105">
        <v>9.1050000000000004</v>
      </c>
      <c r="C105">
        <v>0.127</v>
      </c>
      <c r="D105">
        <v>1.7999999999999999E-2</v>
      </c>
      <c r="E105">
        <v>-4.0000000000000001E-3</v>
      </c>
    </row>
    <row r="106" spans="1:16" x14ac:dyDescent="0.25">
      <c r="A106" s="2"/>
      <c r="B106">
        <v>0.129</v>
      </c>
      <c r="C106">
        <v>4.7270000000000003</v>
      </c>
      <c r="D106">
        <v>0.28399999999999997</v>
      </c>
      <c r="E106">
        <v>8.9999999999999993E-3</v>
      </c>
    </row>
    <row r="107" spans="1:16" x14ac:dyDescent="0.25">
      <c r="A107" s="2"/>
      <c r="B107">
        <v>1.2E-2</v>
      </c>
      <c r="C107">
        <v>0.28299999999999997</v>
      </c>
      <c r="D107">
        <v>3.0960000000000001</v>
      </c>
      <c r="E107">
        <v>-3.0000000000000001E-3</v>
      </c>
    </row>
    <row r="108" spans="1:16" x14ac:dyDescent="0.25">
      <c r="A108" s="2"/>
      <c r="B108">
        <v>0</v>
      </c>
      <c r="C108">
        <v>1E-3</v>
      </c>
      <c r="D108">
        <v>-5.0000000000000001E-3</v>
      </c>
      <c r="E108">
        <v>1.08</v>
      </c>
    </row>
    <row r="111" spans="1:16" x14ac:dyDescent="0.25">
      <c r="A111" s="2" t="s">
        <v>3</v>
      </c>
      <c r="B111">
        <v>1</v>
      </c>
      <c r="C111">
        <v>-1.4E-2</v>
      </c>
      <c r="D111">
        <v>0</v>
      </c>
      <c r="E111">
        <v>0</v>
      </c>
    </row>
    <row r="112" spans="1:16" x14ac:dyDescent="0.25">
      <c r="A112" s="2"/>
      <c r="B112">
        <v>1.4E-2</v>
      </c>
      <c r="C112">
        <v>0.998</v>
      </c>
      <c r="D112">
        <v>-0.06</v>
      </c>
      <c r="E112">
        <v>0</v>
      </c>
    </row>
    <row r="113" spans="1:5" x14ac:dyDescent="0.25">
      <c r="A113" s="2"/>
      <c r="B113">
        <v>1E-3</v>
      </c>
      <c r="C113">
        <v>0.06</v>
      </c>
      <c r="D113">
        <v>0.998</v>
      </c>
      <c r="E113">
        <v>2E-3</v>
      </c>
    </row>
    <row r="114" spans="1:5" x14ac:dyDescent="0.25">
      <c r="A114" s="2"/>
      <c r="B114">
        <v>0</v>
      </c>
      <c r="C114">
        <v>0</v>
      </c>
      <c r="D114">
        <v>-2E-3</v>
      </c>
      <c r="E114">
        <v>1</v>
      </c>
    </row>
    <row r="116" spans="1:5" x14ac:dyDescent="0.25">
      <c r="A116" s="2" t="s">
        <v>29</v>
      </c>
      <c r="B116">
        <v>9.1059999999999999</v>
      </c>
      <c r="C116">
        <v>0.19400000000000001</v>
      </c>
      <c r="D116">
        <v>2.5999999999999999E-2</v>
      </c>
      <c r="E116">
        <v>-4.0000000000000001E-3</v>
      </c>
    </row>
    <row r="117" spans="1:5" x14ac:dyDescent="0.25">
      <c r="A117" s="2"/>
      <c r="B117">
        <v>0</v>
      </c>
      <c r="C117">
        <v>4.7329999999999997</v>
      </c>
      <c r="D117">
        <v>0.46800000000000003</v>
      </c>
      <c r="E117">
        <v>8.9999999999999993E-3</v>
      </c>
    </row>
    <row r="118" spans="1:5" x14ac:dyDescent="0.25">
      <c r="A118" s="2"/>
      <c r="B118">
        <v>0</v>
      </c>
      <c r="C118">
        <v>0</v>
      </c>
      <c r="D118">
        <v>3.073</v>
      </c>
      <c r="E118">
        <v>-5.0000000000000001E-3</v>
      </c>
    </row>
    <row r="119" spans="1:5" x14ac:dyDescent="0.25">
      <c r="A119" s="2"/>
      <c r="B119">
        <v>0</v>
      </c>
      <c r="C119">
        <v>0</v>
      </c>
      <c r="D119">
        <v>0</v>
      </c>
      <c r="E119">
        <v>1.08</v>
      </c>
    </row>
    <row r="121" spans="1:5" x14ac:dyDescent="0.25">
      <c r="A121" s="2" t="s">
        <v>20</v>
      </c>
      <c r="B121">
        <v>9.109</v>
      </c>
      <c r="C121">
        <v>6.8000000000000005E-2</v>
      </c>
      <c r="D121">
        <v>1.4E-2</v>
      </c>
      <c r="E121">
        <v>-4.0000000000000001E-3</v>
      </c>
    </row>
    <row r="122" spans="1:5" x14ac:dyDescent="0.25">
      <c r="A122" s="2"/>
      <c r="B122">
        <v>6.7000000000000004E-2</v>
      </c>
      <c r="C122">
        <v>4.7519999999999998</v>
      </c>
      <c r="D122">
        <v>0.183</v>
      </c>
      <c r="E122">
        <v>0.01</v>
      </c>
    </row>
    <row r="123" spans="1:5" x14ac:dyDescent="0.25">
      <c r="A123" s="2"/>
      <c r="B123">
        <v>3.0000000000000001E-3</v>
      </c>
      <c r="C123">
        <v>0.184</v>
      </c>
      <c r="D123">
        <v>3.0670000000000002</v>
      </c>
      <c r="E123">
        <v>1E-3</v>
      </c>
    </row>
    <row r="124" spans="1:5" x14ac:dyDescent="0.25">
      <c r="A124" s="2"/>
      <c r="B124">
        <v>0</v>
      </c>
      <c r="C124">
        <v>0</v>
      </c>
      <c r="D124">
        <v>-2E-3</v>
      </c>
      <c r="E124">
        <v>1.08</v>
      </c>
    </row>
    <row r="127" spans="1:5" x14ac:dyDescent="0.25">
      <c r="A127" s="2" t="s">
        <v>3</v>
      </c>
      <c r="B127">
        <v>1</v>
      </c>
      <c r="C127">
        <v>-7.0000000000000001E-3</v>
      </c>
      <c r="D127">
        <v>0</v>
      </c>
      <c r="E127">
        <v>0</v>
      </c>
    </row>
    <row r="128" spans="1:5" x14ac:dyDescent="0.25">
      <c r="A128" s="2"/>
      <c r="B128">
        <v>7.0000000000000001E-3</v>
      </c>
      <c r="C128">
        <v>0.999</v>
      </c>
      <c r="D128">
        <v>-3.9E-2</v>
      </c>
      <c r="E128">
        <v>0</v>
      </c>
    </row>
    <row r="129" spans="1:5" x14ac:dyDescent="0.25">
      <c r="A129" s="2"/>
      <c r="B129">
        <v>0</v>
      </c>
      <c r="C129">
        <v>3.9E-2</v>
      </c>
      <c r="D129">
        <v>0.999</v>
      </c>
      <c r="E129">
        <v>1E-3</v>
      </c>
    </row>
    <row r="130" spans="1:5" x14ac:dyDescent="0.25">
      <c r="A130" s="2"/>
      <c r="B130">
        <v>0</v>
      </c>
      <c r="C130">
        <v>0</v>
      </c>
      <c r="D130">
        <v>-1E-3</v>
      </c>
      <c r="E130">
        <v>1</v>
      </c>
    </row>
    <row r="133" spans="1:5" x14ac:dyDescent="0.25">
      <c r="A133" s="2" t="s">
        <v>29</v>
      </c>
      <c r="B133">
        <v>9.109</v>
      </c>
      <c r="C133">
        <v>0.10299999999999999</v>
      </c>
      <c r="D133">
        <v>1.6E-2</v>
      </c>
      <c r="E133">
        <v>-4.0000000000000001E-3</v>
      </c>
    </row>
    <row r="134" spans="1:5" x14ac:dyDescent="0.25">
      <c r="A134" s="2"/>
      <c r="B134">
        <v>0</v>
      </c>
      <c r="C134">
        <v>4.7549999999999999</v>
      </c>
      <c r="D134">
        <v>0.30099999999999999</v>
      </c>
      <c r="E134">
        <v>0.01</v>
      </c>
    </row>
    <row r="135" spans="1:5" x14ac:dyDescent="0.25">
      <c r="A135" s="2"/>
      <c r="B135">
        <v>0</v>
      </c>
      <c r="C135">
        <v>0</v>
      </c>
      <c r="D135">
        <v>3.0579999999999998</v>
      </c>
      <c r="E135">
        <v>0</v>
      </c>
    </row>
    <row r="136" spans="1:5" x14ac:dyDescent="0.25">
      <c r="A136" s="2"/>
      <c r="B136">
        <v>0</v>
      </c>
      <c r="C136">
        <v>0</v>
      </c>
      <c r="D136">
        <v>0</v>
      </c>
      <c r="E136">
        <v>1.08</v>
      </c>
    </row>
    <row r="139" spans="1:5" x14ac:dyDescent="0.25">
      <c r="A139" s="2" t="s">
        <v>20</v>
      </c>
      <c r="B139">
        <v>9.11</v>
      </c>
      <c r="C139">
        <v>0.04</v>
      </c>
      <c r="D139">
        <v>1.2E-2</v>
      </c>
      <c r="E139">
        <v>-4.0000000000000001E-3</v>
      </c>
    </row>
    <row r="140" spans="1:5" x14ac:dyDescent="0.25">
      <c r="A140" s="2"/>
      <c r="B140">
        <v>3.3000000000000002E-2</v>
      </c>
      <c r="C140">
        <v>4.7619999999999996</v>
      </c>
      <c r="D140">
        <v>0.115</v>
      </c>
      <c r="E140">
        <v>0.01</v>
      </c>
    </row>
    <row r="141" spans="1:5" x14ac:dyDescent="0.25">
      <c r="A141" s="2"/>
      <c r="B141">
        <v>0</v>
      </c>
      <c r="C141">
        <v>0.11899999999999999</v>
      </c>
      <c r="D141">
        <v>3.0550000000000002</v>
      </c>
      <c r="E141">
        <v>3.0000000000000001E-3</v>
      </c>
    </row>
    <row r="142" spans="1:5" x14ac:dyDescent="0.25">
      <c r="A142" s="2"/>
      <c r="B142">
        <v>0</v>
      </c>
      <c r="C142">
        <v>0</v>
      </c>
      <c r="D142">
        <v>-1E-3</v>
      </c>
      <c r="E142">
        <v>1.08</v>
      </c>
    </row>
    <row r="145" spans="1:5" x14ac:dyDescent="0.25">
      <c r="A145" s="2" t="s">
        <v>3</v>
      </c>
      <c r="B145">
        <v>1</v>
      </c>
      <c r="C145">
        <v>-4.0000000000000001E-3</v>
      </c>
      <c r="D145">
        <v>0</v>
      </c>
      <c r="E145">
        <v>0</v>
      </c>
    </row>
    <row r="146" spans="1:5" x14ac:dyDescent="0.25">
      <c r="A146" s="2"/>
      <c r="B146">
        <v>4.0000000000000001E-3</v>
      </c>
      <c r="C146">
        <v>1</v>
      </c>
      <c r="D146">
        <v>-2.5000000000000001E-2</v>
      </c>
      <c r="E146">
        <v>0</v>
      </c>
    </row>
    <row r="147" spans="1:5" x14ac:dyDescent="0.25">
      <c r="A147" s="2"/>
      <c r="B147">
        <v>0</v>
      </c>
      <c r="C147">
        <v>2.5000000000000001E-2</v>
      </c>
      <c r="D147">
        <v>1</v>
      </c>
      <c r="E147">
        <v>0</v>
      </c>
    </row>
    <row r="148" spans="1:5" x14ac:dyDescent="0.25">
      <c r="A148" s="2"/>
      <c r="B148">
        <v>0</v>
      </c>
      <c r="C148">
        <v>0</v>
      </c>
      <c r="D148">
        <v>0</v>
      </c>
      <c r="E148">
        <v>1</v>
      </c>
    </row>
    <row r="150" spans="1:5" x14ac:dyDescent="0.25">
      <c r="A150" s="2" t="s">
        <v>29</v>
      </c>
      <c r="B150">
        <v>9.11</v>
      </c>
      <c r="C150">
        <v>5.7000000000000002E-2</v>
      </c>
      <c r="D150">
        <v>1.2E-2</v>
      </c>
      <c r="E150">
        <v>-4.0000000000000001E-3</v>
      </c>
    </row>
    <row r="151" spans="1:5" x14ac:dyDescent="0.25">
      <c r="A151" s="2"/>
      <c r="B151">
        <v>0</v>
      </c>
      <c r="C151">
        <v>4.7629999999999999</v>
      </c>
      <c r="D151">
        <v>0.191</v>
      </c>
      <c r="E151">
        <v>0.01</v>
      </c>
    </row>
    <row r="152" spans="1:5" x14ac:dyDescent="0.25">
      <c r="A152" s="2"/>
      <c r="B152">
        <v>0</v>
      </c>
      <c r="C152">
        <v>0</v>
      </c>
      <c r="D152">
        <v>3.0510000000000002</v>
      </c>
      <c r="E152">
        <v>2E-3</v>
      </c>
    </row>
    <row r="153" spans="1:5" x14ac:dyDescent="0.25">
      <c r="A153" s="2"/>
      <c r="B153">
        <v>0</v>
      </c>
      <c r="C153">
        <v>0</v>
      </c>
      <c r="D153">
        <v>0</v>
      </c>
      <c r="E153">
        <v>1.08</v>
      </c>
    </row>
    <row r="156" spans="1:5" x14ac:dyDescent="0.25">
      <c r="A156" s="2" t="s">
        <v>20</v>
      </c>
      <c r="B156">
        <v>9.11</v>
      </c>
      <c r="C156">
        <v>2.1000000000000001E-2</v>
      </c>
      <c r="D156">
        <v>1.0999999999999999E-2</v>
      </c>
      <c r="E156">
        <v>-4.0000000000000001E-3</v>
      </c>
    </row>
    <row r="157" spans="1:5" x14ac:dyDescent="0.25">
      <c r="A157" s="2"/>
      <c r="B157">
        <v>1.9E-2</v>
      </c>
      <c r="C157">
        <v>4.7679999999999998</v>
      </c>
      <c r="D157">
        <v>7.1999999999999995E-2</v>
      </c>
      <c r="E157">
        <v>0.01</v>
      </c>
    </row>
    <row r="158" spans="1:5" x14ac:dyDescent="0.25">
      <c r="A158" s="2"/>
      <c r="B158">
        <v>0</v>
      </c>
      <c r="C158">
        <v>7.5999999999999998E-2</v>
      </c>
      <c r="D158">
        <v>3.0510000000000002</v>
      </c>
      <c r="E158">
        <v>2E-3</v>
      </c>
    </row>
    <row r="159" spans="1:5" x14ac:dyDescent="0.25">
      <c r="A159" s="2"/>
      <c r="B159">
        <v>0</v>
      </c>
      <c r="C159">
        <v>0</v>
      </c>
      <c r="D159">
        <v>0</v>
      </c>
      <c r="E159">
        <v>1.08</v>
      </c>
    </row>
    <row r="162" spans="1:5" x14ac:dyDescent="0.25">
      <c r="A162" s="2" t="s">
        <v>3</v>
      </c>
      <c r="B162">
        <v>1</v>
      </c>
      <c r="C162">
        <v>-2E-3</v>
      </c>
      <c r="D162">
        <v>0</v>
      </c>
      <c r="E162">
        <v>0</v>
      </c>
    </row>
    <row r="163" spans="1:5" x14ac:dyDescent="0.25">
      <c r="A163" s="2"/>
      <c r="B163">
        <v>2E-3</v>
      </c>
      <c r="C163">
        <v>1</v>
      </c>
      <c r="D163">
        <v>-1.6E-2</v>
      </c>
      <c r="E163">
        <v>0</v>
      </c>
    </row>
    <row r="164" spans="1:5" x14ac:dyDescent="0.25">
      <c r="A164" s="2"/>
      <c r="B164">
        <v>0</v>
      </c>
      <c r="C164">
        <v>1.6E-2</v>
      </c>
      <c r="D164">
        <v>1</v>
      </c>
      <c r="E164">
        <v>0</v>
      </c>
    </row>
    <row r="165" spans="1:5" x14ac:dyDescent="0.25">
      <c r="A165" s="2"/>
      <c r="B165">
        <v>0</v>
      </c>
      <c r="C165">
        <v>0</v>
      </c>
      <c r="D165">
        <v>0</v>
      </c>
      <c r="E165">
        <v>1</v>
      </c>
    </row>
    <row r="168" spans="1:5" x14ac:dyDescent="0.25">
      <c r="A168" s="2" t="s">
        <v>29</v>
      </c>
      <c r="B168">
        <v>9.11</v>
      </c>
      <c r="C168">
        <v>3.1E-2</v>
      </c>
      <c r="D168">
        <v>1.0999999999999999E-2</v>
      </c>
      <c r="E168">
        <v>-4.0000000000000001E-3</v>
      </c>
    </row>
    <row r="169" spans="1:5" x14ac:dyDescent="0.25">
      <c r="A169" s="2"/>
      <c r="B169">
        <v>0</v>
      </c>
      <c r="C169">
        <v>4.7690000000000001</v>
      </c>
      <c r="D169">
        <v>0.121</v>
      </c>
      <c r="E169">
        <v>0.01</v>
      </c>
    </row>
    <row r="170" spans="1:5" x14ac:dyDescent="0.25">
      <c r="A170" s="2"/>
      <c r="B170">
        <v>0</v>
      </c>
      <c r="C170">
        <v>0</v>
      </c>
      <c r="D170">
        <v>3.0489999999999999</v>
      </c>
      <c r="E170">
        <v>2E-3</v>
      </c>
    </row>
    <row r="171" spans="1:5" x14ac:dyDescent="0.25">
      <c r="A171" s="2"/>
      <c r="B171">
        <v>0</v>
      </c>
      <c r="C171">
        <v>0</v>
      </c>
      <c r="D171">
        <v>0</v>
      </c>
      <c r="E171">
        <v>1.08</v>
      </c>
    </row>
    <row r="174" spans="1:5" x14ac:dyDescent="0.25">
      <c r="A174" s="2" t="s">
        <v>20</v>
      </c>
      <c r="B174">
        <v>9.11</v>
      </c>
      <c r="C174">
        <v>1.2999999999999999E-2</v>
      </c>
      <c r="D174">
        <v>1.0999999999999999E-2</v>
      </c>
      <c r="E174">
        <v>-4.0000000000000001E-3</v>
      </c>
    </row>
    <row r="175" spans="1:5" x14ac:dyDescent="0.25">
      <c r="A175" s="2"/>
      <c r="B175">
        <v>0.01</v>
      </c>
      <c r="C175">
        <v>4.7709999999999999</v>
      </c>
      <c r="D175">
        <v>4.4999999999999998E-2</v>
      </c>
      <c r="E175">
        <v>0.01</v>
      </c>
    </row>
    <row r="176" spans="1:5" x14ac:dyDescent="0.25">
      <c r="A176" s="2"/>
      <c r="B176">
        <v>0</v>
      </c>
      <c r="C176">
        <v>4.9000000000000002E-2</v>
      </c>
      <c r="D176">
        <v>3.0489999999999999</v>
      </c>
      <c r="E176">
        <v>2E-3</v>
      </c>
    </row>
    <row r="177" spans="1:13" x14ac:dyDescent="0.25">
      <c r="A177" s="2"/>
      <c r="B177">
        <v>0</v>
      </c>
      <c r="C177">
        <v>0</v>
      </c>
      <c r="D177">
        <v>0</v>
      </c>
      <c r="E177">
        <v>1.08</v>
      </c>
    </row>
    <row r="180" spans="1:13" x14ac:dyDescent="0.25">
      <c r="M180" s="2" t="s">
        <v>57</v>
      </c>
    </row>
    <row r="181" spans="1:13" x14ac:dyDescent="0.25">
      <c r="M181" s="2" t="s">
        <v>58</v>
      </c>
    </row>
    <row r="182" spans="1:13" x14ac:dyDescent="0.25">
      <c r="M182" s="2" t="s">
        <v>59</v>
      </c>
    </row>
    <row r="183" spans="1:13" x14ac:dyDescent="0.25">
      <c r="M183" s="2" t="s">
        <v>60</v>
      </c>
    </row>
    <row r="184" spans="1:13" x14ac:dyDescent="0.25">
      <c r="A184" s="2"/>
      <c r="B184">
        <v>-0.47</v>
      </c>
      <c r="C184">
        <v>-0.67800000000000005</v>
      </c>
      <c r="D184">
        <v>0.30199999999999999</v>
      </c>
      <c r="E184">
        <v>-0.47799999999999998</v>
      </c>
      <c r="H184" s="2">
        <v>-3.2389999999999999</v>
      </c>
      <c r="J184">
        <f>H184/C184</f>
        <v>4.777286135693215</v>
      </c>
    </row>
    <row r="185" spans="1:13" x14ac:dyDescent="0.25">
      <c r="A185" s="2"/>
      <c r="B185">
        <v>-0.41499999999999998</v>
      </c>
      <c r="C185">
        <v>-0.29799999999999999</v>
      </c>
      <c r="D185">
        <v>-0.79400000000000004</v>
      </c>
      <c r="E185">
        <v>0.32900000000000001</v>
      </c>
      <c r="H185" s="2">
        <v>-1.4239999999999999</v>
      </c>
      <c r="J185">
        <f t="shared" ref="J185:J187" si="1">H185/C185</f>
        <v>4.7785234899328861</v>
      </c>
      <c r="M185" s="2" t="s">
        <v>61</v>
      </c>
    </row>
    <row r="186" spans="1:13" x14ac:dyDescent="0.25">
      <c r="A186" s="2"/>
      <c r="B186">
        <v>-0.60399999999999998</v>
      </c>
      <c r="C186">
        <v>0.66800000000000004</v>
      </c>
      <c r="D186">
        <v>-0.11</v>
      </c>
      <c r="E186">
        <v>-0.42199999999999999</v>
      </c>
      <c r="H186" s="2">
        <v>3.19</v>
      </c>
      <c r="J186">
        <f t="shared" si="1"/>
        <v>4.7754491017964069</v>
      </c>
      <c r="M186" s="2" t="s">
        <v>62</v>
      </c>
    </row>
    <row r="187" spans="1:13" x14ac:dyDescent="0.25">
      <c r="A187" s="2"/>
      <c r="B187">
        <v>-0.49199999999999999</v>
      </c>
      <c r="C187">
        <v>7.9000000000000001E-2</v>
      </c>
      <c r="D187">
        <v>0.51600000000000001</v>
      </c>
      <c r="E187">
        <v>0.69699999999999995</v>
      </c>
      <c r="H187" s="2">
        <v>0.378</v>
      </c>
      <c r="J187">
        <f t="shared" si="1"/>
        <v>4.7848101265822782</v>
      </c>
      <c r="M187" s="2" t="s">
        <v>63</v>
      </c>
    </row>
    <row r="188" spans="1:13" x14ac:dyDescent="0.25">
      <c r="M188" s="2" t="s">
        <v>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3" workbookViewId="0">
      <selection activeCell="H37" sqref="H37"/>
    </sheetView>
  </sheetViews>
  <sheetFormatPr defaultRowHeight="15" x14ac:dyDescent="0.25"/>
  <sheetData>
    <row r="1" spans="1:8" x14ac:dyDescent="0.25">
      <c r="A1">
        <v>4</v>
      </c>
      <c r="B1">
        <v>-2</v>
      </c>
      <c r="C1">
        <v>2</v>
      </c>
      <c r="D1">
        <v>1</v>
      </c>
    </row>
    <row r="2" spans="1:8" x14ac:dyDescent="0.25">
      <c r="A2">
        <v>-2</v>
      </c>
      <c r="B2">
        <v>6</v>
      </c>
      <c r="C2">
        <v>-1</v>
      </c>
      <c r="D2">
        <v>1</v>
      </c>
    </row>
    <row r="3" spans="1:8" x14ac:dyDescent="0.25">
      <c r="A3">
        <v>2</v>
      </c>
      <c r="B3">
        <v>-1</v>
      </c>
      <c r="C3">
        <v>3</v>
      </c>
      <c r="D3">
        <v>-2</v>
      </c>
    </row>
    <row r="4" spans="1:8" x14ac:dyDescent="0.25">
      <c r="A4">
        <v>1</v>
      </c>
      <c r="B4">
        <v>1</v>
      </c>
      <c r="C4">
        <v>-2</v>
      </c>
      <c r="D4">
        <v>5</v>
      </c>
    </row>
    <row r="7" spans="1:8" x14ac:dyDescent="0.25">
      <c r="H7" t="s">
        <v>65</v>
      </c>
    </row>
    <row r="8" spans="1:8" x14ac:dyDescent="0.25">
      <c r="A8" t="s">
        <v>66</v>
      </c>
      <c r="G8" t="s">
        <v>67</v>
      </c>
      <c r="H8">
        <f>(B2-A1)/2</f>
        <v>1</v>
      </c>
    </row>
    <row r="9" spans="1:8" x14ac:dyDescent="0.25">
      <c r="E9" t="s">
        <v>68</v>
      </c>
      <c r="G9" t="s">
        <v>69</v>
      </c>
      <c r="H9">
        <f>ABS(H8)+SQRT(A2^2+H8^2)</f>
        <v>3.2360679774997898</v>
      </c>
    </row>
    <row r="10" spans="1:8" x14ac:dyDescent="0.25">
      <c r="A10" t="s">
        <v>21</v>
      </c>
      <c r="B10">
        <f>(B2-A1)/A2</f>
        <v>-1</v>
      </c>
      <c r="E10">
        <f>B15^2*A2+B15*B16*(A1-B2)-B16^2*A2</f>
        <v>0</v>
      </c>
      <c r="G10" t="s">
        <v>70</v>
      </c>
      <c r="H10">
        <f>SQRT(A2^2+H9^2)</f>
        <v>3.8042260651806141</v>
      </c>
    </row>
    <row r="11" spans="1:8" x14ac:dyDescent="0.25">
      <c r="A11" t="s">
        <v>71</v>
      </c>
      <c r="B11">
        <f>(-B10+SQRT(B10^2+4))/2</f>
        <v>1.6180339887498949</v>
      </c>
      <c r="G11" t="s">
        <v>72</v>
      </c>
      <c r="H11">
        <f>H9/H10</f>
        <v>0.85065080835203999</v>
      </c>
    </row>
    <row r="12" spans="1:8" x14ac:dyDescent="0.25">
      <c r="A12" t="s">
        <v>73</v>
      </c>
      <c r="B12">
        <f>(-B10-SQRT(B10^2+4))/2</f>
        <v>-0.6180339887498949</v>
      </c>
      <c r="G12" t="s">
        <v>74</v>
      </c>
      <c r="H12">
        <f>A2/H10*SIGN(H8)</f>
        <v>-0.52573111211913359</v>
      </c>
    </row>
    <row r="13" spans="1:8" x14ac:dyDescent="0.25">
      <c r="A13" t="s">
        <v>75</v>
      </c>
      <c r="B13">
        <f>MIN(ABS(B11),ABS(B12))</f>
        <v>0.6180339887498949</v>
      </c>
    </row>
    <row r="14" spans="1:8" x14ac:dyDescent="0.25">
      <c r="A14" t="s">
        <v>76</v>
      </c>
      <c r="B14">
        <f>0.5*ATAN(2*A2/(B2-A1))</f>
        <v>-0.5535743588970452</v>
      </c>
    </row>
    <row r="15" spans="1:8" x14ac:dyDescent="0.25">
      <c r="A15" t="s">
        <v>72</v>
      </c>
      <c r="B15">
        <f>COS(B14)</f>
        <v>0.85065080835203999</v>
      </c>
    </row>
    <row r="16" spans="1:8" x14ac:dyDescent="0.25">
      <c r="A16" t="s">
        <v>74</v>
      </c>
      <c r="B16">
        <f>SIN(B14)</f>
        <v>-0.52573111211913359</v>
      </c>
    </row>
    <row r="17" spans="1:16" x14ac:dyDescent="0.25">
      <c r="A17" t="s">
        <v>72</v>
      </c>
      <c r="B17">
        <f>1/SQRT(1+B13^2)</f>
        <v>0.85065080835203988</v>
      </c>
    </row>
    <row r="18" spans="1:16" x14ac:dyDescent="0.25">
      <c r="A18" t="s">
        <v>74</v>
      </c>
      <c r="B18">
        <f>B17*B13*SIGN(B10)</f>
        <v>-0.52573111211913359</v>
      </c>
    </row>
    <row r="21" spans="1:16" x14ac:dyDescent="0.25">
      <c r="A21">
        <f>$B$17</f>
        <v>0.85065080835203988</v>
      </c>
      <c r="B21">
        <f>-$B$18</f>
        <v>0.52573111211913359</v>
      </c>
      <c r="C21">
        <v>0</v>
      </c>
      <c r="D21">
        <v>0</v>
      </c>
      <c r="H21" s="2"/>
      <c r="I21">
        <v>2.351</v>
      </c>
      <c r="J21">
        <v>1.4530000000000001</v>
      </c>
      <c r="K21">
        <v>1.1759999999999999</v>
      </c>
      <c r="L21">
        <v>1.3759999999999999</v>
      </c>
      <c r="O21" s="2"/>
      <c r="P21" s="2"/>
    </row>
    <row r="22" spans="1:16" x14ac:dyDescent="0.25">
      <c r="A22">
        <f>$B$18</f>
        <v>-0.52573111211913359</v>
      </c>
      <c r="B22">
        <f>$B$17</f>
        <v>0.85065080835203988</v>
      </c>
      <c r="C22">
        <v>0</v>
      </c>
      <c r="D22">
        <v>0</v>
      </c>
      <c r="I22" s="2">
        <v>-3.8039999999999998</v>
      </c>
      <c r="J22">
        <v>6.1550000000000002</v>
      </c>
      <c r="K22">
        <v>-1.9019999999999999</v>
      </c>
      <c r="L22">
        <v>0.32500000000000001</v>
      </c>
      <c r="P22" s="2"/>
    </row>
    <row r="23" spans="1:16" x14ac:dyDescent="0.25">
      <c r="A23">
        <v>0</v>
      </c>
      <c r="B23">
        <v>0</v>
      </c>
      <c r="C23">
        <v>1</v>
      </c>
      <c r="D23">
        <v>0</v>
      </c>
      <c r="H23" s="2"/>
      <c r="I23">
        <v>2</v>
      </c>
      <c r="J23">
        <v>-1</v>
      </c>
      <c r="K23">
        <v>3</v>
      </c>
      <c r="L23">
        <v>-2</v>
      </c>
      <c r="O23" s="2"/>
      <c r="P23" s="2"/>
    </row>
    <row r="24" spans="1:16" x14ac:dyDescent="0.25">
      <c r="A24">
        <v>0</v>
      </c>
      <c r="B24">
        <v>0</v>
      </c>
      <c r="C24">
        <v>0</v>
      </c>
      <c r="D24">
        <v>1</v>
      </c>
      <c r="H24" s="2"/>
      <c r="I24">
        <v>1</v>
      </c>
      <c r="J24">
        <v>1</v>
      </c>
      <c r="K24">
        <v>-2</v>
      </c>
      <c r="L24">
        <v>5</v>
      </c>
      <c r="O24" s="2"/>
      <c r="P24" s="2"/>
    </row>
    <row r="27" spans="1:16" x14ac:dyDescent="0.25">
      <c r="A27">
        <f>$B$17</f>
        <v>0.85065080835203988</v>
      </c>
      <c r="B27">
        <f>$B$18</f>
        <v>-0.52573111211913359</v>
      </c>
      <c r="C27">
        <v>0</v>
      </c>
      <c r="D27">
        <v>0</v>
      </c>
      <c r="H27" s="2"/>
      <c r="I27" s="2"/>
      <c r="J27">
        <v>2.7639999999999998</v>
      </c>
      <c r="K27">
        <v>0</v>
      </c>
      <c r="L27">
        <v>1.1759999999999999</v>
      </c>
      <c r="M27">
        <v>1.3759999999999999</v>
      </c>
    </row>
    <row r="28" spans="1:16" x14ac:dyDescent="0.25">
      <c r="A28">
        <f>-$B$18</f>
        <v>0.52573111211913359</v>
      </c>
      <c r="B28">
        <f>$B$17</f>
        <v>0.85065080835203988</v>
      </c>
      <c r="C28">
        <v>0</v>
      </c>
      <c r="D28">
        <v>0</v>
      </c>
      <c r="H28" s="2"/>
      <c r="I28" s="2"/>
      <c r="J28">
        <v>0</v>
      </c>
      <c r="K28">
        <v>7.2359999999999998</v>
      </c>
      <c r="L28">
        <v>-1.9019999999999999</v>
      </c>
      <c r="M28">
        <v>0.32500000000000001</v>
      </c>
    </row>
    <row r="29" spans="1:16" x14ac:dyDescent="0.25">
      <c r="A29">
        <v>0</v>
      </c>
      <c r="B29">
        <v>0</v>
      </c>
      <c r="C29">
        <v>1</v>
      </c>
      <c r="D29">
        <v>0</v>
      </c>
      <c r="H29" s="2"/>
      <c r="I29" s="2"/>
      <c r="J29">
        <v>1.1759999999999999</v>
      </c>
      <c r="K29">
        <v>-1.9019999999999999</v>
      </c>
      <c r="L29">
        <v>3</v>
      </c>
      <c r="M29">
        <v>-2</v>
      </c>
    </row>
    <row r="30" spans="1:16" x14ac:dyDescent="0.25">
      <c r="A30">
        <v>0</v>
      </c>
      <c r="B30">
        <v>0</v>
      </c>
      <c r="C30">
        <v>0</v>
      </c>
      <c r="D30">
        <v>1</v>
      </c>
      <c r="H30" s="2"/>
      <c r="I30" s="2"/>
      <c r="J30">
        <v>1.3759999999999999</v>
      </c>
      <c r="K30">
        <v>0.32500000000000001</v>
      </c>
      <c r="L30">
        <v>-2</v>
      </c>
      <c r="M30">
        <v>5</v>
      </c>
    </row>
    <row r="35" spans="4:8" x14ac:dyDescent="0.25">
      <c r="D35">
        <v>-1.2862</v>
      </c>
      <c r="F35">
        <v>0.4728</v>
      </c>
      <c r="H35">
        <f>$D$38*F35</f>
        <v>0.4728</v>
      </c>
    </row>
    <row r="36" spans="4:8" x14ac:dyDescent="0.25">
      <c r="D36">
        <v>-0.3538</v>
      </c>
      <c r="F36">
        <v>0.32940000000000003</v>
      </c>
      <c r="H36">
        <f>$D$38*F36</f>
        <v>0.32940000000000003</v>
      </c>
    </row>
    <row r="37" spans="4:8" x14ac:dyDescent="0.25">
      <c r="D37">
        <v>1.5450999999999999</v>
      </c>
      <c r="F37">
        <v>-0.79830000000000001</v>
      </c>
      <c r="H37">
        <f>$D$38*F37</f>
        <v>-0.79830000000000001</v>
      </c>
    </row>
    <row r="38" spans="4:8" x14ac:dyDescent="0.25">
      <c r="D38">
        <v>1</v>
      </c>
      <c r="F38">
        <v>-0.17519999999999999</v>
      </c>
      <c r="H38">
        <f>$D$38*F38</f>
        <v>-0.17519999999999999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selection activeCell="A6" sqref="A6:D9"/>
    </sheetView>
  </sheetViews>
  <sheetFormatPr defaultRowHeight="15" x14ac:dyDescent="0.25"/>
  <sheetData>
    <row r="1" spans="1:11" x14ac:dyDescent="0.25">
      <c r="A1">
        <v>4</v>
      </c>
      <c r="B1">
        <v>-2</v>
      </c>
      <c r="C1">
        <v>2</v>
      </c>
      <c r="D1">
        <v>1</v>
      </c>
      <c r="G1">
        <f>-5.7802-8.3324</f>
        <v>-14.1126</v>
      </c>
      <c r="J1">
        <f>G1+7.267</f>
        <v>-6.8456000000000001</v>
      </c>
    </row>
    <row r="2" spans="1:11" x14ac:dyDescent="0.25">
      <c r="A2">
        <v>-2</v>
      </c>
      <c r="B2">
        <v>6</v>
      </c>
      <c r="C2">
        <v>-1</v>
      </c>
      <c r="D2">
        <v>1</v>
      </c>
    </row>
    <row r="3" spans="1:11" x14ac:dyDescent="0.25">
      <c r="A3">
        <v>2</v>
      </c>
      <c r="B3">
        <v>-1</v>
      </c>
      <c r="C3">
        <v>3</v>
      </c>
      <c r="D3">
        <v>-2</v>
      </c>
      <c r="G3">
        <v>-2.552</v>
      </c>
    </row>
    <row r="4" spans="1:11" x14ac:dyDescent="0.25">
      <c r="A4">
        <v>1</v>
      </c>
      <c r="B4">
        <v>1</v>
      </c>
      <c r="C4">
        <v>-2</v>
      </c>
      <c r="D4">
        <v>5</v>
      </c>
      <c r="G4">
        <f>G3+G1</f>
        <v>-16.6646</v>
      </c>
    </row>
    <row r="6" spans="1:11" x14ac:dyDescent="0.25">
      <c r="A6">
        <f>A1+$G$1</f>
        <v>-10.1126</v>
      </c>
      <c r="B6">
        <v>-2</v>
      </c>
      <c r="C6">
        <v>2</v>
      </c>
      <c r="D6">
        <v>1</v>
      </c>
      <c r="G6">
        <f>G1+2.552</f>
        <v>-11.560600000000001</v>
      </c>
    </row>
    <row r="7" spans="1:11" x14ac:dyDescent="0.25">
      <c r="A7">
        <v>-2</v>
      </c>
      <c r="B7">
        <f>B2+$G$1</f>
        <v>-8.1126000000000005</v>
      </c>
      <c r="C7">
        <v>-1</v>
      </c>
      <c r="D7">
        <v>1</v>
      </c>
    </row>
    <row r="8" spans="1:11" x14ac:dyDescent="0.25">
      <c r="A8">
        <v>2</v>
      </c>
      <c r="B8">
        <v>-1</v>
      </c>
      <c r="C8">
        <f>C3+$G$1</f>
        <v>-11.1126</v>
      </c>
      <c r="D8">
        <v>-2</v>
      </c>
    </row>
    <row r="9" spans="1:11" x14ac:dyDescent="0.25">
      <c r="A9">
        <v>1</v>
      </c>
      <c r="B9">
        <v>1</v>
      </c>
      <c r="C9">
        <v>-2</v>
      </c>
      <c r="D9">
        <f>D4+$G$1</f>
        <v>-9.1126000000000005</v>
      </c>
    </row>
    <row r="14" spans="1:11" x14ac:dyDescent="0.25">
      <c r="A14" s="2">
        <v>-3.3319999999999999</v>
      </c>
      <c r="C14">
        <f>A14/$A$16</f>
        <v>0.52621604548325962</v>
      </c>
      <c r="I14" s="2">
        <v>13.332000000000001</v>
      </c>
      <c r="K14">
        <f>I14/$I$14</f>
        <v>1</v>
      </c>
    </row>
    <row r="15" spans="1:11" x14ac:dyDescent="0.25">
      <c r="A15" s="2">
        <v>-4.3319999999999999</v>
      </c>
      <c r="C15">
        <f t="shared" ref="C15:C17" si="0">A15/$A$16</f>
        <v>0.68414403032217308</v>
      </c>
      <c r="I15" s="2">
        <v>12.332000000000001</v>
      </c>
      <c r="K15">
        <f t="shared" ref="K15:K17" si="1">I15/$I$14</f>
        <v>0.92499249924992499</v>
      </c>
    </row>
    <row r="16" spans="1:11" x14ac:dyDescent="0.25">
      <c r="A16" s="2">
        <v>-6.3319999999999999</v>
      </c>
      <c r="C16">
        <f t="shared" si="0"/>
        <v>1</v>
      </c>
      <c r="I16" s="2">
        <v>10.332000000000001</v>
      </c>
      <c r="K16">
        <f t="shared" si="1"/>
        <v>0.77497749774977498</v>
      </c>
    </row>
    <row r="17" spans="1:11" x14ac:dyDescent="0.25">
      <c r="A17" s="2">
        <v>-3.3319999999999999</v>
      </c>
      <c r="C17">
        <f t="shared" si="0"/>
        <v>0.52621604548325962</v>
      </c>
      <c r="I17" s="2">
        <v>13.332000000000001</v>
      </c>
      <c r="K17">
        <f t="shared" si="1"/>
        <v>1</v>
      </c>
    </row>
    <row r="19" spans="1:11" x14ac:dyDescent="0.25">
      <c r="A19" s="2">
        <v>-1.1220000000000001</v>
      </c>
      <c r="C19">
        <f>A19/$A$21</f>
        <v>0.18647166361974407</v>
      </c>
    </row>
    <row r="20" spans="1:11" x14ac:dyDescent="0.25">
      <c r="A20" s="2">
        <v>-3.1219999999999999</v>
      </c>
      <c r="C20">
        <f t="shared" ref="C20:C22" si="2">A20/$A$21</f>
        <v>0.51886322087418979</v>
      </c>
      <c r="I20" s="2">
        <v>13.032</v>
      </c>
      <c r="K20">
        <f>I20/$I$20</f>
        <v>1</v>
      </c>
    </row>
    <row r="21" spans="1:11" x14ac:dyDescent="0.25">
      <c r="A21" s="2">
        <v>-6.0170000000000003</v>
      </c>
      <c r="C21">
        <f t="shared" si="2"/>
        <v>1</v>
      </c>
      <c r="I21" s="2">
        <v>11.481999999999999</v>
      </c>
      <c r="K21">
        <f t="shared" ref="K21:K23" si="3">I21/$I$20</f>
        <v>0.88106200122774703</v>
      </c>
    </row>
    <row r="22" spans="1:11" x14ac:dyDescent="0.25">
      <c r="A22" s="2">
        <v>-2.5430000000000001</v>
      </c>
      <c r="C22">
        <f t="shared" si="2"/>
        <v>0.42263586504902778</v>
      </c>
      <c r="I22" s="2">
        <v>7.8570000000000002</v>
      </c>
      <c r="K22">
        <f t="shared" si="3"/>
        <v>0.6029005524861879</v>
      </c>
    </row>
    <row r="23" spans="1:11" x14ac:dyDescent="0.25">
      <c r="I23" s="2">
        <v>13.707000000000001</v>
      </c>
      <c r="K23">
        <f t="shared" si="3"/>
        <v>1.0517955801104972</v>
      </c>
    </row>
    <row r="25" spans="1:11" x14ac:dyDescent="0.25">
      <c r="A25" s="2">
        <v>0.57699999999999996</v>
      </c>
      <c r="C25">
        <f>A25/$A$27</f>
        <v>-9.1239721695129658E-2</v>
      </c>
    </row>
    <row r="26" spans="1:11" x14ac:dyDescent="0.25">
      <c r="A26" s="2">
        <v>-2.161</v>
      </c>
      <c r="C26">
        <f t="shared" ref="C26:C28" si="4">A26/$A$27</f>
        <v>0.34171410499683746</v>
      </c>
    </row>
    <row r="27" spans="1:11" x14ac:dyDescent="0.25">
      <c r="A27" s="2">
        <v>-6.3239999999999998</v>
      </c>
      <c r="C27">
        <f t="shared" si="4"/>
        <v>1</v>
      </c>
      <c r="I27" s="2">
        <v>12.827999999999999</v>
      </c>
      <c r="K27">
        <f>I27/$I$27</f>
        <v>1</v>
      </c>
    </row>
    <row r="28" spans="1:11" x14ac:dyDescent="0.25">
      <c r="A28" s="2">
        <v>-2.7029999999999998</v>
      </c>
      <c r="C28">
        <f t="shared" si="4"/>
        <v>0.42741935483870969</v>
      </c>
      <c r="I28" s="2">
        <v>11.077</v>
      </c>
      <c r="K28">
        <f t="shared" ref="K28:K30" si="5">I28/$I$27</f>
        <v>0.86350171499844097</v>
      </c>
    </row>
    <row r="29" spans="1:11" x14ac:dyDescent="0.25">
      <c r="I29" s="2">
        <v>5.8479999999999999</v>
      </c>
      <c r="K29">
        <f t="shared" si="5"/>
        <v>0.45587776738384783</v>
      </c>
    </row>
    <row r="30" spans="1:11" x14ac:dyDescent="0.25">
      <c r="I30" s="2">
        <v>14.698</v>
      </c>
      <c r="K30">
        <f t="shared" si="5"/>
        <v>1.1457748674773933</v>
      </c>
    </row>
    <row r="31" spans="1:11" x14ac:dyDescent="0.25">
      <c r="A31" s="2">
        <v>2.1389999999999998</v>
      </c>
      <c r="C31">
        <f>A31/$A$33</f>
        <v>-0.31873044255699595</v>
      </c>
    </row>
    <row r="32" spans="1:11" x14ac:dyDescent="0.25">
      <c r="A32" s="2">
        <v>-1.1870000000000001</v>
      </c>
      <c r="C32">
        <f t="shared" ref="C32:C34" si="6">A32/$A$33</f>
        <v>0.17687378930114736</v>
      </c>
    </row>
    <row r="33" spans="1:19" x14ac:dyDescent="0.25">
      <c r="A33" s="2">
        <v>-6.7110000000000003</v>
      </c>
      <c r="C33">
        <f t="shared" si="6"/>
        <v>1</v>
      </c>
      <c r="I33" s="2">
        <v>12.663</v>
      </c>
      <c r="K33">
        <f>I33/$I$33</f>
        <v>1</v>
      </c>
    </row>
    <row r="34" spans="1:19" x14ac:dyDescent="0.25">
      <c r="A34" s="2">
        <v>-3.1739999999999999</v>
      </c>
      <c r="C34">
        <f t="shared" si="6"/>
        <v>0.47295485024586498</v>
      </c>
      <c r="I34" s="2">
        <v>11.066000000000001</v>
      </c>
      <c r="K34">
        <f t="shared" ref="K34:K36" si="7">I34/$I$33</f>
        <v>0.87388454552633665</v>
      </c>
    </row>
    <row r="35" spans="1:19" x14ac:dyDescent="0.25">
      <c r="I35" s="2">
        <v>4.0110000000000001</v>
      </c>
      <c r="K35">
        <f t="shared" si="7"/>
        <v>0.31674958540630183</v>
      </c>
    </row>
    <row r="36" spans="1:19" x14ac:dyDescent="0.25">
      <c r="I36" s="2">
        <v>16.228000000000002</v>
      </c>
      <c r="K36">
        <f t="shared" si="7"/>
        <v>1.2815288636184159</v>
      </c>
    </row>
    <row r="37" spans="1:19" x14ac:dyDescent="0.25">
      <c r="A37" s="2">
        <v>3.5</v>
      </c>
      <c r="C37">
        <f>A37/$A$39</f>
        <v>-0.49344424080078952</v>
      </c>
    </row>
    <row r="38" spans="1:19" x14ac:dyDescent="0.25">
      <c r="A38" s="2">
        <v>-0.30199999999999999</v>
      </c>
      <c r="C38">
        <f t="shared" ref="C38:C40" si="8">A38/$A$39</f>
        <v>4.2577188777668119E-2</v>
      </c>
    </row>
    <row r="39" spans="1:19" x14ac:dyDescent="0.25">
      <c r="A39" s="2">
        <v>-7.093</v>
      </c>
      <c r="C39">
        <f t="shared" si="8"/>
        <v>1</v>
      </c>
      <c r="I39" s="2">
        <v>12.5</v>
      </c>
      <c r="K39">
        <f>I39/$I$39</f>
        <v>1</v>
      </c>
    </row>
    <row r="40" spans="1:19" x14ac:dyDescent="0.25">
      <c r="A40" s="2">
        <v>-3.718</v>
      </c>
      <c r="C40">
        <f t="shared" si="8"/>
        <v>0.52417876779923867</v>
      </c>
      <c r="I40" s="2">
        <v>11.49</v>
      </c>
      <c r="K40">
        <f t="shared" ref="K40:K42" si="9">I40/$I$39</f>
        <v>0.91920000000000002</v>
      </c>
    </row>
    <row r="41" spans="1:19" x14ac:dyDescent="0.25">
      <c r="I41" s="2">
        <v>2.153</v>
      </c>
      <c r="K41">
        <f t="shared" si="9"/>
        <v>0.17224</v>
      </c>
    </row>
    <row r="42" spans="1:19" x14ac:dyDescent="0.25">
      <c r="I42" s="2">
        <v>18.326000000000001</v>
      </c>
      <c r="K42">
        <f t="shared" si="9"/>
        <v>1.46608</v>
      </c>
    </row>
    <row r="43" spans="1:19" x14ac:dyDescent="0.25">
      <c r="A43" s="2">
        <v>4.577</v>
      </c>
      <c r="C43">
        <f>A43/$A$45</f>
        <v>-0.61767881241565448</v>
      </c>
    </row>
    <row r="44" spans="1:19" x14ac:dyDescent="0.25">
      <c r="A44" s="2">
        <v>0.41199999999999998</v>
      </c>
      <c r="C44">
        <f t="shared" ref="C44:C46" si="10">A44/$A$45</f>
        <v>-5.5600539811066121E-2</v>
      </c>
      <c r="O44">
        <v>0.48509999999999998</v>
      </c>
      <c r="Q44">
        <v>-1.2381</v>
      </c>
      <c r="S44">
        <f>Q44/O44</f>
        <v>-2.552257266542981</v>
      </c>
    </row>
    <row r="45" spans="1:19" x14ac:dyDescent="0.25">
      <c r="A45" s="2">
        <v>-7.41</v>
      </c>
      <c r="C45">
        <f t="shared" si="10"/>
        <v>1</v>
      </c>
      <c r="I45" s="2">
        <v>12.305</v>
      </c>
      <c r="O45">
        <v>-0.1953</v>
      </c>
      <c r="Q45">
        <v>0.4985</v>
      </c>
      <c r="S45">
        <f t="shared" ref="S45:S47" si="11">Q45/O45</f>
        <v>-2.552483358934972</v>
      </c>
    </row>
    <row r="46" spans="1:19" x14ac:dyDescent="0.25">
      <c r="A46" s="2">
        <v>-4.1980000000000004</v>
      </c>
      <c r="C46">
        <f t="shared" si="10"/>
        <v>0.56653171390013501</v>
      </c>
      <c r="I46" s="2">
        <v>12.468</v>
      </c>
      <c r="O46">
        <v>-0.18010000000000001</v>
      </c>
      <c r="Q46">
        <v>0.45960000000000001</v>
      </c>
      <c r="S46">
        <f t="shared" si="11"/>
        <v>-2.5519156024430871</v>
      </c>
    </row>
    <row r="47" spans="1:19" x14ac:dyDescent="0.25">
      <c r="I47" s="2">
        <v>0.10100000000000001</v>
      </c>
      <c r="O47">
        <v>0.83309999999999995</v>
      </c>
      <c r="Q47">
        <v>-2.1261999999999999</v>
      </c>
      <c r="S47">
        <f t="shared" si="11"/>
        <v>-2.5521546032889209</v>
      </c>
    </row>
    <row r="48" spans="1:19" x14ac:dyDescent="0.25">
      <c r="I48" s="2">
        <v>21.120999999999999</v>
      </c>
    </row>
    <row r="49" spans="1:15" x14ac:dyDescent="0.25">
      <c r="A49" s="2">
        <v>5.3540000000000001</v>
      </c>
      <c r="C49">
        <f>A49/$A$51</f>
        <v>-0.70032701111837803</v>
      </c>
    </row>
    <row r="50" spans="1:15" x14ac:dyDescent="0.25">
      <c r="A50" s="2">
        <v>0.93200000000000005</v>
      </c>
      <c r="C50">
        <f t="shared" ref="C50:C52" si="12">A50/$A$51</f>
        <v>-0.12190974493132768</v>
      </c>
    </row>
    <row r="51" spans="1:15" x14ac:dyDescent="0.25">
      <c r="A51" s="2">
        <v>-7.6449999999999996</v>
      </c>
      <c r="C51">
        <f t="shared" si="12"/>
        <v>1</v>
      </c>
    </row>
    <row r="52" spans="1:15" x14ac:dyDescent="0.25">
      <c r="A52" s="2">
        <v>-4.5609999999999999</v>
      </c>
      <c r="C52">
        <f t="shared" si="12"/>
        <v>0.59659908436886855</v>
      </c>
      <c r="M52">
        <f>-K54</f>
        <v>-8.3320000000000007</v>
      </c>
      <c r="N52">
        <f>-M55</f>
        <v>2.5520000000000005</v>
      </c>
      <c r="O52">
        <f>-N56</f>
        <v>2.1619999999999999</v>
      </c>
    </row>
    <row r="54" spans="1:15" x14ac:dyDescent="0.25">
      <c r="K54">
        <v>8.3320000000000007</v>
      </c>
      <c r="M54">
        <f>K54+$M$52</f>
        <v>0</v>
      </c>
      <c r="N54">
        <f>M54+$N$52</f>
        <v>2.5520000000000005</v>
      </c>
      <c r="O54">
        <f>N54+$O$52</f>
        <v>4.7140000000000004</v>
      </c>
    </row>
    <row r="55" spans="1:15" x14ac:dyDescent="0.25">
      <c r="A55" s="2">
        <v>5.875</v>
      </c>
      <c r="C55">
        <f>A55/$A$57</f>
        <v>-0.75281906714505376</v>
      </c>
      <c r="K55">
        <v>5.78</v>
      </c>
      <c r="M55">
        <f t="shared" ref="M55:M57" si="13">K55+$M$52</f>
        <v>-2.5520000000000005</v>
      </c>
      <c r="N55">
        <f t="shared" ref="N55:N57" si="14">M55+$N$52</f>
        <v>0</v>
      </c>
      <c r="O55">
        <f t="shared" ref="O55:O57" si="15">N55+$O$52</f>
        <v>2.1619999999999999</v>
      </c>
    </row>
    <row r="56" spans="1:15" x14ac:dyDescent="0.25">
      <c r="A56" s="2">
        <v>1.282</v>
      </c>
      <c r="C56">
        <f t="shared" ref="C56:C58" si="16">A56/$A$57</f>
        <v>-0.16427473090722705</v>
      </c>
      <c r="K56">
        <v>3.6179999999999999</v>
      </c>
      <c r="M56">
        <f t="shared" si="13"/>
        <v>-4.7140000000000004</v>
      </c>
      <c r="N56">
        <f t="shared" si="14"/>
        <v>-2.1619999999999999</v>
      </c>
      <c r="O56">
        <f t="shared" si="15"/>
        <v>0</v>
      </c>
    </row>
    <row r="57" spans="1:15" x14ac:dyDescent="0.25">
      <c r="A57" s="2">
        <v>-7.8040000000000003</v>
      </c>
      <c r="C57">
        <f t="shared" si="16"/>
        <v>1</v>
      </c>
      <c r="K57">
        <v>0.27</v>
      </c>
      <c r="M57">
        <f t="shared" si="13"/>
        <v>-8.0620000000000012</v>
      </c>
      <c r="N57">
        <f t="shared" si="14"/>
        <v>-5.5100000000000007</v>
      </c>
      <c r="O57">
        <f t="shared" si="15"/>
        <v>-3.3480000000000008</v>
      </c>
    </row>
    <row r="58" spans="1:15" x14ac:dyDescent="0.25">
      <c r="A58" s="2">
        <v>-4.8099999999999996</v>
      </c>
      <c r="C58">
        <f t="shared" si="16"/>
        <v>0.61635058944131205</v>
      </c>
    </row>
    <row r="60" spans="1:15" x14ac:dyDescent="0.25">
      <c r="N60">
        <f>N56-N52-M52</f>
        <v>3.6180000000000003</v>
      </c>
      <c r="O60">
        <f>O55-M52-N52-O52</f>
        <v>5.7799999999999994</v>
      </c>
    </row>
    <row r="61" spans="1:15" x14ac:dyDescent="0.25">
      <c r="A61" s="2">
        <v>6.2060000000000004</v>
      </c>
      <c r="C61">
        <f>A61/$A$63</f>
        <v>-0.78497343789526952</v>
      </c>
    </row>
    <row r="62" spans="1:15" x14ac:dyDescent="0.25">
      <c r="A62" s="2">
        <v>1.5049999999999999</v>
      </c>
      <c r="C62">
        <f t="shared" ref="C62:C64" si="17">A62/$A$63</f>
        <v>-0.19036175056918794</v>
      </c>
      <c r="M62">
        <f>K54-N52</f>
        <v>5.78</v>
      </c>
    </row>
    <row r="63" spans="1:15" x14ac:dyDescent="0.25">
      <c r="A63" s="2">
        <v>-7.9059999999999997</v>
      </c>
      <c r="C63">
        <f t="shared" si="17"/>
        <v>1</v>
      </c>
    </row>
    <row r="64" spans="1:15" x14ac:dyDescent="0.25">
      <c r="A64" s="2">
        <v>-4.9710000000000001</v>
      </c>
      <c r="C64">
        <f t="shared" si="17"/>
        <v>0.62876296483683281</v>
      </c>
    </row>
    <row r="67" spans="1:3" x14ac:dyDescent="0.25">
      <c r="A67" s="2">
        <v>6.41</v>
      </c>
      <c r="C67">
        <f>A67/$A$69</f>
        <v>-0.8042659974905898</v>
      </c>
    </row>
    <row r="68" spans="1:3" x14ac:dyDescent="0.25">
      <c r="A68" s="2">
        <v>1.643</v>
      </c>
      <c r="C68">
        <f t="shared" ref="C68:C70" si="18">A68/$A$69</f>
        <v>-0.20614805520702636</v>
      </c>
    </row>
    <row r="69" spans="1:3" x14ac:dyDescent="0.25">
      <c r="A69" s="2">
        <v>-7.97</v>
      </c>
      <c r="C69">
        <f t="shared" si="18"/>
        <v>1</v>
      </c>
    </row>
    <row r="70" spans="1:3" x14ac:dyDescent="0.25">
      <c r="A70" s="2">
        <v>-5.0709999999999997</v>
      </c>
      <c r="C70">
        <f t="shared" si="18"/>
        <v>0.63626097867001252</v>
      </c>
    </row>
    <row r="73" spans="1:3" x14ac:dyDescent="0.25">
      <c r="A73" s="2">
        <v>6.5330000000000004</v>
      </c>
      <c r="C73">
        <f>A73/$A$75</f>
        <v>-0.81591107780691907</v>
      </c>
    </row>
    <row r="74" spans="1:3" x14ac:dyDescent="0.25">
      <c r="A74" s="2">
        <v>1.726</v>
      </c>
      <c r="C74">
        <f t="shared" ref="C74:C76" si="19">A74/$A$75</f>
        <v>-0.21556138378918446</v>
      </c>
    </row>
    <row r="75" spans="1:3" x14ac:dyDescent="0.25">
      <c r="A75" s="2">
        <v>-8.0069999999999997</v>
      </c>
      <c r="C75">
        <f t="shared" si="19"/>
        <v>1</v>
      </c>
    </row>
    <row r="76" spans="1:3" x14ac:dyDescent="0.25">
      <c r="A76" s="2">
        <v>-5.1310000000000002</v>
      </c>
      <c r="C76">
        <f t="shared" si="19"/>
        <v>0.64081428749843894</v>
      </c>
    </row>
    <row r="79" spans="1:3" x14ac:dyDescent="0.25">
      <c r="A79" s="2">
        <v>6.6070000000000002</v>
      </c>
      <c r="C79">
        <f>A79/$A$81</f>
        <v>-0.82278953922789544</v>
      </c>
    </row>
    <row r="80" spans="1:3" x14ac:dyDescent="0.25">
      <c r="A80" s="2">
        <v>1.7749999999999999</v>
      </c>
      <c r="C80">
        <f t="shared" ref="C80:C82" si="20">A80/$A$81</f>
        <v>-0.22104607721046077</v>
      </c>
    </row>
    <row r="81" spans="1:8" x14ac:dyDescent="0.25">
      <c r="A81" s="2">
        <v>-8.0299999999999994</v>
      </c>
      <c r="C81">
        <f t="shared" si="20"/>
        <v>1</v>
      </c>
    </row>
    <row r="82" spans="1:8" x14ac:dyDescent="0.25">
      <c r="A82" s="2">
        <v>-5.1669999999999998</v>
      </c>
      <c r="C82">
        <f t="shared" si="20"/>
        <v>0.64346201743462017</v>
      </c>
    </row>
    <row r="85" spans="1:8" x14ac:dyDescent="0.25">
      <c r="A85" s="2">
        <v>6.65</v>
      </c>
      <c r="C85">
        <f>A85/$A$87</f>
        <v>-0.82670313276976626</v>
      </c>
      <c r="E85">
        <f>A85/C85</f>
        <v>-8.0440000000000005</v>
      </c>
    </row>
    <row r="86" spans="1:8" x14ac:dyDescent="0.25">
      <c r="A86" s="2">
        <v>1.8049999999999999</v>
      </c>
      <c r="C86">
        <f t="shared" ref="C86:C88" si="21">A86/$A$87</f>
        <v>-0.22439085032322226</v>
      </c>
      <c r="E86">
        <f t="shared" ref="E86:E88" si="22">A86/C86</f>
        <v>-8.0440000000000005</v>
      </c>
    </row>
    <row r="87" spans="1:8" x14ac:dyDescent="0.25">
      <c r="A87" s="2">
        <v>-8.0440000000000005</v>
      </c>
      <c r="C87">
        <f t="shared" si="21"/>
        <v>1</v>
      </c>
      <c r="E87">
        <f t="shared" si="22"/>
        <v>-8.0440000000000005</v>
      </c>
    </row>
    <row r="88" spans="1:8" x14ac:dyDescent="0.25">
      <c r="A88" s="2">
        <v>-5.1879999999999997</v>
      </c>
      <c r="C88">
        <f t="shared" si="21"/>
        <v>0.64495275982098454</v>
      </c>
      <c r="E88">
        <f t="shared" si="22"/>
        <v>-8.0440000000000005</v>
      </c>
    </row>
    <row r="92" spans="1:8" x14ac:dyDescent="0.25">
      <c r="A92">
        <f>SQRT(A85^2+A86^2+A87^2+A88^2)</f>
        <v>11.794142825996301</v>
      </c>
      <c r="C92" s="2">
        <v>-46.246000000000002</v>
      </c>
      <c r="E92">
        <f>C92/A92</f>
        <v>-3.9210988608740549</v>
      </c>
      <c r="H92">
        <f>-1.2381/0.4851</f>
        <v>-2.552257266542981</v>
      </c>
    </row>
    <row r="93" spans="1:8" x14ac:dyDescent="0.25">
      <c r="A93">
        <f t="shared" ref="A93:A95" si="23">SQRT(A86^2+A87^2+A88^2+A89^2)</f>
        <v>9.7406008541567921</v>
      </c>
      <c r="C93" s="2">
        <v>-50.691000000000003</v>
      </c>
      <c r="E93">
        <f t="shared" ref="E93:E95" si="24">C93/A93</f>
        <v>-5.2040937472935944</v>
      </c>
      <c r="H93">
        <f>0.4985/-0.1953</f>
        <v>-2.552483358934972</v>
      </c>
    </row>
    <row r="94" spans="1:8" x14ac:dyDescent="0.25">
      <c r="A94">
        <f t="shared" si="23"/>
        <v>9.571900542734447</v>
      </c>
      <c r="C94" s="2">
        <v>-47.57</v>
      </c>
      <c r="E94">
        <f t="shared" si="24"/>
        <v>-4.9697549392223905</v>
      </c>
    </row>
    <row r="95" spans="1:8" x14ac:dyDescent="0.25">
      <c r="A95">
        <f t="shared" si="23"/>
        <v>5.1879999999999997</v>
      </c>
      <c r="C95" s="2">
        <v>-14.898</v>
      </c>
      <c r="E95">
        <f t="shared" si="24"/>
        <v>-2.8716268311488049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Eigen</vt:lpstr>
      <vt:lpstr>Jacobi</vt:lpstr>
      <vt:lpstr>Power</vt:lpstr>
      <vt:lpstr>SVD</vt:lpstr>
      <vt:lpstr>LU in place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2015-09-12T04:37:37Z</dcterms:created>
  <dcterms:modified xsi:type="dcterms:W3CDTF">2015-10-05T04:07:00Z</dcterms:modified>
</cp:coreProperties>
</file>